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drawings/drawing4.xml" ContentType="application/vnd.openxmlformats-officedocument.drawing+xml"/>
  <Override PartName="/xl/drawings/drawing5.xml" ContentType="application/vnd.openxmlformats-officedocument.drawing+xml"/>
  <Override PartName="/xl/pivotTables/pivotTable2.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drawings/drawing7.xml" ContentType="application/vnd.openxmlformats-officedocument.drawing+xml"/>
  <Override PartName="/xl/tables/table2.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drawings/drawing8.xml" ContentType="application/vnd.openxmlformats-officedocument.drawing+xml"/>
  <Override PartName="/xl/pivotTables/pivotTable3.xml" ContentType="application/vnd.openxmlformats-officedocument.spreadsheetml.pivotTable+xml"/>
  <Override PartName="/xl/drawings/drawing9.xml" ContentType="application/vnd.openxmlformats-officedocument.drawing+xml"/>
  <Override PartName="/xl/slicers/slicer3.xml" ContentType="application/vnd.ms-excel.slicer+xml"/>
  <Override PartName="/xl/drawings/drawing10.xml" ContentType="application/vnd.openxmlformats-officedocument.drawing+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drawings/drawing1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1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D:\BACK\PUSDIK\2023\Github\TA.2023\Revisi Anggaran\17 Maret 2023\"/>
    </mc:Choice>
  </mc:AlternateContent>
  <xr:revisionPtr revIDLastSave="0" documentId="13_ncr:1_{8E087F86-4F51-4AAA-8749-7AE1A30AA29A}" xr6:coauthVersionLast="47" xr6:coauthVersionMax="47" xr10:uidLastSave="{00000000-0000-0000-0000-000000000000}"/>
  <bookViews>
    <workbookView xWindow="-108" yWindow="-108" windowWidth="23256" windowHeight="12576" tabRatio="865" activeTab="2" xr2:uid="{E899FA34-6DE3-4640-B916-AC504F664995}"/>
  </bookViews>
  <sheets>
    <sheet name="Rekap Reviu" sheetId="21" r:id="rId1"/>
    <sheet name="Matrik Reviu" sheetId="23" r:id="rId2"/>
    <sheet name="Reviu Usulan Revisi" sheetId="20" r:id="rId3"/>
    <sheet name="Rekap" sheetId="6" r:id="rId4"/>
    <sheet name="Rekap Usulan revisi" sheetId="2" state="hidden" r:id="rId5"/>
    <sheet name="Matrik" sheetId="18" r:id="rId6"/>
    <sheet name="Usulan Revisi 17 Maret" sheetId="14" r:id="rId7"/>
    <sheet name="Sheet2" sheetId="16" r:id="rId8"/>
    <sheet name="Rekap Lama" sheetId="15" r:id="rId9"/>
    <sheet name="Matrik Lama" sheetId="19" r:id="rId10"/>
    <sheet name="Usulan Revisi Subkoord (Lama)" sheetId="1" r:id="rId11"/>
    <sheet name="ROK Koord Subkoord Isian" sheetId="13" state="hidden" r:id="rId12"/>
    <sheet name="Pergeseran Revisi" sheetId="4" state="hidden" r:id="rId13"/>
    <sheet name="Backup Data" sheetId="7" state="hidden" r:id="rId14"/>
    <sheet name="Sheet1" sheetId="3" state="hidden" r:id="rId15"/>
  </sheets>
  <externalReferences>
    <externalReference r:id="rId16"/>
    <externalReference r:id="rId17"/>
    <externalReference r:id="rId18"/>
    <externalReference r:id="rId19"/>
    <externalReference r:id="rId20"/>
  </externalReferences>
  <definedNames>
    <definedName name="_xlnm._FilterDatabase" localSheetId="13" hidden="1">'Backup Data'!$B$7:$AC$603</definedName>
    <definedName name="_xlnm._FilterDatabase" localSheetId="5" hidden="1">Matrik!$A$3:$D$70</definedName>
    <definedName name="_xlnm._FilterDatabase" localSheetId="9" hidden="1">'Matrik Lama'!$A$3:$D$275</definedName>
    <definedName name="_xlnm._FilterDatabase" localSheetId="1" hidden="1">'Matrik Reviu'!$A$3:$D$70</definedName>
    <definedName name="_xlnm._FilterDatabase" localSheetId="12" hidden="1">'Pergeseran Revisi'!$B$7:$Y$603</definedName>
    <definedName name="_xlnm._FilterDatabase" localSheetId="2" hidden="1">'Reviu Usulan Revisi'!$B$7:$S$720</definedName>
    <definedName name="_xlnm._FilterDatabase" localSheetId="11" hidden="1">'ROK Koord Subkoord Isian'!$A$4:$N$71</definedName>
    <definedName name="_xlnm._FilterDatabase" localSheetId="7" hidden="1">Sheet2!$A$1:$D$48</definedName>
    <definedName name="_xlnm._FilterDatabase" localSheetId="6" hidden="1">'Usulan Revisi 17 Maret'!$B$7:$S$718</definedName>
    <definedName name="_xlnm._FilterDatabase" localSheetId="10" hidden="1">'Usulan Revisi Subkoord (Lama)'!$B$7:$S$622</definedName>
    <definedName name="Belanja_Perjalanan_Dinas_Paket_Meeting_Dalam_Kota._Uang_Saku_RDK_dalam__Verifikasi_dan_Pembuatan_Format_Standart_Data_BKU_Satker_Pusat_Pendidikan_KP___tgl.__27__Februari__2020" localSheetId="13">#REF!</definedName>
    <definedName name="Belanja_Perjalanan_Dinas_Paket_Meeting_Dalam_Kota._Uang_Saku_RDK_dalam__Verifikasi_dan_Pembuatan_Format_Standart_Data_BKU_Satker_Pusat_Pendidikan_KP___tgl.__27__Februari__2020" localSheetId="12">#REF!</definedName>
    <definedName name="Belanja_Perjalanan_Dinas_Paket_Meeting_Dalam_Kota._Uang_Saku_RDK_dalam__Verifikasi_dan_Pembuatan_Format_Standart_Data_BKU_Satker_Pusat_Pendidikan_KP___tgl.__27__Februari__2020" localSheetId="3">#REF!</definedName>
    <definedName name="Belanja_Perjalanan_Dinas_Paket_Meeting_Dalam_Kota._Uang_Saku_RDK_dalam__Verifikasi_dan_Pembuatan_Format_Standart_Data_BKU_Satker_Pusat_Pendidikan_KP___tgl.__27__Februari__2020" localSheetId="8">#REF!</definedName>
    <definedName name="Belanja_Perjalanan_Dinas_Paket_Meeting_Dalam_Kota._Uang_Saku_RDK_dalam__Verifikasi_dan_Pembuatan_Format_Standart_Data_BKU_Satker_Pusat_Pendidikan_KP___tgl.__27__Februari__2020" localSheetId="0">#REF!</definedName>
    <definedName name="Belanja_Perjalanan_Dinas_Paket_Meeting_Dalam_Kota._Uang_Saku_RDK_dalam__Verifikasi_dan_Pembuatan_Format_Standart_Data_BKU_Satker_Pusat_Pendidikan_KP___tgl.__27__Februari__2020" localSheetId="4">#REF!</definedName>
    <definedName name="Belanja_Perjalanan_Dinas_Paket_Meeting_Dalam_Kota._Uang_Saku_RDK_dalam__Verifikasi_dan_Pembuatan_Format_Standart_Data_BKU_Satker_Pusat_Pendidikan_KP___tgl.__27__Februari__2020" localSheetId="2">#REF!</definedName>
    <definedName name="Belanja_Perjalanan_Dinas_Paket_Meeting_Dalam_Kota._Uang_Saku_RDK_dalam__Verifikasi_dan_Pembuatan_Format_Standart_Data_BKU_Satker_Pusat_Pendidikan_KP___tgl.__27__Februari__2020" localSheetId="6">#REF!</definedName>
    <definedName name="Belanja_Perjalanan_Dinas_Paket_Meeting_Dalam_Kota._Uang_Saku_RDK_dalam__Verifikasi_dan_Pembuatan_Format_Standart_Data_BKU_Satker_Pusat_Pendidikan_KP___tgl.__27__Februari__2020" localSheetId="10">#REF!</definedName>
    <definedName name="Belanja_Perjalanan_Dinas_Paket_Meeting_Dalam_Kota._Uang_Saku_RDK_dalam__Verifikasi_dan_Pembuatan_Format_Standart_Data_BKU_Satker_Pusat_Pendidikan_KP___tgl.__27__Februari__2020">#REF!</definedName>
    <definedName name="cAkun" localSheetId="13">#REF!</definedName>
    <definedName name="cAkun" localSheetId="12">#REF!</definedName>
    <definedName name="cAkun" localSheetId="3">#REF!</definedName>
    <definedName name="cAkun" localSheetId="8">#REF!</definedName>
    <definedName name="cAkun" localSheetId="0">#REF!</definedName>
    <definedName name="cAkun" localSheetId="4">#REF!</definedName>
    <definedName name="cAkun" localSheetId="2">#REF!</definedName>
    <definedName name="cAkun" localSheetId="6">#REF!</definedName>
    <definedName name="cAkun" localSheetId="10">#REF!</definedName>
    <definedName name="cAkun">#REF!</definedName>
    <definedName name="Cetak_dinamis">OFFSET('[1]DASHBOARD SP2D'!$B$1,0,0,COUNTA('[1]DASHBOARD SP2D'!$G:$G),6)</definedName>
    <definedName name="chkAkun" localSheetId="13">#REF!</definedName>
    <definedName name="chkAkun" localSheetId="12">#REF!</definedName>
    <definedName name="chkAkun" localSheetId="3">#REF!</definedName>
    <definedName name="chkAkun" localSheetId="8">#REF!</definedName>
    <definedName name="chkAkun" localSheetId="0">#REF!</definedName>
    <definedName name="chkAkun" localSheetId="4">#REF!</definedName>
    <definedName name="chkAkun" localSheetId="2">#REF!</definedName>
    <definedName name="chkAkun" localSheetId="6">#REF!</definedName>
    <definedName name="chkAkun" localSheetId="10">#REF!</definedName>
    <definedName name="chkAkun">#REF!</definedName>
    <definedName name="chkKegiatan" localSheetId="13">#REF!</definedName>
    <definedName name="chkKegiatan" localSheetId="12">#REF!</definedName>
    <definedName name="chkKegiatan" localSheetId="3">#REF!</definedName>
    <definedName name="chkKegiatan" localSheetId="8">#REF!</definedName>
    <definedName name="chkKegiatan" localSheetId="0">#REF!</definedName>
    <definedName name="chkKegiatan" localSheetId="4">#REF!</definedName>
    <definedName name="chkKegiatan" localSheetId="2">#REF!</definedName>
    <definedName name="chkKegiatan" localSheetId="6">#REF!</definedName>
    <definedName name="chkKegiatan" localSheetId="10">#REF!</definedName>
    <definedName name="chkKegiatan">#REF!</definedName>
    <definedName name="chkKomponen" localSheetId="13">#REF!</definedName>
    <definedName name="chkKomponen" localSheetId="12">#REF!</definedName>
    <definedName name="chkKomponen" localSheetId="3">#REF!</definedName>
    <definedName name="chkKomponen" localSheetId="8">#REF!</definedName>
    <definedName name="chkKomponen" localSheetId="0">#REF!</definedName>
    <definedName name="chkKomponen" localSheetId="4">#REF!</definedName>
    <definedName name="chkKomponen" localSheetId="2">#REF!</definedName>
    <definedName name="chkKomponen" localSheetId="6">#REF!</definedName>
    <definedName name="chkKomponen" localSheetId="10">#REF!</definedName>
    <definedName name="chkKomponen">#REF!</definedName>
    <definedName name="chkKRO" localSheetId="13">#REF!</definedName>
    <definedName name="chkKRO" localSheetId="12">#REF!</definedName>
    <definedName name="chkKRO" localSheetId="3">#REF!</definedName>
    <definedName name="chkKRO" localSheetId="8">#REF!</definedName>
    <definedName name="chkKRO" localSheetId="0">#REF!</definedName>
    <definedName name="chkKRO" localSheetId="4">#REF!</definedName>
    <definedName name="chkKRO" localSheetId="2">#REF!</definedName>
    <definedName name="chkKRO" localSheetId="6">#REF!</definedName>
    <definedName name="chkKRO" localSheetId="10">#REF!</definedName>
    <definedName name="chkKRO">#REF!</definedName>
    <definedName name="chkProgram" localSheetId="13">#REF!</definedName>
    <definedName name="chkProgram" localSheetId="12">#REF!</definedName>
    <definedName name="chkProgram" localSheetId="3">#REF!</definedName>
    <definedName name="chkProgram" localSheetId="8">#REF!</definedName>
    <definedName name="chkProgram" localSheetId="0">#REF!</definedName>
    <definedName name="chkProgram" localSheetId="4">#REF!</definedName>
    <definedName name="chkProgram" localSheetId="2">#REF!</definedName>
    <definedName name="chkProgram" localSheetId="6">#REF!</definedName>
    <definedName name="chkProgram" localSheetId="10">#REF!</definedName>
    <definedName name="chkProgram">#REF!</definedName>
    <definedName name="chkRO" localSheetId="13">#REF!</definedName>
    <definedName name="chkRO" localSheetId="12">#REF!</definedName>
    <definedName name="chkRO" localSheetId="3">#REF!</definedName>
    <definedName name="chkRO" localSheetId="8">#REF!</definedName>
    <definedName name="chkRO" localSheetId="0">#REF!</definedName>
    <definedName name="chkRO" localSheetId="4">#REF!</definedName>
    <definedName name="chkRO" localSheetId="2">#REF!</definedName>
    <definedName name="chkRO" localSheetId="6">#REF!</definedName>
    <definedName name="chkRO" localSheetId="10">#REF!</definedName>
    <definedName name="chkRO">#REF!</definedName>
    <definedName name="chksKomponen" localSheetId="13">#REF!</definedName>
    <definedName name="chksKomponen" localSheetId="12">#REF!</definedName>
    <definedName name="chksKomponen" localSheetId="3">#REF!</definedName>
    <definedName name="chksKomponen" localSheetId="8">#REF!</definedName>
    <definedName name="chksKomponen" localSheetId="0">#REF!</definedName>
    <definedName name="chksKomponen" localSheetId="4">#REF!</definedName>
    <definedName name="chksKomponen" localSheetId="2">#REF!</definedName>
    <definedName name="chksKomponen" localSheetId="6">#REF!</definedName>
    <definedName name="chksKomponen" localSheetId="10">#REF!</definedName>
    <definedName name="chksKomponen">#REF!</definedName>
    <definedName name="cKegiatan" localSheetId="13">#REF!</definedName>
    <definedName name="cKegiatan" localSheetId="12">#REF!</definedName>
    <definedName name="cKegiatan" localSheetId="3">#REF!</definedName>
    <definedName name="cKegiatan" localSheetId="8">#REF!</definedName>
    <definedName name="cKegiatan" localSheetId="0">#REF!</definedName>
    <definedName name="cKegiatan" localSheetId="4">#REF!</definedName>
    <definedName name="cKegiatan" localSheetId="2">#REF!</definedName>
    <definedName name="cKegiatan" localSheetId="6">#REF!</definedName>
    <definedName name="cKegiatan" localSheetId="10">#REF!</definedName>
    <definedName name="cKegiatan">#REF!</definedName>
    <definedName name="cKomponen" localSheetId="13">#REF!</definedName>
    <definedName name="cKomponen" localSheetId="12">#REF!</definedName>
    <definedName name="cKomponen" localSheetId="3">#REF!</definedName>
    <definedName name="cKomponen" localSheetId="8">#REF!</definedName>
    <definedName name="cKomponen" localSheetId="0">#REF!</definedName>
    <definedName name="cKomponen" localSheetId="4">#REF!</definedName>
    <definedName name="cKomponen" localSheetId="2">#REF!</definedName>
    <definedName name="cKomponen" localSheetId="6">#REF!</definedName>
    <definedName name="cKomponen" localSheetId="10">#REF!</definedName>
    <definedName name="cKomponen">#REF!</definedName>
    <definedName name="cKRO" localSheetId="13">#REF!</definedName>
    <definedName name="cKRO" localSheetId="12">#REF!</definedName>
    <definedName name="cKRO" localSheetId="3">#REF!</definedName>
    <definedName name="cKRO" localSheetId="8">#REF!</definedName>
    <definedName name="cKRO" localSheetId="0">#REF!</definedName>
    <definedName name="cKRO" localSheetId="4">#REF!</definedName>
    <definedName name="cKRO" localSheetId="2">#REF!</definedName>
    <definedName name="cKRO" localSheetId="6">#REF!</definedName>
    <definedName name="cKRO" localSheetId="10">#REF!</definedName>
    <definedName name="cKRO">#REF!</definedName>
    <definedName name="cProgram" localSheetId="13">#REF!</definedName>
    <definedName name="cProgram" localSheetId="12">#REF!</definedName>
    <definedName name="cProgram" localSheetId="3">#REF!</definedName>
    <definedName name="cProgram" localSheetId="8">#REF!</definedName>
    <definedName name="cProgram" localSheetId="0">#REF!</definedName>
    <definedName name="cProgram" localSheetId="4">#REF!</definedName>
    <definedName name="cProgram" localSheetId="2">#REF!</definedName>
    <definedName name="cProgram" localSheetId="6">#REF!</definedName>
    <definedName name="cProgram" localSheetId="10">#REF!</definedName>
    <definedName name="cProgram">#REF!</definedName>
    <definedName name="cRO" localSheetId="13">#REF!</definedName>
    <definedName name="cRO" localSheetId="12">#REF!</definedName>
    <definedName name="cRO" localSheetId="3">#REF!</definedName>
    <definedName name="cRO" localSheetId="8">#REF!</definedName>
    <definedName name="cRO" localSheetId="0">#REF!</definedName>
    <definedName name="cRO" localSheetId="4">#REF!</definedName>
    <definedName name="cRO" localSheetId="2">#REF!</definedName>
    <definedName name="cRO" localSheetId="6">#REF!</definedName>
    <definedName name="cRO" localSheetId="10">#REF!</definedName>
    <definedName name="cRO">#REF!</definedName>
    <definedName name="cSKomponen" localSheetId="13">#REF!</definedName>
    <definedName name="cSKomponen" localSheetId="12">#REF!</definedName>
    <definedName name="cSKomponen" localSheetId="3">#REF!</definedName>
    <definedName name="cSKomponen" localSheetId="8">#REF!</definedName>
    <definedName name="cSKomponen" localSheetId="0">#REF!</definedName>
    <definedName name="cSKomponen" localSheetId="4">#REF!</definedName>
    <definedName name="cSKomponen" localSheetId="2">#REF!</definedName>
    <definedName name="cSKomponen" localSheetId="6">#REF!</definedName>
    <definedName name="cSKomponen" localSheetId="10">#REF!</definedName>
    <definedName name="cSKomponen">#REF!</definedName>
    <definedName name="Entri_Es2" localSheetId="13">#REF!</definedName>
    <definedName name="Entri_Es2" localSheetId="12">#REF!</definedName>
    <definedName name="Entri_Es2" localSheetId="3">#REF!</definedName>
    <definedName name="Entri_Es2" localSheetId="8">#REF!</definedName>
    <definedName name="Entri_Es2" localSheetId="0">#REF!</definedName>
    <definedName name="Entri_Es2" localSheetId="4">#REF!</definedName>
    <definedName name="Entri_Es2" localSheetId="2">#REF!</definedName>
    <definedName name="Entri_Es2" localSheetId="6">#REF!</definedName>
    <definedName name="Entri_Es2" localSheetId="10">#REF!</definedName>
    <definedName name="Entri_Es2">#REF!</definedName>
    <definedName name="Entri_Es3" localSheetId="13">#REF!</definedName>
    <definedName name="Entri_Es3" localSheetId="12">#REF!</definedName>
    <definedName name="Entri_Es3" localSheetId="3">#REF!</definedName>
    <definedName name="Entri_Es3" localSheetId="8">#REF!</definedName>
    <definedName name="Entri_Es3" localSheetId="0">#REF!</definedName>
    <definedName name="Entri_Es3" localSheetId="4">#REF!</definedName>
    <definedName name="Entri_Es3" localSheetId="2">#REF!</definedName>
    <definedName name="Entri_Es3" localSheetId="6">#REF!</definedName>
    <definedName name="Entri_Es3" localSheetId="10">#REF!</definedName>
    <definedName name="Entri_Es3">#REF!</definedName>
    <definedName name="Entri_Es4" localSheetId="13">#REF!</definedName>
    <definedName name="Entri_Es4" localSheetId="12">#REF!</definedName>
    <definedName name="Entri_Es4" localSheetId="3">#REF!</definedName>
    <definedName name="Entri_Es4" localSheetId="8">#REF!</definedName>
    <definedName name="Entri_Es4" localSheetId="0">#REF!</definedName>
    <definedName name="Entri_Es4" localSheetId="4">#REF!</definedName>
    <definedName name="Entri_Es4" localSheetId="2">#REF!</definedName>
    <definedName name="Entri_Es4" localSheetId="6">#REF!</definedName>
    <definedName name="Entri_Es4" localSheetId="10">#REF!</definedName>
    <definedName name="Entri_Es4">#REF!</definedName>
    <definedName name="Eselon3">[2]eselon3_4!$A$2:$A$7</definedName>
    <definedName name="Eselon4">[2]eselon3_4!$B$2:$B$11</definedName>
    <definedName name="FILTER_LAP" localSheetId="13">#REF!</definedName>
    <definedName name="FILTER_LAP" localSheetId="12">#REF!</definedName>
    <definedName name="FILTER_LAP" localSheetId="3">#REF!</definedName>
    <definedName name="FILTER_LAP" localSheetId="8">#REF!</definedName>
    <definedName name="FILTER_LAP" localSheetId="0">#REF!</definedName>
    <definedName name="FILTER_LAP" localSheetId="4">#REF!</definedName>
    <definedName name="FILTER_LAP" localSheetId="2">#REF!</definedName>
    <definedName name="FILTER_LAP" localSheetId="6">#REF!</definedName>
    <definedName name="FILTER_LAP" localSheetId="10">#REF!</definedName>
    <definedName name="FILTER_LAP">'[1]DASHBOARD SP2D'!#REF!</definedName>
    <definedName name="kegiatan" localSheetId="13">#REF!</definedName>
    <definedName name="kegiatan" localSheetId="12">#REF!</definedName>
    <definedName name="kegiatan" localSheetId="3">#REF!</definedName>
    <definedName name="kegiatan" localSheetId="8">#REF!</definedName>
    <definedName name="kegiatan" localSheetId="0">#REF!</definedName>
    <definedName name="kegiatan" localSheetId="4">#REF!</definedName>
    <definedName name="kegiatan" localSheetId="2">#REF!</definedName>
    <definedName name="kegiatan" localSheetId="6">#REF!</definedName>
    <definedName name="kegiatan" localSheetId="10">#REF!</definedName>
    <definedName name="kegiatan">#REF!</definedName>
    <definedName name="_xlnm.Print_Area" localSheetId="13">'Backup Data'!$B$1:$N$615</definedName>
    <definedName name="_xlnm.Print_Area" localSheetId="5">Matrik!$A$1:$D$73</definedName>
    <definedName name="_xlnm.Print_Area" localSheetId="9">'Matrik Lama'!$A$1:$D$68</definedName>
    <definedName name="_xlnm.Print_Area" localSheetId="1">'Matrik Reviu'!$A$1:$D$73</definedName>
    <definedName name="_xlnm.Print_Area" localSheetId="12">'Pergeseran Revisi'!$B$1:$N$603</definedName>
    <definedName name="_xlnm.Print_Area" localSheetId="3">Rekap!$B$2:$L$40</definedName>
    <definedName name="_xlnm.Print_Area" localSheetId="8">'Rekap Lama'!$B$2:$L$39</definedName>
    <definedName name="_xlnm.Print_Area" localSheetId="0">'Rekap Reviu'!$B$2:$L$40</definedName>
    <definedName name="_xlnm.Print_Area" localSheetId="4">'Rekap Usulan revisi'!$B$2:$I$33</definedName>
    <definedName name="_xlnm.Print_Area" localSheetId="2">'Reviu Usulan Revisi'!$B$1:$N$732</definedName>
    <definedName name="_xlnm.Print_Area" localSheetId="6">'Usulan Revisi 17 Maret'!$B$1:$N$732</definedName>
    <definedName name="_xlnm.Print_Area" localSheetId="10">'Usulan Revisi Subkoord (Lama)'!$B$1:$N$636</definedName>
    <definedName name="_xlnm.Print_Titles" localSheetId="13">'Backup Data'!$6:$7</definedName>
    <definedName name="_xlnm.Print_Titles" localSheetId="12">'Pergeseran Revisi'!$6:$7</definedName>
    <definedName name="_xlnm.Print_Titles" localSheetId="2">'Reviu Usulan Revisi'!$6:$7</definedName>
    <definedName name="_xlnm.Print_Titles" localSheetId="6">'Usulan Revisi 17 Maret'!$6:$7</definedName>
    <definedName name="_xlnm.Print_Titles" localSheetId="10">'Usulan Revisi Subkoord (Lama)'!$6:$7</definedName>
    <definedName name="rngSP2D" localSheetId="13">'[3]Tambahan Realisasi'!$C$2</definedName>
    <definedName name="rngSP2D" localSheetId="12">'[3]Tambahan Realisasi'!$C$2</definedName>
    <definedName name="rngSP2D" localSheetId="3">'[3]Tambahan Realisasi'!$C$2</definedName>
    <definedName name="rngSP2D" localSheetId="8">'[3]Tambahan Realisasi'!$C$2</definedName>
    <definedName name="rngSP2D" localSheetId="0">'[3]Tambahan Realisasi'!$C$2</definedName>
    <definedName name="rngSP2D" localSheetId="4">'[3]Tambahan Realisasi'!$C$2</definedName>
    <definedName name="rngSP2D" localSheetId="2">'[3]Tambahan Realisasi'!$C$2</definedName>
    <definedName name="rngSP2D" localSheetId="6">'[3]Tambahan Realisasi'!$C$2</definedName>
    <definedName name="rngSP2D" localSheetId="10">'[3]Tambahan Realisasi'!$C$2</definedName>
    <definedName name="rngSP2D">'[4]Tambahan Realisasi'!$C$2</definedName>
    <definedName name="rowEselon2" localSheetId="13">#REF!</definedName>
    <definedName name="rowEselon2" localSheetId="12">#REF!</definedName>
    <definedName name="rowEselon2" localSheetId="3">#REF!</definedName>
    <definedName name="rowEselon2" localSheetId="8">#REF!</definedName>
    <definedName name="rowEselon2" localSheetId="0">#REF!</definedName>
    <definedName name="rowEselon2" localSheetId="4">#REF!</definedName>
    <definedName name="rowEselon2" localSheetId="2">#REF!</definedName>
    <definedName name="rowEselon2" localSheetId="6">#REF!</definedName>
    <definedName name="rowEselon2" localSheetId="10">#REF!</definedName>
    <definedName name="rowEselon2">#REF!</definedName>
    <definedName name="rowKoord" localSheetId="13">#REF!</definedName>
    <definedName name="rowKoord" localSheetId="12">#REF!</definedName>
    <definedName name="rowKoord" localSheetId="3">#REF!</definedName>
    <definedName name="rowKoord" localSheetId="8">#REF!</definedName>
    <definedName name="rowKoord" localSheetId="0">#REF!</definedName>
    <definedName name="rowKoord" localSheetId="4">#REF!</definedName>
    <definedName name="rowKoord" localSheetId="2">#REF!</definedName>
    <definedName name="rowKoord" localSheetId="6">#REF!</definedName>
    <definedName name="rowKoord" localSheetId="10">#REF!</definedName>
    <definedName name="rowKoord">#REF!</definedName>
    <definedName name="rowSelect" localSheetId="13">#REF!</definedName>
    <definedName name="rowSelect" localSheetId="12">#REF!</definedName>
    <definedName name="rowSelect" localSheetId="3">#REF!</definedName>
    <definedName name="rowSelect" localSheetId="8">#REF!</definedName>
    <definedName name="rowSelect" localSheetId="0">#REF!</definedName>
    <definedName name="rowSelect" localSheetId="4">#REF!</definedName>
    <definedName name="rowSelect" localSheetId="2">#REF!</definedName>
    <definedName name="rowSelect" localSheetId="6">#REF!</definedName>
    <definedName name="rowSelect" localSheetId="10">#REF!</definedName>
    <definedName name="rowSelect">#REF!</definedName>
    <definedName name="rowSubKoord" localSheetId="13">#REF!</definedName>
    <definedName name="rowSubKoord" localSheetId="12">#REF!</definedName>
    <definedName name="rowSubKoord" localSheetId="3">#REF!</definedName>
    <definedName name="rowSubKoord" localSheetId="8">#REF!</definedName>
    <definedName name="rowSubKoord" localSheetId="0">#REF!</definedName>
    <definedName name="rowSubKoord" localSheetId="4">#REF!</definedName>
    <definedName name="rowSubKoord" localSheetId="2">#REF!</definedName>
    <definedName name="rowSubKoord" localSheetId="6">#REF!</definedName>
    <definedName name="rowSubKoord" localSheetId="10">#REF!</definedName>
    <definedName name="rowSubKoord">#REF!</definedName>
    <definedName name="Slicer_SUBKOORDINATOR">#N/A</definedName>
    <definedName name="Slicer_SUBKOORDINATOR1">#N/A</definedName>
    <definedName name="Slicer_SUBKOORDINATOR2">#N/A</definedName>
    <definedName name="SSBP" localSheetId="13">#REF!</definedName>
    <definedName name="SSBP" localSheetId="12">#REF!</definedName>
    <definedName name="SSBP" localSheetId="3">#REF!</definedName>
    <definedName name="SSBP" localSheetId="8">#REF!</definedName>
    <definedName name="SSBP" localSheetId="0">#REF!</definedName>
    <definedName name="SSBP" localSheetId="4">#REF!</definedName>
    <definedName name="SSBP" localSheetId="2">#REF!</definedName>
    <definedName name="SSBP" localSheetId="6">#REF!</definedName>
    <definedName name="SSBP" localSheetId="10">#REF!</definedName>
    <definedName name="SSBP">[1]SSBP!#REF!</definedName>
    <definedName name="Start_Jadi" localSheetId="13">'Backup Data'!$B$9</definedName>
    <definedName name="Start_Jadi" localSheetId="12">'Pergeseran Revisi'!$B$9</definedName>
    <definedName name="Start_Jadi" localSheetId="3">#REF!</definedName>
    <definedName name="Start_Jadi" localSheetId="8">#REF!</definedName>
    <definedName name="Start_Jadi" localSheetId="0">#REF!</definedName>
    <definedName name="Start_Jadi" localSheetId="4">#REF!</definedName>
    <definedName name="Start_Jadi" localSheetId="2">'Reviu Usulan Revisi'!$B$9</definedName>
    <definedName name="Start_Jadi" localSheetId="6">'Usulan Revisi 17 Maret'!$B$9</definedName>
    <definedName name="Start_Jadi" localSheetId="10">'Usulan Revisi Subkoord (Lama)'!$B$9</definedName>
    <definedName name="Start_Jadi">#REF!</definedName>
    <definedName name="TGL_SP2D">[1]DASHBOARD!$I$1</definedName>
    <definedName name="Z_0666B159_588F_4866_9225_22BB8C5C75D7_.wvu.FilterData" localSheetId="13" hidden="1">'Backup Data'!$B$7:$G$603</definedName>
    <definedName name="Z_0666B159_588F_4866_9225_22BB8C5C75D7_.wvu.FilterData" localSheetId="12" hidden="1">'Pergeseran Revisi'!$B$7:$G$603</definedName>
    <definedName name="Z_0666B159_588F_4866_9225_22BB8C5C75D7_.wvu.FilterData" localSheetId="2" hidden="1">'Reviu Usulan Revisi'!$B$7:$G$720</definedName>
    <definedName name="Z_0666B159_588F_4866_9225_22BB8C5C75D7_.wvu.FilterData" localSheetId="6" hidden="1">'Usulan Revisi 17 Maret'!$B$7:$G$718</definedName>
    <definedName name="Z_0666B159_588F_4866_9225_22BB8C5C75D7_.wvu.FilterData" localSheetId="10" hidden="1">'Usulan Revisi Subkoord (Lama)'!$B$7:$G$622</definedName>
    <definedName name="Z_1CBFAAB1_01F9_4074_B97F_16968F08465D_.wvu.FilterData" localSheetId="13" hidden="1">'Backup Data'!$B$7:$G$603</definedName>
    <definedName name="Z_1CBFAAB1_01F9_4074_B97F_16968F08465D_.wvu.FilterData" localSheetId="12" hidden="1">'Pergeseran Revisi'!$B$7:$G$603</definedName>
    <definedName name="Z_1CBFAAB1_01F9_4074_B97F_16968F08465D_.wvu.FilterData" localSheetId="2" hidden="1">'Reviu Usulan Revisi'!$B$7:$G$720</definedName>
    <definedName name="Z_1CBFAAB1_01F9_4074_B97F_16968F08465D_.wvu.FilterData" localSheetId="6" hidden="1">'Usulan Revisi 17 Maret'!$B$7:$G$718</definedName>
    <definedName name="Z_1CBFAAB1_01F9_4074_B97F_16968F08465D_.wvu.FilterData" localSheetId="10" hidden="1">'Usulan Revisi Subkoord (Lama)'!$B$7:$G$622</definedName>
    <definedName name="Z_870D6D1D_AB7E_495D_A683_0F30F0E49932_.wvu.FilterData" localSheetId="13" hidden="1">'Backup Data'!$B$7:$G$603</definedName>
    <definedName name="Z_870D6D1D_AB7E_495D_A683_0F30F0E49932_.wvu.FilterData" localSheetId="12" hidden="1">'Pergeseran Revisi'!$B$7:$G$603</definedName>
    <definedName name="Z_870D6D1D_AB7E_495D_A683_0F30F0E49932_.wvu.FilterData" localSheetId="2" hidden="1">'Reviu Usulan Revisi'!$B$7:$G$720</definedName>
    <definedName name="Z_870D6D1D_AB7E_495D_A683_0F30F0E49932_.wvu.FilterData" localSheetId="6" hidden="1">'Usulan Revisi 17 Maret'!$B$7:$G$718</definedName>
    <definedName name="Z_870D6D1D_AB7E_495D_A683_0F30F0E49932_.wvu.FilterData" localSheetId="10" hidden="1">'Usulan Revisi Subkoord (Lama)'!$B$7:$G$622</definedName>
    <definedName name="Z_B61BED65_E07C_48BC_BA70_4E0A7226E5B0_.wvu.FilterData" localSheetId="13" hidden="1">'Backup Data'!$B$7:$G$603</definedName>
    <definedName name="Z_B61BED65_E07C_48BC_BA70_4E0A7226E5B0_.wvu.FilterData" localSheetId="12" hidden="1">'Pergeseran Revisi'!$B$7:$G$603</definedName>
    <definedName name="Z_B61BED65_E07C_48BC_BA70_4E0A7226E5B0_.wvu.FilterData" localSheetId="2" hidden="1">'Reviu Usulan Revisi'!$B$7:$G$720</definedName>
    <definedName name="Z_B61BED65_E07C_48BC_BA70_4E0A7226E5B0_.wvu.FilterData" localSheetId="6" hidden="1">'Usulan Revisi 17 Maret'!$B$7:$G$718</definedName>
    <definedName name="Z_B61BED65_E07C_48BC_BA70_4E0A7226E5B0_.wvu.FilterData" localSheetId="10" hidden="1">'Usulan Revisi Subkoord (Lama)'!$B$7:$G$622</definedName>
    <definedName name="Z_C711365A_E59A_4CBB_B49C_CDF73C497C09_.wvu.FilterData" localSheetId="13" hidden="1">'Backup Data'!$B$7:$G$603</definedName>
    <definedName name="Z_C711365A_E59A_4CBB_B49C_CDF73C497C09_.wvu.FilterData" localSheetId="12" hidden="1">'Pergeseran Revisi'!$B$7:$G$603</definedName>
    <definedName name="Z_C711365A_E59A_4CBB_B49C_CDF73C497C09_.wvu.FilterData" localSheetId="2" hidden="1">'Reviu Usulan Revisi'!$B$7:$G$720</definedName>
    <definedName name="Z_C711365A_E59A_4CBB_B49C_CDF73C497C09_.wvu.FilterData" localSheetId="6" hidden="1">'Usulan Revisi 17 Maret'!$B$7:$G$718</definedName>
    <definedName name="Z_C711365A_E59A_4CBB_B49C_CDF73C497C09_.wvu.FilterData" localSheetId="10" hidden="1">'Usulan Revisi Subkoord (Lama)'!$B$7:$G$622</definedName>
    <definedName name="Z_C7D29E66_885F_4900_844F_0880DC4D973C_.wvu.FilterData" localSheetId="13" hidden="1">'Backup Data'!$B$7:$G$603</definedName>
    <definedName name="Z_C7D29E66_885F_4900_844F_0880DC4D973C_.wvu.FilterData" localSheetId="12" hidden="1">'Pergeseran Revisi'!$B$7:$G$603</definedName>
    <definedName name="Z_C7D29E66_885F_4900_844F_0880DC4D973C_.wvu.FilterData" localSheetId="2" hidden="1">'Reviu Usulan Revisi'!$B$7:$G$720</definedName>
    <definedName name="Z_C7D29E66_885F_4900_844F_0880DC4D973C_.wvu.FilterData" localSheetId="6" hidden="1">'Usulan Revisi 17 Maret'!$B$7:$G$718</definedName>
    <definedName name="Z_C7D29E66_885F_4900_844F_0880DC4D973C_.wvu.FilterData" localSheetId="10" hidden="1">'Usulan Revisi Subkoord (Lama)'!$B$7:$G$622</definedName>
    <definedName name="Z_D5D8B0E9_4282_4D54_9529_FEC4C3DC1F95_.wvu.FilterData" localSheetId="13" hidden="1">'Backup Data'!$B$7:$G$603</definedName>
    <definedName name="Z_D5D8B0E9_4282_4D54_9529_FEC4C3DC1F95_.wvu.FilterData" localSheetId="12" hidden="1">'Pergeseran Revisi'!$B$7:$G$603</definedName>
    <definedName name="Z_D5D8B0E9_4282_4D54_9529_FEC4C3DC1F95_.wvu.FilterData" localSheetId="2" hidden="1">'Reviu Usulan Revisi'!$B$7:$G$720</definedName>
    <definedName name="Z_D5D8B0E9_4282_4D54_9529_FEC4C3DC1F95_.wvu.FilterData" localSheetId="6" hidden="1">'Usulan Revisi 17 Maret'!$B$7:$G$718</definedName>
    <definedName name="Z_D5D8B0E9_4282_4D54_9529_FEC4C3DC1F95_.wvu.FilterData" localSheetId="10" hidden="1">'Usulan Revisi Subkoord (Lama)'!$B$7:$G$622</definedName>
    <definedName name="Z_DECCF59B_BB5B_4C9A_9F2F_5C8BAB0A1A11_.wvu.FilterData" localSheetId="13" hidden="1">'Backup Data'!$B$7:$G$603</definedName>
    <definedName name="Z_DECCF59B_BB5B_4C9A_9F2F_5C8BAB0A1A11_.wvu.FilterData" localSheetId="12" hidden="1">'Pergeseran Revisi'!$B$7:$G$603</definedName>
    <definedName name="Z_DECCF59B_BB5B_4C9A_9F2F_5C8BAB0A1A11_.wvu.FilterData" localSheetId="2" hidden="1">'Reviu Usulan Revisi'!$B$7:$G$720</definedName>
    <definedName name="Z_DECCF59B_BB5B_4C9A_9F2F_5C8BAB0A1A11_.wvu.FilterData" localSheetId="6" hidden="1">'Usulan Revisi 17 Maret'!$B$7:$G$718</definedName>
    <definedName name="Z_DECCF59B_BB5B_4C9A_9F2F_5C8BAB0A1A11_.wvu.FilterData" localSheetId="10" hidden="1">'Usulan Revisi Subkoord (Lama)'!$B$7:$G$622</definedName>
    <definedName name="Z_EBD5760D_0014_46BC_882E_14D814D06F66_.wvu.FilterData" localSheetId="13" hidden="1">'Backup Data'!$B$7:$G$603</definedName>
    <definedName name="Z_EBD5760D_0014_46BC_882E_14D814D06F66_.wvu.FilterData" localSheetId="12" hidden="1">'Pergeseran Revisi'!$B$7:$G$603</definedName>
    <definedName name="Z_EBD5760D_0014_46BC_882E_14D814D06F66_.wvu.FilterData" localSheetId="2" hidden="1">'Reviu Usulan Revisi'!$B$7:$G$720</definedName>
    <definedName name="Z_EBD5760D_0014_46BC_882E_14D814D06F66_.wvu.FilterData" localSheetId="6" hidden="1">'Usulan Revisi 17 Maret'!$B$7:$G$718</definedName>
    <definedName name="Z_EBD5760D_0014_46BC_882E_14D814D06F66_.wvu.FilterData" localSheetId="10" hidden="1">'Usulan Revisi Subkoord (Lama)'!$B$7:$G$622</definedName>
  </definedNames>
  <calcPr calcId="191029"/>
  <pivotCaches>
    <pivotCache cacheId="0" r:id="rId21"/>
    <pivotCache cacheId="84" r:id="rId22"/>
    <pivotCache cacheId="88" r:id="rId23"/>
  </pivotCaches>
  <extLst>
    <ext xmlns:x14="http://schemas.microsoft.com/office/spreadsheetml/2009/9/main" uri="{BBE1A952-AA13-448e-AADC-164F8A28A991}">
      <x14:slicerCaches>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22" i="20" l="1"/>
  <c r="N322" i="20" s="1"/>
  <c r="N321" i="20" s="1"/>
  <c r="L250" i="20"/>
  <c r="M321" i="20" l="1"/>
  <c r="K27" i="21" l="1" a="1"/>
  <c r="K27" i="21" s="1"/>
  <c r="J27" i="21" a="1"/>
  <c r="J27" i="21" s="1"/>
  <c r="K24" i="21" a="1"/>
  <c r="K24" i="21" s="1"/>
  <c r="J24" i="21" a="1"/>
  <c r="J24" i="21" s="1"/>
  <c r="K23" i="21" a="1"/>
  <c r="K23" i="21" s="1"/>
  <c r="J23" i="21" a="1"/>
  <c r="J23" i="21" s="1"/>
  <c r="F14" i="21"/>
  <c r="E14" i="21"/>
  <c r="G14" i="21" s="1"/>
  <c r="F13" i="21"/>
  <c r="G13" i="21" s="1"/>
  <c r="E13" i="21"/>
  <c r="M720" i="20"/>
  <c r="M719" i="20" s="1"/>
  <c r="G720" i="20"/>
  <c r="G719" i="20"/>
  <c r="N718" i="20"/>
  <c r="M718" i="20"/>
  <c r="G718" i="20"/>
  <c r="M717" i="20"/>
  <c r="G717" i="20"/>
  <c r="M716" i="20"/>
  <c r="G716" i="20"/>
  <c r="M715" i="20"/>
  <c r="G715" i="20"/>
  <c r="M711" i="20"/>
  <c r="M710" i="20" s="1"/>
  <c r="G711" i="20"/>
  <c r="M709" i="20"/>
  <c r="M708" i="20" s="1"/>
  <c r="G709" i="20"/>
  <c r="G708" i="20" s="1"/>
  <c r="M707" i="20"/>
  <c r="G707" i="20"/>
  <c r="M706" i="20"/>
  <c r="G706" i="20"/>
  <c r="M705" i="20"/>
  <c r="G705" i="20"/>
  <c r="M702" i="20"/>
  <c r="G702" i="20"/>
  <c r="M701" i="20"/>
  <c r="G701" i="20"/>
  <c r="M700" i="20"/>
  <c r="G700" i="20"/>
  <c r="M698" i="20"/>
  <c r="G698" i="20"/>
  <c r="M697" i="20"/>
  <c r="G697" i="20"/>
  <c r="M695" i="20"/>
  <c r="M694" i="20" s="1"/>
  <c r="G695" i="20"/>
  <c r="G694" i="20" s="1"/>
  <c r="M693" i="20"/>
  <c r="G693" i="20"/>
  <c r="M692" i="20"/>
  <c r="G692" i="20"/>
  <c r="M690" i="20"/>
  <c r="G690" i="20"/>
  <c r="M689" i="20"/>
  <c r="G689" i="20"/>
  <c r="M688" i="20"/>
  <c r="G688" i="20"/>
  <c r="M687" i="20"/>
  <c r="G687" i="20"/>
  <c r="M686" i="20"/>
  <c r="G686" i="20"/>
  <c r="M685" i="20"/>
  <c r="G685" i="20"/>
  <c r="M682" i="20"/>
  <c r="G682" i="20"/>
  <c r="M681" i="20"/>
  <c r="G681" i="20"/>
  <c r="M679" i="20"/>
  <c r="M678" i="20" s="1"/>
  <c r="G679" i="20"/>
  <c r="M677" i="20"/>
  <c r="G677" i="20"/>
  <c r="G676" i="20" s="1"/>
  <c r="M675" i="20"/>
  <c r="G675" i="20"/>
  <c r="M674" i="20"/>
  <c r="G674" i="20"/>
  <c r="N674" i="20" s="1"/>
  <c r="M672" i="20"/>
  <c r="G672" i="20"/>
  <c r="M671" i="20"/>
  <c r="G671" i="20"/>
  <c r="M670" i="20"/>
  <c r="G670" i="20"/>
  <c r="M669" i="20"/>
  <c r="G669" i="20"/>
  <c r="M668" i="20"/>
  <c r="G668" i="20"/>
  <c r="M667" i="20"/>
  <c r="G667" i="20"/>
  <c r="M660" i="20"/>
  <c r="M658" i="20"/>
  <c r="M657" i="20" s="1"/>
  <c r="M656" i="20"/>
  <c r="N656" i="20" s="1"/>
  <c r="M655" i="20"/>
  <c r="N655" i="20" s="1"/>
  <c r="M654" i="20"/>
  <c r="N654" i="20" s="1"/>
  <c r="M653" i="20"/>
  <c r="M650" i="20"/>
  <c r="M649" i="20" s="1"/>
  <c r="G650" i="20"/>
  <c r="G649" i="20" s="1"/>
  <c r="M648" i="20"/>
  <c r="M647" i="20" s="1"/>
  <c r="G648" i="20"/>
  <c r="M646" i="20"/>
  <c r="G646" i="20"/>
  <c r="N646" i="20" s="1"/>
  <c r="M645" i="20"/>
  <c r="G645" i="20"/>
  <c r="M644" i="20"/>
  <c r="G644" i="20"/>
  <c r="N644" i="20" s="1"/>
  <c r="M643" i="20"/>
  <c r="G643" i="20"/>
  <c r="M640" i="20"/>
  <c r="G640" i="20"/>
  <c r="G639" i="20" s="1"/>
  <c r="M638" i="20"/>
  <c r="M637" i="20" s="1"/>
  <c r="G638" i="20"/>
  <c r="M636" i="20"/>
  <c r="G636" i="20"/>
  <c r="M635" i="20"/>
  <c r="G635" i="20"/>
  <c r="M634" i="20"/>
  <c r="G634" i="20"/>
  <c r="M633" i="20"/>
  <c r="G633" i="20"/>
  <c r="M630" i="20"/>
  <c r="M629" i="20" s="1"/>
  <c r="G630" i="20"/>
  <c r="G629" i="20" s="1"/>
  <c r="M628" i="20"/>
  <c r="M627" i="20" s="1"/>
  <c r="G628" i="20"/>
  <c r="G627" i="20" s="1"/>
  <c r="M626" i="20"/>
  <c r="G626" i="20"/>
  <c r="M625" i="20"/>
  <c r="G625" i="20"/>
  <c r="M624" i="20"/>
  <c r="G624" i="20"/>
  <c r="M623" i="20"/>
  <c r="G623" i="20"/>
  <c r="M620" i="20"/>
  <c r="G620" i="20"/>
  <c r="G619" i="20"/>
  <c r="M618" i="20"/>
  <c r="M617" i="20" s="1"/>
  <c r="G618" i="20"/>
  <c r="G617" i="20"/>
  <c r="M616" i="20"/>
  <c r="G616" i="20"/>
  <c r="M615" i="20"/>
  <c r="G615" i="20"/>
  <c r="N615" i="20" s="1"/>
  <c r="M614" i="20"/>
  <c r="G614" i="20"/>
  <c r="M613" i="20"/>
  <c r="G613" i="20"/>
  <c r="M610" i="20"/>
  <c r="G610" i="20"/>
  <c r="G609" i="20" s="1"/>
  <c r="M608" i="20"/>
  <c r="M607" i="20" s="1"/>
  <c r="G608" i="20"/>
  <c r="G607" i="20" s="1"/>
  <c r="M606" i="20"/>
  <c r="G606" i="20"/>
  <c r="M605" i="20"/>
  <c r="G605" i="20"/>
  <c r="M604" i="20"/>
  <c r="G604" i="20"/>
  <c r="M603" i="20"/>
  <c r="G603" i="20"/>
  <c r="M602" i="20"/>
  <c r="G602" i="20"/>
  <c r="M599" i="20"/>
  <c r="G599" i="20"/>
  <c r="G598" i="20" s="1"/>
  <c r="M597" i="20"/>
  <c r="M596" i="20" s="1"/>
  <c r="G597" i="20"/>
  <c r="G596" i="20" s="1"/>
  <c r="M595" i="20"/>
  <c r="G595" i="20"/>
  <c r="M594" i="20"/>
  <c r="G594" i="20"/>
  <c r="M593" i="20"/>
  <c r="G593" i="20"/>
  <c r="M592" i="20"/>
  <c r="G592" i="20"/>
  <c r="M589" i="20"/>
  <c r="M588" i="20" s="1"/>
  <c r="G589" i="20"/>
  <c r="M587" i="20"/>
  <c r="M586" i="20" s="1"/>
  <c r="G587" i="20"/>
  <c r="G586" i="20" s="1"/>
  <c r="M585" i="20"/>
  <c r="G585" i="20"/>
  <c r="M584" i="20"/>
  <c r="G584" i="20"/>
  <c r="M583" i="20"/>
  <c r="G583" i="20"/>
  <c r="N583" i="20" s="1"/>
  <c r="M582" i="20"/>
  <c r="G582" i="20"/>
  <c r="M577" i="20"/>
  <c r="M576" i="20" s="1"/>
  <c r="G577" i="20"/>
  <c r="N577" i="20" s="1"/>
  <c r="M575" i="20"/>
  <c r="G575" i="20"/>
  <c r="M574" i="20"/>
  <c r="G574" i="20"/>
  <c r="M573" i="20"/>
  <c r="G573" i="20"/>
  <c r="M572" i="20"/>
  <c r="G572" i="20"/>
  <c r="M571" i="20"/>
  <c r="G571" i="20"/>
  <c r="M567" i="20"/>
  <c r="M566" i="20" s="1"/>
  <c r="G567" i="20"/>
  <c r="M565" i="20"/>
  <c r="M564" i="20" s="1"/>
  <c r="G565" i="20"/>
  <c r="G564" i="20" s="1"/>
  <c r="M563" i="20"/>
  <c r="G563" i="20"/>
  <c r="M562" i="20"/>
  <c r="G562" i="20"/>
  <c r="M561" i="20"/>
  <c r="G561" i="20"/>
  <c r="M560" i="20"/>
  <c r="G560" i="20"/>
  <c r="M559" i="20"/>
  <c r="G559" i="20"/>
  <c r="M556" i="20"/>
  <c r="M555" i="20" s="1"/>
  <c r="G556" i="20"/>
  <c r="G555" i="20" s="1"/>
  <c r="M554" i="20"/>
  <c r="M553" i="20" s="1"/>
  <c r="G554" i="20"/>
  <c r="G553" i="20" s="1"/>
  <c r="M552" i="20"/>
  <c r="G552" i="20"/>
  <c r="M551" i="20"/>
  <c r="G551" i="20"/>
  <c r="M549" i="20"/>
  <c r="G549" i="20"/>
  <c r="M548" i="20"/>
  <c r="G548" i="20"/>
  <c r="M547" i="20"/>
  <c r="G547" i="20"/>
  <c r="M546" i="20"/>
  <c r="G546" i="20"/>
  <c r="M545" i="20"/>
  <c r="G545" i="20"/>
  <c r="M542" i="20"/>
  <c r="M541" i="20" s="1"/>
  <c r="G542" i="20"/>
  <c r="M540" i="20"/>
  <c r="M539" i="20" s="1"/>
  <c r="G540" i="20"/>
  <c r="M538" i="20"/>
  <c r="G538" i="20"/>
  <c r="M537" i="20"/>
  <c r="G537" i="20"/>
  <c r="M536" i="20"/>
  <c r="G536" i="20"/>
  <c r="M535" i="20"/>
  <c r="G535" i="20"/>
  <c r="M534" i="20"/>
  <c r="G534" i="20"/>
  <c r="M529" i="20"/>
  <c r="M528" i="20" s="1"/>
  <c r="M527" i="20"/>
  <c r="M526" i="20" s="1"/>
  <c r="M525" i="20"/>
  <c r="N525" i="20" s="1"/>
  <c r="M524" i="20"/>
  <c r="N524" i="20" s="1"/>
  <c r="M523" i="20"/>
  <c r="N523" i="20" s="1"/>
  <c r="M522" i="20"/>
  <c r="N522" i="20" s="1"/>
  <c r="M521" i="20"/>
  <c r="N521" i="20" s="1"/>
  <c r="M520" i="20"/>
  <c r="M517" i="20"/>
  <c r="N517" i="20" s="1"/>
  <c r="M516" i="20"/>
  <c r="N516" i="20" s="1"/>
  <c r="J515" i="20"/>
  <c r="M515" i="20" s="1"/>
  <c r="M513" i="20"/>
  <c r="M511" i="20"/>
  <c r="M510" i="20" s="1"/>
  <c r="M509" i="20"/>
  <c r="N509" i="20" s="1"/>
  <c r="M508" i="20"/>
  <c r="N508" i="20" s="1"/>
  <c r="M507" i="20"/>
  <c r="N507" i="20" s="1"/>
  <c r="M506" i="20"/>
  <c r="N506" i="20" s="1"/>
  <c r="M505" i="20"/>
  <c r="N505" i="20" s="1"/>
  <c r="M504" i="20"/>
  <c r="M501" i="20"/>
  <c r="N501" i="20" s="1"/>
  <c r="M500" i="20"/>
  <c r="M499" i="20"/>
  <c r="N499" i="20" s="1"/>
  <c r="M497" i="20"/>
  <c r="N497" i="20" s="1"/>
  <c r="N496" i="20" s="1"/>
  <c r="M495" i="20"/>
  <c r="M493" i="20"/>
  <c r="N493" i="20" s="1"/>
  <c r="M492" i="20"/>
  <c r="N492" i="20" s="1"/>
  <c r="M491" i="20"/>
  <c r="N491" i="20" s="1"/>
  <c r="M490" i="20"/>
  <c r="N490" i="20" s="1"/>
  <c r="M489" i="20"/>
  <c r="N489" i="20" s="1"/>
  <c r="M488" i="20"/>
  <c r="N488" i="20" s="1"/>
  <c r="M485" i="20"/>
  <c r="G485" i="20"/>
  <c r="M484" i="20"/>
  <c r="G484" i="20"/>
  <c r="M483" i="20"/>
  <c r="G483" i="20"/>
  <c r="M481" i="20"/>
  <c r="M480" i="20" s="1"/>
  <c r="G481" i="20"/>
  <c r="G480" i="20" s="1"/>
  <c r="M479" i="20"/>
  <c r="G479" i="20"/>
  <c r="G478" i="20" s="1"/>
  <c r="M477" i="20"/>
  <c r="G477" i="20"/>
  <c r="M476" i="20"/>
  <c r="G476" i="20"/>
  <c r="M475" i="20"/>
  <c r="G475" i="20"/>
  <c r="M474" i="20"/>
  <c r="G474" i="20"/>
  <c r="M473" i="20"/>
  <c r="G473" i="20"/>
  <c r="M472" i="20"/>
  <c r="G472" i="20"/>
  <c r="M469" i="20"/>
  <c r="M468" i="20" s="1"/>
  <c r="G469" i="20"/>
  <c r="G468" i="20" s="1"/>
  <c r="M467" i="20"/>
  <c r="G467" i="20"/>
  <c r="M466" i="20"/>
  <c r="G466" i="20"/>
  <c r="M465" i="20"/>
  <c r="G465" i="20"/>
  <c r="M464" i="20"/>
  <c r="G464" i="20"/>
  <c r="M461" i="20"/>
  <c r="M460" i="20" s="1"/>
  <c r="G461" i="20"/>
  <c r="M459" i="20"/>
  <c r="G459" i="20"/>
  <c r="M458" i="20"/>
  <c r="G458" i="20"/>
  <c r="M457" i="20"/>
  <c r="G457" i="20"/>
  <c r="M456" i="20"/>
  <c r="G456" i="20"/>
  <c r="M453" i="20"/>
  <c r="M452" i="20" s="1"/>
  <c r="G453" i="20"/>
  <c r="M451" i="20"/>
  <c r="M450" i="20" s="1"/>
  <c r="G451" i="20"/>
  <c r="M449" i="20"/>
  <c r="M448" i="20" s="1"/>
  <c r="G449" i="20"/>
  <c r="G448" i="20" s="1"/>
  <c r="M447" i="20"/>
  <c r="G447" i="20"/>
  <c r="M446" i="20"/>
  <c r="G446" i="20"/>
  <c r="M445" i="20"/>
  <c r="G445" i="20"/>
  <c r="M444" i="20"/>
  <c r="G444" i="20"/>
  <c r="M443" i="20"/>
  <c r="G443" i="20"/>
  <c r="M440" i="20"/>
  <c r="M439" i="20" s="1"/>
  <c r="G440" i="20"/>
  <c r="M438" i="20"/>
  <c r="G438" i="20"/>
  <c r="G437" i="20" s="1"/>
  <c r="M436" i="20"/>
  <c r="M435" i="20" s="1"/>
  <c r="G436" i="20"/>
  <c r="M434" i="20"/>
  <c r="G434" i="20"/>
  <c r="M433" i="20"/>
  <c r="G433" i="20"/>
  <c r="M432" i="20"/>
  <c r="G432" i="20"/>
  <c r="M431" i="20"/>
  <c r="G431" i="20"/>
  <c r="M430" i="20"/>
  <c r="G430" i="20"/>
  <c r="M427" i="20"/>
  <c r="M426" i="20" s="1"/>
  <c r="G427" i="20"/>
  <c r="G426" i="20" s="1"/>
  <c r="M425" i="20"/>
  <c r="M424" i="20" s="1"/>
  <c r="G425" i="20"/>
  <c r="G424" i="20" s="1"/>
  <c r="M423" i="20"/>
  <c r="G423" i="20"/>
  <c r="M422" i="20"/>
  <c r="G422" i="20"/>
  <c r="M421" i="20"/>
  <c r="G421" i="20"/>
  <c r="M420" i="20"/>
  <c r="G420" i="20"/>
  <c r="M419" i="20"/>
  <c r="G419" i="20"/>
  <c r="M413" i="20"/>
  <c r="M412" i="20" s="1"/>
  <c r="M411" i="20" s="1"/>
  <c r="M410" i="20" s="1"/>
  <c r="M409" i="20" s="1"/>
  <c r="M408" i="20" s="1"/>
  <c r="G413" i="20"/>
  <c r="M407" i="20"/>
  <c r="G407" i="20"/>
  <c r="M406" i="20"/>
  <c r="G406" i="20"/>
  <c r="M405" i="20"/>
  <c r="G405" i="20"/>
  <c r="M404" i="20"/>
  <c r="G404" i="20"/>
  <c r="M403" i="20"/>
  <c r="G403" i="20"/>
  <c r="M402" i="20"/>
  <c r="G402" i="20"/>
  <c r="M401" i="20"/>
  <c r="G401" i="20"/>
  <c r="M400" i="20"/>
  <c r="G400" i="20"/>
  <c r="M399" i="20"/>
  <c r="G399" i="20"/>
  <c r="M398" i="20"/>
  <c r="G398" i="20"/>
  <c r="M396" i="20"/>
  <c r="M395" i="20" s="1"/>
  <c r="G396" i="20"/>
  <c r="M393" i="20"/>
  <c r="M392" i="20" s="1"/>
  <c r="G393" i="20"/>
  <c r="M391" i="20"/>
  <c r="G391" i="20"/>
  <c r="M390" i="20"/>
  <c r="G390" i="20"/>
  <c r="M389" i="20"/>
  <c r="G389" i="20"/>
  <c r="M388" i="20"/>
  <c r="G388" i="20"/>
  <c r="M387" i="20"/>
  <c r="G387" i="20"/>
  <c r="M386" i="20"/>
  <c r="G386" i="20"/>
  <c r="M385" i="20"/>
  <c r="G385" i="20"/>
  <c r="M384" i="20"/>
  <c r="G384" i="20"/>
  <c r="M383" i="20"/>
  <c r="G383" i="20"/>
  <c r="M380" i="20"/>
  <c r="G380" i="20"/>
  <c r="M379" i="20"/>
  <c r="G379" i="20"/>
  <c r="M377" i="20"/>
  <c r="M376" i="20" s="1"/>
  <c r="G377" i="20"/>
  <c r="M374" i="20"/>
  <c r="G374" i="20"/>
  <c r="M373" i="20"/>
  <c r="G373" i="20"/>
  <c r="M372" i="20"/>
  <c r="G372" i="20"/>
  <c r="M371" i="20"/>
  <c r="G371" i="20"/>
  <c r="M370" i="20"/>
  <c r="G370" i="20"/>
  <c r="M369" i="20"/>
  <c r="G369" i="20"/>
  <c r="M368" i="20"/>
  <c r="G368" i="20"/>
  <c r="M367" i="20"/>
  <c r="G367" i="20"/>
  <c r="M366" i="20"/>
  <c r="G366" i="20"/>
  <c r="J364" i="20"/>
  <c r="M364" i="20" s="1"/>
  <c r="G364" i="20"/>
  <c r="G363" i="20" s="1"/>
  <c r="M362" i="20"/>
  <c r="G362" i="20"/>
  <c r="M361" i="20"/>
  <c r="G361" i="20"/>
  <c r="M360" i="20"/>
  <c r="G360" i="20"/>
  <c r="G359" i="20"/>
  <c r="N359" i="20" s="1"/>
  <c r="M358" i="20"/>
  <c r="G358" i="20"/>
  <c r="M357" i="20"/>
  <c r="G357" i="20"/>
  <c r="M356" i="20"/>
  <c r="G356" i="20"/>
  <c r="M355" i="20"/>
  <c r="G355" i="20"/>
  <c r="M354" i="20"/>
  <c r="G354" i="20"/>
  <c r="M353" i="20"/>
  <c r="G353" i="20"/>
  <c r="M349" i="20"/>
  <c r="M348" i="20" s="1"/>
  <c r="G349" i="20"/>
  <c r="M347" i="20"/>
  <c r="M346" i="20" s="1"/>
  <c r="G347" i="20"/>
  <c r="M345" i="20"/>
  <c r="M344" i="20" s="1"/>
  <c r="G345" i="20"/>
  <c r="G344" i="20" s="1"/>
  <c r="M343" i="20"/>
  <c r="G343" i="20"/>
  <c r="G342" i="20" s="1"/>
  <c r="M341" i="20"/>
  <c r="M340" i="20" s="1"/>
  <c r="G341" i="20"/>
  <c r="M339" i="20"/>
  <c r="M338" i="20" s="1"/>
  <c r="G339" i="20"/>
  <c r="M337" i="20"/>
  <c r="M336" i="20" s="1"/>
  <c r="G337" i="20"/>
  <c r="M335" i="20"/>
  <c r="G335" i="20"/>
  <c r="G334" i="20" s="1"/>
  <c r="M333" i="20"/>
  <c r="M332" i="20" s="1"/>
  <c r="G333" i="20"/>
  <c r="M331" i="20"/>
  <c r="M330" i="20" s="1"/>
  <c r="G331" i="20"/>
  <c r="M329" i="20"/>
  <c r="M328" i="20" s="1"/>
  <c r="G329" i="20"/>
  <c r="G328" i="20" s="1"/>
  <c r="M327" i="20"/>
  <c r="G327" i="20"/>
  <c r="G326" i="20" s="1"/>
  <c r="M320" i="20"/>
  <c r="M319" i="20" s="1"/>
  <c r="M318" i="20" s="1"/>
  <c r="M317" i="20"/>
  <c r="M316" i="20" s="1"/>
  <c r="M315" i="20"/>
  <c r="M314" i="20" s="1"/>
  <c r="M312" i="20"/>
  <c r="N312" i="20" s="1"/>
  <c r="M311" i="20"/>
  <c r="N311" i="20" s="1"/>
  <c r="M310" i="20"/>
  <c r="M308" i="20"/>
  <c r="N308" i="20" s="1"/>
  <c r="N307" i="20" s="1"/>
  <c r="M306" i="20"/>
  <c r="N306" i="20" s="1"/>
  <c r="M305" i="20"/>
  <c r="N305" i="20" s="1"/>
  <c r="M304" i="20"/>
  <c r="N304" i="20" s="1"/>
  <c r="M303" i="20"/>
  <c r="N303" i="20" s="1"/>
  <c r="M300" i="20"/>
  <c r="M299" i="20" s="1"/>
  <c r="M298" i="20"/>
  <c r="M297" i="20" s="1"/>
  <c r="M295" i="20"/>
  <c r="M294" i="20" s="1"/>
  <c r="M293" i="20"/>
  <c r="M292" i="20" s="1"/>
  <c r="M291" i="20"/>
  <c r="N291" i="20" s="1"/>
  <c r="M289" i="20"/>
  <c r="N289" i="20" s="1"/>
  <c r="N288" i="20" s="1"/>
  <c r="M287" i="20"/>
  <c r="N287" i="20" s="1"/>
  <c r="M286" i="20"/>
  <c r="N286" i="20" s="1"/>
  <c r="M285" i="20"/>
  <c r="N285" i="20" s="1"/>
  <c r="M284" i="20"/>
  <c r="N284" i="20" s="1"/>
  <c r="M283" i="20"/>
  <c r="N283" i="20" s="1"/>
  <c r="M280" i="20"/>
  <c r="N280" i="20" s="1"/>
  <c r="M279" i="20"/>
  <c r="N279" i="20" s="1"/>
  <c r="M278" i="20"/>
  <c r="N278" i="20" s="1"/>
  <c r="M276" i="20"/>
  <c r="M274" i="20"/>
  <c r="M273" i="20" s="1"/>
  <c r="M272" i="20"/>
  <c r="N272" i="20" s="1"/>
  <c r="M271" i="20"/>
  <c r="N271" i="20" s="1"/>
  <c r="M269" i="20"/>
  <c r="N269" i="20" s="1"/>
  <c r="M268" i="20"/>
  <c r="N268" i="20" s="1"/>
  <c r="M267" i="20"/>
  <c r="N267" i="20" s="1"/>
  <c r="M266" i="20"/>
  <c r="N266" i="20" s="1"/>
  <c r="M265" i="20"/>
  <c r="N265" i="20" s="1"/>
  <c r="M262" i="20"/>
  <c r="M261" i="20" s="1"/>
  <c r="G262" i="20"/>
  <c r="M260" i="20"/>
  <c r="G260" i="20"/>
  <c r="M259" i="20"/>
  <c r="G259" i="20"/>
  <c r="M258" i="20"/>
  <c r="G258" i="20"/>
  <c r="M257" i="20"/>
  <c r="G257" i="20"/>
  <c r="M254" i="20"/>
  <c r="G254" i="20"/>
  <c r="G253" i="20" s="1"/>
  <c r="M252" i="20"/>
  <c r="M251" i="20" s="1"/>
  <c r="M250" i="20"/>
  <c r="M248" i="20"/>
  <c r="G248" i="20"/>
  <c r="M247" i="20"/>
  <c r="G247" i="20"/>
  <c r="M246" i="20"/>
  <c r="G246" i="20"/>
  <c r="M245" i="20"/>
  <c r="G245" i="20"/>
  <c r="M242" i="20"/>
  <c r="M241" i="20" s="1"/>
  <c r="G242" i="20"/>
  <c r="G241" i="20" s="1"/>
  <c r="M240" i="20"/>
  <c r="N240" i="20" s="1"/>
  <c r="M239" i="20"/>
  <c r="G239" i="20"/>
  <c r="G238" i="20" s="1"/>
  <c r="M237" i="20"/>
  <c r="G237" i="20"/>
  <c r="M236" i="20"/>
  <c r="G236" i="20"/>
  <c r="M235" i="20"/>
  <c r="G235" i="20"/>
  <c r="M234" i="20"/>
  <c r="G234" i="20"/>
  <c r="M231" i="20"/>
  <c r="M230" i="20" s="1"/>
  <c r="G231" i="20"/>
  <c r="G230" i="20" s="1"/>
  <c r="M229" i="20"/>
  <c r="M228" i="20" s="1"/>
  <c r="G229" i="20"/>
  <c r="G228" i="20" s="1"/>
  <c r="M227" i="20"/>
  <c r="M226" i="20" s="1"/>
  <c r="G227" i="20"/>
  <c r="G226" i="20" s="1"/>
  <c r="M225" i="20"/>
  <c r="G225" i="20"/>
  <c r="M224" i="20"/>
  <c r="G224" i="20"/>
  <c r="M223" i="20"/>
  <c r="G223" i="20"/>
  <c r="M222" i="20"/>
  <c r="G222" i="20"/>
  <c r="M219" i="20"/>
  <c r="M218" i="20" s="1"/>
  <c r="G219" i="20"/>
  <c r="G218" i="20" s="1"/>
  <c r="M217" i="20"/>
  <c r="N217" i="20" s="1"/>
  <c r="M216" i="20"/>
  <c r="G216" i="20"/>
  <c r="G215" i="20" s="1"/>
  <c r="M214" i="20"/>
  <c r="M213" i="20" s="1"/>
  <c r="G214" i="20"/>
  <c r="G213" i="20" s="1"/>
  <c r="M212" i="20"/>
  <c r="M211" i="20"/>
  <c r="G211" i="20"/>
  <c r="M210" i="20"/>
  <c r="G210" i="20"/>
  <c r="M209" i="20"/>
  <c r="G209" i="20"/>
  <c r="M208" i="20"/>
  <c r="G208" i="20"/>
  <c r="M205" i="20"/>
  <c r="M204" i="20" s="1"/>
  <c r="G205" i="20"/>
  <c r="M203" i="20"/>
  <c r="M202" i="20" s="1"/>
  <c r="G203" i="20"/>
  <c r="G202" i="20" s="1"/>
  <c r="M201" i="20"/>
  <c r="N201" i="20" s="1"/>
  <c r="M200" i="20"/>
  <c r="G200" i="20"/>
  <c r="M199" i="20"/>
  <c r="G199" i="20"/>
  <c r="M198" i="20"/>
  <c r="G198" i="20"/>
  <c r="M197" i="20"/>
  <c r="G197" i="20"/>
  <c r="M194" i="20"/>
  <c r="M193" i="20" s="1"/>
  <c r="G194" i="20"/>
  <c r="G193" i="20" s="1"/>
  <c r="M192" i="20"/>
  <c r="M191" i="20" s="1"/>
  <c r="G192" i="20"/>
  <c r="G191" i="20" s="1"/>
  <c r="M190" i="20"/>
  <c r="M189" i="20" s="1"/>
  <c r="G190" i="20"/>
  <c r="G189" i="20" s="1"/>
  <c r="M188" i="20"/>
  <c r="G188" i="20"/>
  <c r="M187" i="20"/>
  <c r="G187" i="20"/>
  <c r="M186" i="20"/>
  <c r="G186" i="20"/>
  <c r="M185" i="20"/>
  <c r="G185" i="20"/>
  <c r="M182" i="20"/>
  <c r="G182" i="20"/>
  <c r="M181" i="20"/>
  <c r="G181" i="20"/>
  <c r="M179" i="20"/>
  <c r="M178" i="20" s="1"/>
  <c r="G179" i="20"/>
  <c r="G178" i="20" s="1"/>
  <c r="M177" i="20"/>
  <c r="G177" i="20"/>
  <c r="M176" i="20"/>
  <c r="G176" i="20"/>
  <c r="M173" i="20"/>
  <c r="G173" i="20"/>
  <c r="G172" i="20" s="1"/>
  <c r="M171" i="20"/>
  <c r="M170" i="20" s="1"/>
  <c r="G171" i="20"/>
  <c r="M169" i="20"/>
  <c r="G169" i="20"/>
  <c r="M168" i="20"/>
  <c r="G168" i="20"/>
  <c r="M167" i="20"/>
  <c r="G167" i="20"/>
  <c r="M166" i="20"/>
  <c r="G166" i="20"/>
  <c r="M161" i="20"/>
  <c r="M160" i="20" s="1"/>
  <c r="M159" i="20"/>
  <c r="M158" i="20" s="1"/>
  <c r="M157" i="20"/>
  <c r="N157" i="20" s="1"/>
  <c r="M156" i="20"/>
  <c r="M154" i="20"/>
  <c r="N154" i="20" s="1"/>
  <c r="M153" i="20"/>
  <c r="N153" i="20" s="1"/>
  <c r="M152" i="20"/>
  <c r="N152" i="20" s="1"/>
  <c r="M151" i="20"/>
  <c r="M150" i="20"/>
  <c r="N150" i="20" s="1"/>
  <c r="M147" i="20"/>
  <c r="N147" i="20" s="1"/>
  <c r="M146" i="20"/>
  <c r="N146" i="20" s="1"/>
  <c r="M144" i="20"/>
  <c r="M143" i="20" s="1"/>
  <c r="M142" i="20"/>
  <c r="N142" i="20" s="1"/>
  <c r="M141" i="20"/>
  <c r="M139" i="20"/>
  <c r="N139" i="20" s="1"/>
  <c r="M138" i="20"/>
  <c r="N138" i="20" s="1"/>
  <c r="M137" i="20"/>
  <c r="N137" i="20" s="1"/>
  <c r="M136" i="20"/>
  <c r="M135" i="20"/>
  <c r="N135" i="20" s="1"/>
  <c r="M132" i="20"/>
  <c r="G132" i="20"/>
  <c r="G131" i="20" s="1"/>
  <c r="M130" i="20"/>
  <c r="M129" i="20" s="1"/>
  <c r="G130" i="20"/>
  <c r="M128" i="20"/>
  <c r="G128" i="20"/>
  <c r="M127" i="20"/>
  <c r="G127" i="20"/>
  <c r="M125" i="20"/>
  <c r="G125" i="20"/>
  <c r="M124" i="20"/>
  <c r="G124" i="20"/>
  <c r="M123" i="20"/>
  <c r="G123" i="20"/>
  <c r="M122" i="20"/>
  <c r="G122" i="20"/>
  <c r="M116" i="20"/>
  <c r="G116" i="20"/>
  <c r="G115" i="20" s="1"/>
  <c r="M108" i="20"/>
  <c r="G108" i="20"/>
  <c r="G107" i="20" s="1"/>
  <c r="M106" i="20"/>
  <c r="M105" i="20" s="1"/>
  <c r="G106" i="20"/>
  <c r="M104" i="20"/>
  <c r="G104" i="20"/>
  <c r="M103" i="20"/>
  <c r="G103" i="20"/>
  <c r="M102" i="20"/>
  <c r="G102" i="20"/>
  <c r="M101" i="20"/>
  <c r="G101" i="20"/>
  <c r="M100" i="20"/>
  <c r="G100" i="20"/>
  <c r="M97" i="20"/>
  <c r="G97" i="20"/>
  <c r="G96" i="20" s="1"/>
  <c r="M95" i="20"/>
  <c r="M94" i="20" s="1"/>
  <c r="M93" i="20"/>
  <c r="G93" i="20"/>
  <c r="M92" i="20"/>
  <c r="G92" i="20"/>
  <c r="M91" i="20"/>
  <c r="G91" i="20"/>
  <c r="M90" i="20"/>
  <c r="G90" i="20"/>
  <c r="M86" i="20"/>
  <c r="M85" i="20" s="1"/>
  <c r="G86" i="20"/>
  <c r="G85" i="20" s="1"/>
  <c r="M84" i="20"/>
  <c r="M83" i="20" s="1"/>
  <c r="G84" i="20"/>
  <c r="M82" i="20"/>
  <c r="G82" i="20"/>
  <c r="M81" i="20"/>
  <c r="G81" i="20"/>
  <c r="M80" i="20"/>
  <c r="G80" i="20"/>
  <c r="M79" i="20"/>
  <c r="G79" i="20"/>
  <c r="M76" i="20"/>
  <c r="M75" i="20" s="1"/>
  <c r="G76" i="20"/>
  <c r="G75" i="20" s="1"/>
  <c r="M74" i="20"/>
  <c r="M73" i="20" s="1"/>
  <c r="G74" i="20"/>
  <c r="M72" i="20"/>
  <c r="M71" i="20" s="1"/>
  <c r="G72" i="20"/>
  <c r="G71" i="20" s="1"/>
  <c r="M70" i="20"/>
  <c r="M69" i="20" s="1"/>
  <c r="G68" i="20"/>
  <c r="N68" i="20" s="1"/>
  <c r="M67" i="20"/>
  <c r="G67" i="20"/>
  <c r="M66" i="20"/>
  <c r="G66" i="20"/>
  <c r="M65" i="20"/>
  <c r="G65" i="20"/>
  <c r="M64" i="20"/>
  <c r="G64" i="20"/>
  <c r="M60" i="20"/>
  <c r="M59" i="20" s="1"/>
  <c r="G60" i="20"/>
  <c r="G59" i="20" s="1"/>
  <c r="M58" i="20"/>
  <c r="M57" i="20" s="1"/>
  <c r="G58" i="20"/>
  <c r="G57" i="20" s="1"/>
  <c r="M56" i="20"/>
  <c r="G56" i="20"/>
  <c r="M55" i="20"/>
  <c r="G55" i="20"/>
  <c r="M54" i="20"/>
  <c r="G54" i="20"/>
  <c r="M53" i="20"/>
  <c r="G53" i="20"/>
  <c r="M50" i="20"/>
  <c r="G50" i="20"/>
  <c r="G49" i="20" s="1"/>
  <c r="M48" i="20"/>
  <c r="M47" i="20" s="1"/>
  <c r="M46" i="20"/>
  <c r="N46" i="20" s="1"/>
  <c r="N45" i="20" s="1"/>
  <c r="M44" i="20"/>
  <c r="G44" i="20"/>
  <c r="M43" i="20"/>
  <c r="G43" i="20"/>
  <c r="M42" i="20"/>
  <c r="G42" i="20"/>
  <c r="M41" i="20"/>
  <c r="G41" i="20"/>
  <c r="M37" i="20"/>
  <c r="M36" i="20" s="1"/>
  <c r="G37" i="20"/>
  <c r="M35" i="20"/>
  <c r="M34" i="20" s="1"/>
  <c r="G35" i="20"/>
  <c r="G34" i="20" s="1"/>
  <c r="M33" i="20"/>
  <c r="N33" i="20" s="1"/>
  <c r="M32" i="20"/>
  <c r="G32" i="20"/>
  <c r="M31" i="20"/>
  <c r="G31" i="20"/>
  <c r="M30" i="20"/>
  <c r="G30" i="20"/>
  <c r="M29" i="20"/>
  <c r="G29" i="20"/>
  <c r="M26" i="20"/>
  <c r="N26" i="20" s="1"/>
  <c r="M25" i="20"/>
  <c r="N25" i="20" s="1"/>
  <c r="M23" i="20"/>
  <c r="M22" i="20" s="1"/>
  <c r="G23" i="20"/>
  <c r="G22" i="20" s="1"/>
  <c r="M21" i="20"/>
  <c r="G21" i="20"/>
  <c r="G20" i="20" s="1"/>
  <c r="M19" i="20"/>
  <c r="G19" i="20"/>
  <c r="M18" i="20"/>
  <c r="G18" i="20"/>
  <c r="M17" i="20"/>
  <c r="G17" i="20"/>
  <c r="M16" i="20"/>
  <c r="G16" i="20"/>
  <c r="M312" i="14"/>
  <c r="N312" i="14" s="1"/>
  <c r="M311" i="14"/>
  <c r="N311" i="14" s="1"/>
  <c r="M310" i="14"/>
  <c r="N310" i="14" s="1"/>
  <c r="M308" i="14"/>
  <c r="N308" i="14" s="1"/>
  <c r="N307" i="14" s="1"/>
  <c r="M306" i="14"/>
  <c r="N306" i="14" s="1"/>
  <c r="M305" i="14"/>
  <c r="N305" i="14" s="1"/>
  <c r="M304" i="14"/>
  <c r="N304" i="14" s="1"/>
  <c r="M303" i="14"/>
  <c r="N303" i="14" s="1"/>
  <c r="M298" i="14"/>
  <c r="M252" i="14"/>
  <c r="M250" i="14"/>
  <c r="N610" i="20" l="1"/>
  <c r="N697" i="20"/>
  <c r="G696" i="20"/>
  <c r="M714" i="20"/>
  <c r="N125" i="20"/>
  <c r="N177" i="20"/>
  <c r="N185" i="20"/>
  <c r="N187" i="20"/>
  <c r="N200" i="20"/>
  <c r="N349" i="20"/>
  <c r="N354" i="20"/>
  <c r="N356" i="20"/>
  <c r="N358" i="20"/>
  <c r="N459" i="20"/>
  <c r="N475" i="20"/>
  <c r="N552" i="20"/>
  <c r="N560" i="20"/>
  <c r="N562" i="20"/>
  <c r="M45" i="20"/>
  <c r="N108" i="20"/>
  <c r="J19" i="21" a="1"/>
  <c r="J19" i="21" s="1"/>
  <c r="N208" i="20"/>
  <c r="N210" i="20"/>
  <c r="N339" i="20"/>
  <c r="G365" i="20"/>
  <c r="G544" i="20"/>
  <c r="N18" i="20"/>
  <c r="N252" i="20"/>
  <c r="N251" i="20" s="1"/>
  <c r="N347" i="20"/>
  <c r="N346" i="20" s="1"/>
  <c r="N604" i="20"/>
  <c r="N606" i="20"/>
  <c r="N74" i="20"/>
  <c r="N90" i="20"/>
  <c r="N124" i="20"/>
  <c r="M155" i="20"/>
  <c r="N223" i="20"/>
  <c r="N225" i="20"/>
  <c r="M256" i="20"/>
  <c r="M255" i="20" s="1"/>
  <c r="M307" i="20"/>
  <c r="N50" i="20"/>
  <c r="G126" i="20"/>
  <c r="M397" i="20"/>
  <c r="M394" i="20" s="1"/>
  <c r="N457" i="20"/>
  <c r="N537" i="20"/>
  <c r="N55" i="20"/>
  <c r="N66" i="20"/>
  <c r="N102" i="20"/>
  <c r="N104" i="20"/>
  <c r="N259" i="20"/>
  <c r="N262" i="20"/>
  <c r="N261" i="20" s="1"/>
  <c r="M290" i="20"/>
  <c r="G338" i="20"/>
  <c r="N362" i="20"/>
  <c r="N387" i="20"/>
  <c r="N399" i="20"/>
  <c r="N401" i="20"/>
  <c r="N403" i="20"/>
  <c r="N405" i="20"/>
  <c r="N407" i="20"/>
  <c r="N447" i="20"/>
  <c r="N458" i="20"/>
  <c r="N538" i="20"/>
  <c r="N70" i="20"/>
  <c r="N69" i="20" s="1"/>
  <c r="N97" i="20"/>
  <c r="N123" i="20"/>
  <c r="N248" i="20"/>
  <c r="N367" i="20"/>
  <c r="N371" i="20"/>
  <c r="N599" i="20"/>
  <c r="N598" i="20" s="1"/>
  <c r="M107" i="20"/>
  <c r="M455" i="20"/>
  <c r="M454" i="20" s="1"/>
  <c r="M533" i="20"/>
  <c r="M532" i="20" s="1"/>
  <c r="N536" i="20"/>
  <c r="M673" i="20"/>
  <c r="N685" i="20"/>
  <c r="N687" i="20"/>
  <c r="N689" i="20"/>
  <c r="M691" i="20"/>
  <c r="M704" i="20"/>
  <c r="M703" i="20" s="1"/>
  <c r="N42" i="20"/>
  <c r="M121" i="20"/>
  <c r="N246" i="20"/>
  <c r="N369" i="20"/>
  <c r="N373" i="20"/>
  <c r="G455" i="20"/>
  <c r="N30" i="20"/>
  <c r="G52" i="20"/>
  <c r="G51" i="20" s="1"/>
  <c r="N72" i="20"/>
  <c r="N71" i="20" s="1"/>
  <c r="N80" i="20"/>
  <c r="N82" i="20"/>
  <c r="N235" i="20"/>
  <c r="G346" i="20"/>
  <c r="N361" i="20"/>
  <c r="N535" i="20"/>
  <c r="N546" i="20"/>
  <c r="N548" i="20"/>
  <c r="M550" i="20"/>
  <c r="M558" i="20"/>
  <c r="M557" i="20" s="1"/>
  <c r="N574" i="20"/>
  <c r="M581" i="20"/>
  <c r="M580" i="20" s="1"/>
  <c r="N584" i="20"/>
  <c r="M591" i="20"/>
  <c r="M601" i="20"/>
  <c r="G684" i="20"/>
  <c r="N693" i="20"/>
  <c r="N706" i="20"/>
  <c r="K16" i="21" a="1"/>
  <c r="K16" i="21" s="1"/>
  <c r="N640" i="20"/>
  <c r="N639" i="20" s="1"/>
  <c r="N686" i="20"/>
  <c r="N688" i="20"/>
  <c r="N690" i="20"/>
  <c r="N702" i="20"/>
  <c r="N717" i="20"/>
  <c r="K18" i="21" a="1"/>
  <c r="K18" i="21" s="1"/>
  <c r="N466" i="20"/>
  <c r="N473" i="20"/>
  <c r="N556" i="20"/>
  <c r="G15" i="20"/>
  <c r="G14" i="20" s="1"/>
  <c r="M99" i="20"/>
  <c r="N168" i="20"/>
  <c r="N245" i="20"/>
  <c r="N366" i="20"/>
  <c r="N368" i="20"/>
  <c r="N370" i="20"/>
  <c r="N372" i="20"/>
  <c r="N374" i="20"/>
  <c r="N431" i="20"/>
  <c r="N472" i="20"/>
  <c r="N474" i="20"/>
  <c r="N476" i="20"/>
  <c r="N603" i="20"/>
  <c r="N605" i="20"/>
  <c r="M609" i="20"/>
  <c r="N620" i="20"/>
  <c r="N619" i="20" s="1"/>
  <c r="M632" i="20"/>
  <c r="N645" i="20"/>
  <c r="M680" i="20"/>
  <c r="M696" i="20"/>
  <c r="N701" i="20"/>
  <c r="N17" i="20"/>
  <c r="G40" i="20"/>
  <c r="G39" i="20" s="1"/>
  <c r="N44" i="20"/>
  <c r="N390" i="20"/>
  <c r="N545" i="20"/>
  <c r="N547" i="20"/>
  <c r="N549" i="20"/>
  <c r="J10" i="21" a="1"/>
  <c r="J10" i="21" s="1"/>
  <c r="G63" i="20"/>
  <c r="N31" i="20"/>
  <c r="N60" i="20"/>
  <c r="N59" i="20" s="1"/>
  <c r="N67" i="20"/>
  <c r="N101" i="20"/>
  <c r="N103" i="20"/>
  <c r="N127" i="20"/>
  <c r="N169" i="20"/>
  <c r="G196" i="20"/>
  <c r="N199" i="20"/>
  <c r="N209" i="20"/>
  <c r="N236" i="20"/>
  <c r="N254" i="20"/>
  <c r="N253" i="20" s="1"/>
  <c r="N343" i="20"/>
  <c r="N345" i="20"/>
  <c r="N377" i="20"/>
  <c r="N384" i="20"/>
  <c r="N419" i="20"/>
  <c r="N421" i="20"/>
  <c r="N423" i="20"/>
  <c r="N425" i="20"/>
  <c r="G429" i="20"/>
  <c r="M496" i="20"/>
  <c r="N551" i="20"/>
  <c r="N559" i="20"/>
  <c r="N561" i="20"/>
  <c r="N563" i="20"/>
  <c r="M570" i="20"/>
  <c r="M569" i="20" s="1"/>
  <c r="M568" i="20" s="1"/>
  <c r="N594" i="20"/>
  <c r="N614" i="20"/>
  <c r="N616" i="20"/>
  <c r="N634" i="20"/>
  <c r="N636" i="20"/>
  <c r="M642" i="20"/>
  <c r="M641" i="20" s="1"/>
  <c r="N650" i="20"/>
  <c r="N667" i="20"/>
  <c r="N669" i="20"/>
  <c r="N671" i="20"/>
  <c r="N675" i="20"/>
  <c r="N679" i="20"/>
  <c r="N678" i="20" s="1"/>
  <c r="N682" i="20"/>
  <c r="N692" i="20"/>
  <c r="G699" i="20"/>
  <c r="N707" i="20"/>
  <c r="N709" i="20"/>
  <c r="N100" i="20"/>
  <c r="G99" i="20"/>
  <c r="J13" i="21" a="1"/>
  <c r="J13" i="21" s="1"/>
  <c r="N310" i="20"/>
  <c r="N309" i="20" s="1"/>
  <c r="M309" i="20"/>
  <c r="G395" i="20"/>
  <c r="N396" i="20"/>
  <c r="N542" i="20"/>
  <c r="G541" i="20"/>
  <c r="N643" i="20"/>
  <c r="G642" i="20"/>
  <c r="G114" i="20"/>
  <c r="G121" i="20"/>
  <c r="N122" i="20"/>
  <c r="M134" i="20"/>
  <c r="M149" i="20"/>
  <c r="N173" i="20"/>
  <c r="N172" i="20" s="1"/>
  <c r="N179" i="20"/>
  <c r="M207" i="20"/>
  <c r="M215" i="20"/>
  <c r="N219" i="20"/>
  <c r="N234" i="20"/>
  <c r="M244" i="20"/>
  <c r="M249" i="20"/>
  <c r="N250" i="20"/>
  <c r="N249" i="20" s="1"/>
  <c r="N329" i="20"/>
  <c r="N529" i="20"/>
  <c r="N528" i="20" s="1"/>
  <c r="N658" i="20"/>
  <c r="N698" i="20"/>
  <c r="N720" i="20"/>
  <c r="G28" i="20"/>
  <c r="N32" i="20"/>
  <c r="N35" i="20"/>
  <c r="N43" i="20"/>
  <c r="M52" i="20"/>
  <c r="M51" i="20" s="1"/>
  <c r="N64" i="20"/>
  <c r="N79" i="20"/>
  <c r="N81" i="20"/>
  <c r="N86" i="20"/>
  <c r="N91" i="20"/>
  <c r="N93" i="20"/>
  <c r="M140" i="20"/>
  <c r="N171" i="20"/>
  <c r="G180" i="20"/>
  <c r="G204" i="20"/>
  <c r="N205" i="20"/>
  <c r="N204" i="20" s="1"/>
  <c r="G221" i="20"/>
  <c r="G220" i="20" s="1"/>
  <c r="G261" i="20"/>
  <c r="N317" i="20"/>
  <c r="N327" i="20"/>
  <c r="N326" i="20" s="1"/>
  <c r="N331" i="20"/>
  <c r="G330" i="20"/>
  <c r="N398" i="20"/>
  <c r="G397" i="20"/>
  <c r="N400" i="20"/>
  <c r="N402" i="20"/>
  <c r="N404" i="20"/>
  <c r="N406" i="20"/>
  <c r="N436" i="20"/>
  <c r="G435" i="20"/>
  <c r="N451" i="20"/>
  <c r="N450" i="20" s="1"/>
  <c r="G450" i="20"/>
  <c r="N461" i="20"/>
  <c r="G460" i="20"/>
  <c r="N481" i="20"/>
  <c r="M494" i="20"/>
  <c r="N495" i="20"/>
  <c r="N540" i="20"/>
  <c r="N539" i="20" s="1"/>
  <c r="N589" i="20"/>
  <c r="N588" i="20" s="1"/>
  <c r="G588" i="20"/>
  <c r="J25" i="21" s="1" a="1"/>
  <c r="J25" i="21" s="1"/>
  <c r="M619" i="20"/>
  <c r="N628" i="20"/>
  <c r="N630" i="20"/>
  <c r="N716" i="20"/>
  <c r="N700" i="20"/>
  <c r="M699" i="20"/>
  <c r="N705" i="20"/>
  <c r="G704" i="20"/>
  <c r="M24" i="20"/>
  <c r="K9" i="21" s="1" a="1"/>
  <c r="K9" i="21" s="1"/>
  <c r="N41" i="20"/>
  <c r="N56" i="20"/>
  <c r="N65" i="20"/>
  <c r="G78" i="20"/>
  <c r="N76" i="20"/>
  <c r="M78" i="20"/>
  <c r="M77" i="20" s="1"/>
  <c r="N84" i="20"/>
  <c r="N83" i="20" s="1"/>
  <c r="M89" i="20"/>
  <c r="N128" i="20"/>
  <c r="M165" i="20"/>
  <c r="G184" i="20"/>
  <c r="G183" i="20" s="1"/>
  <c r="M233" i="20"/>
  <c r="N237" i="20"/>
  <c r="N258" i="20"/>
  <c r="N277" i="20"/>
  <c r="N341" i="20"/>
  <c r="N340" i="20" s="1"/>
  <c r="M352" i="20"/>
  <c r="N360" i="20"/>
  <c r="G376" i="20"/>
  <c r="M382" i="20"/>
  <c r="M381" i="20" s="1"/>
  <c r="N389" i="20"/>
  <c r="N391" i="20"/>
  <c r="N413" i="20"/>
  <c r="N412" i="20" s="1"/>
  <c r="N411" i="20" s="1"/>
  <c r="N410" i="20" s="1"/>
  <c r="N409" i="20" s="1"/>
  <c r="N408" i="20" s="1"/>
  <c r="G439" i="20"/>
  <c r="N440" i="20"/>
  <c r="N439" i="20" s="1"/>
  <c r="M512" i="20"/>
  <c r="N513" i="20"/>
  <c r="N567" i="20"/>
  <c r="N572" i="20"/>
  <c r="G570" i="20"/>
  <c r="G637" i="20"/>
  <c r="N638" i="20"/>
  <c r="G666" i="20"/>
  <c r="N681" i="20"/>
  <c r="G680" i="20"/>
  <c r="G710" i="20"/>
  <c r="N711" i="20"/>
  <c r="M713" i="20"/>
  <c r="M712" i="20" s="1"/>
  <c r="N92" i="20"/>
  <c r="N106" i="20"/>
  <c r="N105" i="20" s="1"/>
  <c r="N116" i="20"/>
  <c r="M126" i="20"/>
  <c r="N130" i="20"/>
  <c r="N129" i="20" s="1"/>
  <c r="N132" i="20"/>
  <c r="N166" i="20"/>
  <c r="M175" i="20"/>
  <c r="N182" i="20"/>
  <c r="N192" i="20"/>
  <c r="M196" i="20"/>
  <c r="M195" i="20" s="1"/>
  <c r="N214" i="20"/>
  <c r="M221" i="20"/>
  <c r="M220" i="20" s="1"/>
  <c r="N224" i="20"/>
  <c r="N239" i="20"/>
  <c r="N238" i="20" s="1"/>
  <c r="G256" i="20"/>
  <c r="N260" i="20"/>
  <c r="G336" i="20"/>
  <c r="N337" i="20"/>
  <c r="N379" i="20"/>
  <c r="N383" i="20"/>
  <c r="N385" i="20"/>
  <c r="N393" i="20"/>
  <c r="N392" i="20" s="1"/>
  <c r="G418" i="20"/>
  <c r="G417" i="20" s="1"/>
  <c r="G452" i="20"/>
  <c r="N453" i="20"/>
  <c r="N452" i="20" s="1"/>
  <c r="G463" i="20"/>
  <c r="G462" i="20" s="1"/>
  <c r="M471" i="20"/>
  <c r="N477" i="20"/>
  <c r="N483" i="20"/>
  <c r="G482" i="20"/>
  <c r="N485" i="20"/>
  <c r="N565" i="20"/>
  <c r="N633" i="20"/>
  <c r="G632" i="20"/>
  <c r="N635" i="20"/>
  <c r="N660" i="20"/>
  <c r="M659" i="20"/>
  <c r="N668" i="20"/>
  <c r="N670" i="20"/>
  <c r="N672" i="20"/>
  <c r="N715" i="20"/>
  <c r="G714" i="20"/>
  <c r="G713" i="20" s="1"/>
  <c r="G712" i="20" s="1"/>
  <c r="M313" i="20"/>
  <c r="N333" i="20"/>
  <c r="N335" i="20"/>
  <c r="N353" i="20"/>
  <c r="N355" i="20"/>
  <c r="N357" i="20"/>
  <c r="M378" i="20"/>
  <c r="M375" i="20" s="1"/>
  <c r="N386" i="20"/>
  <c r="N388" i="20"/>
  <c r="N420" i="20"/>
  <c r="N422" i="20"/>
  <c r="N427" i="20"/>
  <c r="N430" i="20"/>
  <c r="N432" i="20"/>
  <c r="N446" i="20"/>
  <c r="N465" i="20"/>
  <c r="N467" i="20"/>
  <c r="M519" i="20"/>
  <c r="M518" i="20" s="1"/>
  <c r="N534" i="20"/>
  <c r="N554" i="20"/>
  <c r="N571" i="20"/>
  <c r="N573" i="20"/>
  <c r="N575" i="20"/>
  <c r="N585" i="20"/>
  <c r="N593" i="20"/>
  <c r="N595" i="20"/>
  <c r="M612" i="20"/>
  <c r="M666" i="20"/>
  <c r="G673" i="20"/>
  <c r="N677" i="20"/>
  <c r="N695" i="20"/>
  <c r="N694" i="20" s="1"/>
  <c r="N648" i="20"/>
  <c r="M652" i="20"/>
  <c r="N653" i="20"/>
  <c r="M253" i="20"/>
  <c r="M598" i="20"/>
  <c r="N433" i="20"/>
  <c r="N274" i="20"/>
  <c r="N212" i="20"/>
  <c r="N194" i="20"/>
  <c r="N193" i="20" s="1"/>
  <c r="N161" i="20"/>
  <c r="N48" i="20"/>
  <c r="N47" i="20" s="1"/>
  <c r="N295" i="20"/>
  <c r="M288" i="20"/>
  <c r="N582" i="20"/>
  <c r="M622" i="20"/>
  <c r="M621" i="20" s="1"/>
  <c r="M442" i="20"/>
  <c r="M441" i="20" s="1"/>
  <c r="N445" i="20"/>
  <c r="N444" i="20"/>
  <c r="M282" i="20"/>
  <c r="N95" i="20"/>
  <c r="M63" i="20"/>
  <c r="M15" i="20"/>
  <c r="L27" i="21"/>
  <c r="L23" i="21"/>
  <c r="L24" i="21"/>
  <c r="N16" i="20"/>
  <c r="N21" i="20"/>
  <c r="M20" i="20"/>
  <c r="N29" i="20"/>
  <c r="N23" i="20"/>
  <c r="M28" i="20"/>
  <c r="M27" i="20" s="1"/>
  <c r="G36" i="20"/>
  <c r="N37" i="20"/>
  <c r="N53" i="20"/>
  <c r="N145" i="20"/>
  <c r="N19" i="20"/>
  <c r="N24" i="20"/>
  <c r="N54" i="20"/>
  <c r="N58" i="20"/>
  <c r="M40" i="20"/>
  <c r="M49" i="20"/>
  <c r="N136" i="20"/>
  <c r="M145" i="20"/>
  <c r="N151" i="20"/>
  <c r="N176" i="20"/>
  <c r="N186" i="20"/>
  <c r="N190" i="20"/>
  <c r="N198" i="20"/>
  <c r="N203" i="20"/>
  <c r="N231" i="20"/>
  <c r="G233" i="20"/>
  <c r="G232" i="20" s="1"/>
  <c r="N242" i="20"/>
  <c r="G244" i="20"/>
  <c r="G243" i="20" s="1"/>
  <c r="M264" i="20"/>
  <c r="M277" i="20"/>
  <c r="M296" i="20"/>
  <c r="N181" i="20"/>
  <c r="M180" i="20"/>
  <c r="G73" i="20"/>
  <c r="G83" i="20"/>
  <c r="G89" i="20"/>
  <c r="M96" i="20"/>
  <c r="G105" i="20"/>
  <c r="M115" i="20"/>
  <c r="M114" i="20" s="1"/>
  <c r="G129" i="20"/>
  <c r="M131" i="20"/>
  <c r="N141" i="20"/>
  <c r="N144" i="20"/>
  <c r="N156" i="20"/>
  <c r="N159" i="20"/>
  <c r="G165" i="20"/>
  <c r="N167" i="20"/>
  <c r="G170" i="20"/>
  <c r="M172" i="20"/>
  <c r="G175" i="20"/>
  <c r="M184" i="20"/>
  <c r="M183" i="20" s="1"/>
  <c r="N188" i="20"/>
  <c r="G207" i="20"/>
  <c r="G206" i="20" s="1"/>
  <c r="N211" i="20"/>
  <c r="N229" i="20"/>
  <c r="M238" i="20"/>
  <c r="N247" i="20"/>
  <c r="N270" i="20"/>
  <c r="M275" i="20"/>
  <c r="N276" i="20"/>
  <c r="N282" i="20"/>
  <c r="N197" i="20"/>
  <c r="N216" i="20"/>
  <c r="N222" i="20"/>
  <c r="N227" i="20"/>
  <c r="N257" i="20"/>
  <c r="N264" i="20"/>
  <c r="M270" i="20"/>
  <c r="N290" i="20"/>
  <c r="N302" i="20"/>
  <c r="N348" i="20"/>
  <c r="N364" i="20"/>
  <c r="M363" i="20"/>
  <c r="N293" i="20"/>
  <c r="N298" i="20"/>
  <c r="N297" i="20" s="1"/>
  <c r="N300" i="20"/>
  <c r="M302" i="20"/>
  <c r="N315" i="20"/>
  <c r="N320" i="20"/>
  <c r="M326" i="20"/>
  <c r="G332" i="20"/>
  <c r="M334" i="20"/>
  <c r="G340" i="20"/>
  <c r="M342" i="20"/>
  <c r="G348" i="20"/>
  <c r="M365" i="20"/>
  <c r="G378" i="20"/>
  <c r="N380" i="20"/>
  <c r="G392" i="20"/>
  <c r="G412" i="20"/>
  <c r="G411" i="20" s="1"/>
  <c r="G410" i="20" s="1"/>
  <c r="G409" i="20" s="1"/>
  <c r="G408" i="20" s="1"/>
  <c r="M418" i="20"/>
  <c r="M429" i="20"/>
  <c r="N434" i="20"/>
  <c r="G442" i="20"/>
  <c r="N464" i="20"/>
  <c r="M463" i="20"/>
  <c r="M462" i="20" s="1"/>
  <c r="M482" i="20"/>
  <c r="M503" i="20"/>
  <c r="N504" i="20"/>
  <c r="G352" i="20"/>
  <c r="G382" i="20"/>
  <c r="N456" i="20"/>
  <c r="N487" i="20"/>
  <c r="N515" i="20"/>
  <c r="M514" i="20"/>
  <c r="N576" i="20"/>
  <c r="N443" i="20"/>
  <c r="N449" i="20"/>
  <c r="N469" i="20"/>
  <c r="G471" i="20"/>
  <c r="N484" i="20"/>
  <c r="M487" i="20"/>
  <c r="N438" i="20"/>
  <c r="M437" i="20"/>
  <c r="N479" i="20"/>
  <c r="M478" i="20"/>
  <c r="M498" i="20"/>
  <c r="N500" i="20"/>
  <c r="G539" i="20"/>
  <c r="G550" i="20"/>
  <c r="G558" i="20"/>
  <c r="N597" i="20"/>
  <c r="N608" i="20"/>
  <c r="N624" i="20"/>
  <c r="N626" i="20"/>
  <c r="N602" i="20"/>
  <c r="G601" i="20"/>
  <c r="G600" i="20" s="1"/>
  <c r="N613" i="20"/>
  <c r="G612" i="20"/>
  <c r="G611" i="20" s="1"/>
  <c r="N511" i="20"/>
  <c r="N520" i="20"/>
  <c r="N527" i="20"/>
  <c r="G533" i="20"/>
  <c r="M544" i="20"/>
  <c r="M543" i="20" s="1"/>
  <c r="G566" i="20"/>
  <c r="G576" i="20"/>
  <c r="G581" i="20"/>
  <c r="N587" i="20"/>
  <c r="N609" i="20"/>
  <c r="N618" i="20"/>
  <c r="N623" i="20"/>
  <c r="G622" i="20"/>
  <c r="G621" i="20" s="1"/>
  <c r="N625" i="20"/>
  <c r="N592" i="20"/>
  <c r="G591" i="20"/>
  <c r="G590" i="20" s="1"/>
  <c r="G647" i="20"/>
  <c r="G678" i="20"/>
  <c r="G691" i="20"/>
  <c r="M639" i="20"/>
  <c r="M676" i="20"/>
  <c r="M684" i="20"/>
  <c r="N302" i="14"/>
  <c r="M302" i="14"/>
  <c r="N309" i="14"/>
  <c r="M309" i="14"/>
  <c r="M307" i="14"/>
  <c r="N250" i="14"/>
  <c r="N249" i="14" s="1"/>
  <c r="N252" i="14"/>
  <c r="N251" i="14" s="1"/>
  <c r="N298" i="14"/>
  <c r="N297" i="14" s="1"/>
  <c r="M297" i="14"/>
  <c r="M251" i="14"/>
  <c r="M249" i="14"/>
  <c r="N338" i="20" l="1"/>
  <c r="N342" i="20"/>
  <c r="N131" i="20"/>
  <c r="G470" i="20"/>
  <c r="M98" i="20"/>
  <c r="M631" i="20"/>
  <c r="N107" i="20"/>
  <c r="N719" i="20"/>
  <c r="G683" i="20"/>
  <c r="G351" i="20"/>
  <c r="N344" i="20"/>
  <c r="N49" i="20"/>
  <c r="N550" i="20"/>
  <c r="N178" i="20"/>
  <c r="N673" i="20"/>
  <c r="N121" i="20"/>
  <c r="N642" i="20"/>
  <c r="N649" i="20"/>
  <c r="N96" i="20"/>
  <c r="N652" i="20"/>
  <c r="G543" i="20"/>
  <c r="N376" i="20"/>
  <c r="G195" i="20"/>
  <c r="N564" i="20"/>
  <c r="G120" i="20"/>
  <c r="G119" i="20" s="1"/>
  <c r="G118" i="20" s="1"/>
  <c r="G98" i="20"/>
  <c r="N115" i="20"/>
  <c r="N114" i="20" s="1"/>
  <c r="N113" i="20" s="1"/>
  <c r="N112" i="20" s="1"/>
  <c r="N111" i="20" s="1"/>
  <c r="G454" i="20"/>
  <c r="M148" i="20"/>
  <c r="N684" i="20"/>
  <c r="M174" i="20"/>
  <c r="N73" i="20"/>
  <c r="K15" i="21" a="1"/>
  <c r="K15" i="21" s="1"/>
  <c r="M600" i="20"/>
  <c r="K21" i="21" a="1"/>
  <c r="K21" i="21" s="1"/>
  <c r="N629" i="20"/>
  <c r="N691" i="20"/>
  <c r="N480" i="20"/>
  <c r="G375" i="20"/>
  <c r="N34" i="20"/>
  <c r="M243" i="20"/>
  <c r="N63" i="20"/>
  <c r="G641" i="20"/>
  <c r="N218" i="20"/>
  <c r="J14" i="21" a="1"/>
  <c r="J14" i="21" s="1"/>
  <c r="N382" i="20"/>
  <c r="N381" i="20" s="1"/>
  <c r="M232" i="20"/>
  <c r="N40" i="20"/>
  <c r="N39" i="20" s="1"/>
  <c r="N637" i="20"/>
  <c r="M470" i="20"/>
  <c r="N334" i="20"/>
  <c r="F10" i="21" a="1"/>
  <c r="F10" i="21" s="1"/>
  <c r="N541" i="20"/>
  <c r="N566" i="20"/>
  <c r="N533" i="20"/>
  <c r="N301" i="20"/>
  <c r="N397" i="20"/>
  <c r="G174" i="20"/>
  <c r="N544" i="20"/>
  <c r="M531" i="20"/>
  <c r="M530" i="20" s="1"/>
  <c r="M590" i="20"/>
  <c r="N704" i="20"/>
  <c r="G428" i="20"/>
  <c r="N676" i="20"/>
  <c r="N424" i="20"/>
  <c r="F19" i="21" a="1"/>
  <c r="F19" i="21" s="1"/>
  <c r="N627" i="20"/>
  <c r="N680" i="20"/>
  <c r="N244" i="20"/>
  <c r="N243" i="20" s="1"/>
  <c r="K10" i="21" a="1"/>
  <c r="K10" i="21" s="1"/>
  <c r="L10" i="21" s="1"/>
  <c r="N632" i="20"/>
  <c r="E21" i="21" a="1"/>
  <c r="E21" i="21" s="1"/>
  <c r="G325" i="20"/>
  <c r="G324" i="20" s="1"/>
  <c r="E27" i="21" s="1"/>
  <c r="G38" i="20"/>
  <c r="E9" i="21" a="1"/>
  <c r="E9" i="21" s="1"/>
  <c r="N714" i="20"/>
  <c r="N659" i="20"/>
  <c r="N666" i="20"/>
  <c r="N555" i="20"/>
  <c r="M486" i="20"/>
  <c r="N558" i="20"/>
  <c r="N557" i="20" s="1"/>
  <c r="N365" i="20"/>
  <c r="N352" i="20"/>
  <c r="N332" i="20"/>
  <c r="M651" i="20"/>
  <c r="G394" i="20"/>
  <c r="M683" i="20"/>
  <c r="N708" i="20"/>
  <c r="G580" i="20"/>
  <c r="G532" i="20"/>
  <c r="N570" i="20"/>
  <c r="N569" i="20" s="1"/>
  <c r="N568" i="20" s="1"/>
  <c r="N395" i="20"/>
  <c r="N330" i="20"/>
  <c r="N85" i="20"/>
  <c r="N170" i="20"/>
  <c r="N99" i="20"/>
  <c r="N98" i="20" s="1"/>
  <c r="M281" i="20"/>
  <c r="G631" i="20"/>
  <c r="K14" i="21" a="1"/>
  <c r="K14" i="21" s="1"/>
  <c r="G703" i="20"/>
  <c r="M611" i="20"/>
  <c r="E25" i="21" a="1"/>
  <c r="E25" i="21" s="1"/>
  <c r="J16" i="21" a="1"/>
  <c r="J16" i="21" s="1"/>
  <c r="L16" i="21" s="1"/>
  <c r="N233" i="20"/>
  <c r="N710" i="20"/>
  <c r="G665" i="20"/>
  <c r="M164" i="20"/>
  <c r="M88" i="20"/>
  <c r="K19" i="21" a="1"/>
  <c r="K19" i="21" s="1"/>
  <c r="N494" i="20"/>
  <c r="N460" i="20"/>
  <c r="N657" i="20"/>
  <c r="J26" i="21" a="1"/>
  <c r="J26" i="21" s="1"/>
  <c r="N581" i="20"/>
  <c r="N471" i="20"/>
  <c r="N328" i="20"/>
  <c r="F21" i="21" a="1"/>
  <c r="F21" i="21" s="1"/>
  <c r="J22" i="21" a="1"/>
  <c r="J22" i="21" s="1"/>
  <c r="J21" i="21" a="1"/>
  <c r="J21" i="21" s="1"/>
  <c r="J28" i="21" s="1"/>
  <c r="M113" i="20"/>
  <c r="M112" i="20" s="1"/>
  <c r="M111" i="20" s="1"/>
  <c r="F24" i="21"/>
  <c r="G88" i="20"/>
  <c r="E19" i="21" a="1"/>
  <c r="E19" i="21" s="1"/>
  <c r="N426" i="20"/>
  <c r="N213" i="20"/>
  <c r="N126" i="20"/>
  <c r="N75" i="20"/>
  <c r="G27" i="20"/>
  <c r="G13" i="20" s="1"/>
  <c r="J9" i="21" a="1"/>
  <c r="J9" i="21" s="1"/>
  <c r="J11" i="21" s="1"/>
  <c r="F18" i="21" a="1"/>
  <c r="F18" i="21" s="1"/>
  <c r="E10" i="21" a="1"/>
  <c r="E10" i="21" s="1"/>
  <c r="G62" i="20"/>
  <c r="J18" i="21" a="1"/>
  <c r="J18" i="21" s="1"/>
  <c r="F16" i="21" a="1"/>
  <c r="F16" i="21" s="1"/>
  <c r="G255" i="20"/>
  <c r="E16" i="21" a="1"/>
  <c r="E16" i="21" s="1"/>
  <c r="E18" i="21" a="1"/>
  <c r="E18" i="21" s="1"/>
  <c r="N647" i="20"/>
  <c r="N641" i="20" s="1"/>
  <c r="G569" i="20"/>
  <c r="G568" i="20" s="1"/>
  <c r="N435" i="20"/>
  <c r="N553" i="20"/>
  <c r="G441" i="20"/>
  <c r="M351" i="20"/>
  <c r="M350" i="20" s="1"/>
  <c r="F23" i="21" s="1"/>
  <c r="N273" i="20"/>
  <c r="N196" i="20"/>
  <c r="K22" i="21" a="1"/>
  <c r="K22" i="21" s="1"/>
  <c r="J15" i="21" a="1"/>
  <c r="J15" i="21" s="1"/>
  <c r="E12" i="21" a="1"/>
  <c r="E12" i="21" s="1"/>
  <c r="E17" i="21" s="1"/>
  <c r="M665" i="20"/>
  <c r="N696" i="20"/>
  <c r="N336" i="20"/>
  <c r="M325" i="20"/>
  <c r="M324" i="20" s="1"/>
  <c r="F27" i="21" s="1"/>
  <c r="M301" i="20"/>
  <c r="N418" i="20"/>
  <c r="N165" i="20"/>
  <c r="M120" i="20"/>
  <c r="G77" i="20"/>
  <c r="N78" i="20"/>
  <c r="F9" i="21" a="1"/>
  <c r="F9" i="21" s="1"/>
  <c r="F25" i="21" a="1"/>
  <c r="F25" i="21" s="1"/>
  <c r="N191" i="20"/>
  <c r="N512" i="20"/>
  <c r="N699" i="20"/>
  <c r="N316" i="20"/>
  <c r="M206" i="20"/>
  <c r="G113" i="20"/>
  <c r="G112" i="20" s="1"/>
  <c r="G111" i="20" s="1"/>
  <c r="E24" i="21"/>
  <c r="J12" i="21" a="1"/>
  <c r="J12" i="21" s="1"/>
  <c r="N89" i="20"/>
  <c r="K25" i="21" a="1"/>
  <c r="K25" i="21" s="1"/>
  <c r="L25" i="21" s="1"/>
  <c r="K26" i="21" a="1"/>
  <c r="K26" i="21" s="1"/>
  <c r="N160" i="20"/>
  <c r="M133" i="20"/>
  <c r="K12" i="21" a="1"/>
  <c r="K12" i="21" s="1"/>
  <c r="K13" i="21" a="1"/>
  <c r="K13" i="21" s="1"/>
  <c r="L13" i="21" s="1"/>
  <c r="N294" i="20"/>
  <c r="M14" i="20"/>
  <c r="M13" i="20" s="1"/>
  <c r="M417" i="20"/>
  <c r="F12" i="21" a="1"/>
  <c r="F12" i="21" s="1"/>
  <c r="N94" i="20"/>
  <c r="M62" i="20"/>
  <c r="M61" i="20" s="1"/>
  <c r="N586" i="20"/>
  <c r="N510" i="20"/>
  <c r="N478" i="20"/>
  <c r="N437" i="20"/>
  <c r="N468" i="20"/>
  <c r="M502" i="20"/>
  <c r="M428" i="20"/>
  <c r="N292" i="20"/>
  <c r="N256" i="20"/>
  <c r="N255" i="20" s="1"/>
  <c r="N215" i="20"/>
  <c r="N275" i="20"/>
  <c r="G164" i="20"/>
  <c r="N143" i="20"/>
  <c r="N189" i="20"/>
  <c r="M39" i="20"/>
  <c r="M38" i="20" s="1"/>
  <c r="N52" i="20"/>
  <c r="N22" i="20"/>
  <c r="N15" i="20"/>
  <c r="N607" i="20"/>
  <c r="G557" i="20"/>
  <c r="N498" i="20"/>
  <c r="N448" i="20"/>
  <c r="N514" i="20"/>
  <c r="N455" i="20"/>
  <c r="N363" i="20"/>
  <c r="N228" i="20"/>
  <c r="N158" i="20"/>
  <c r="N140" i="20"/>
  <c r="N241" i="20"/>
  <c r="N36" i="20"/>
  <c r="N28" i="20"/>
  <c r="N601" i="20"/>
  <c r="N591" i="20"/>
  <c r="N622" i="20"/>
  <c r="N526" i="20"/>
  <c r="N612" i="20"/>
  <c r="N596" i="20"/>
  <c r="N442" i="20"/>
  <c r="G381" i="20"/>
  <c r="N319" i="20"/>
  <c r="N318" i="20" s="1"/>
  <c r="N299" i="20"/>
  <c r="N296" i="20" s="1"/>
  <c r="N226" i="20"/>
  <c r="N155" i="20"/>
  <c r="N429" i="20"/>
  <c r="N202" i="20"/>
  <c r="N184" i="20"/>
  <c r="N57" i="20"/>
  <c r="N134" i="20"/>
  <c r="N617" i="20"/>
  <c r="N519" i="20"/>
  <c r="N503" i="20"/>
  <c r="N463" i="20"/>
  <c r="N314" i="20"/>
  <c r="N221" i="20"/>
  <c r="N482" i="20"/>
  <c r="N378" i="20"/>
  <c r="N180" i="20"/>
  <c r="M263" i="20"/>
  <c r="N230" i="20"/>
  <c r="N175" i="20"/>
  <c r="N149" i="20"/>
  <c r="N207" i="20"/>
  <c r="N20" i="20"/>
  <c r="N301" i="14"/>
  <c r="M301" i="14"/>
  <c r="M33" i="14"/>
  <c r="N33" i="14" s="1"/>
  <c r="N486" i="20" l="1"/>
  <c r="M87" i="20"/>
  <c r="M12" i="20" s="1"/>
  <c r="M11" i="20" s="1"/>
  <c r="M10" i="20" s="1"/>
  <c r="M9" i="20" s="1"/>
  <c r="N77" i="20"/>
  <c r="N120" i="20"/>
  <c r="G664" i="20"/>
  <c r="G663" i="20" s="1"/>
  <c r="G662" i="20" s="1"/>
  <c r="G661" i="20" s="1"/>
  <c r="E15" i="21" s="1"/>
  <c r="N713" i="20"/>
  <c r="N712" i="20" s="1"/>
  <c r="L14" i="21"/>
  <c r="N651" i="20"/>
  <c r="L15" i="21"/>
  <c r="G18" i="21"/>
  <c r="N195" i="20"/>
  <c r="N232" i="20"/>
  <c r="E26" i="21"/>
  <c r="G350" i="20"/>
  <c r="G323" i="20" s="1"/>
  <c r="G87" i="20"/>
  <c r="G21" i="21"/>
  <c r="N375" i="20"/>
  <c r="N62" i="20"/>
  <c r="M579" i="20"/>
  <c r="M578" i="20" s="1"/>
  <c r="N631" i="20"/>
  <c r="N532" i="20"/>
  <c r="N206" i="20"/>
  <c r="N441" i="20"/>
  <c r="N621" i="20"/>
  <c r="K11" i="21"/>
  <c r="F26" i="21"/>
  <c r="G9" i="21"/>
  <c r="G579" i="20"/>
  <c r="G578" i="20" s="1"/>
  <c r="M119" i="20"/>
  <c r="M118" i="20" s="1"/>
  <c r="G416" i="20"/>
  <c r="G415" i="20" s="1"/>
  <c r="F20" i="21"/>
  <c r="G19" i="21"/>
  <c r="M163" i="20"/>
  <c r="M162" i="20" s="1"/>
  <c r="G531" i="20"/>
  <c r="G530" i="20" s="1"/>
  <c r="N88" i="20"/>
  <c r="N87" i="20" s="1"/>
  <c r="G25" i="21"/>
  <c r="G27" i="21"/>
  <c r="M664" i="20"/>
  <c r="M663" i="20" s="1"/>
  <c r="M662" i="20" s="1"/>
  <c r="M661" i="20" s="1"/>
  <c r="F15" i="21" s="1"/>
  <c r="G15" i="21" s="1"/>
  <c r="N394" i="20"/>
  <c r="N351" i="20"/>
  <c r="N417" i="20"/>
  <c r="E28" i="21"/>
  <c r="N665" i="20"/>
  <c r="G163" i="20"/>
  <c r="G162" i="20" s="1"/>
  <c r="N580" i="20"/>
  <c r="F28" i="21"/>
  <c r="J17" i="21"/>
  <c r="G28" i="21"/>
  <c r="N543" i="20"/>
  <c r="F22" i="21"/>
  <c r="G24" i="21"/>
  <c r="N164" i="20"/>
  <c r="N27" i="20"/>
  <c r="M323" i="20"/>
  <c r="N281" i="20"/>
  <c r="N470" i="20"/>
  <c r="N313" i="20"/>
  <c r="N518" i="20"/>
  <c r="N600" i="20"/>
  <c r="N454" i="20"/>
  <c r="F11" i="21"/>
  <c r="L26" i="21"/>
  <c r="N683" i="20"/>
  <c r="L22" i="21"/>
  <c r="L21" i="21"/>
  <c r="L28" i="21" s="1"/>
  <c r="E11" i="21"/>
  <c r="N325" i="20"/>
  <c r="N324" i="20" s="1"/>
  <c r="N703" i="20"/>
  <c r="L19" i="21"/>
  <c r="K20" i="21"/>
  <c r="N148" i="20"/>
  <c r="N462" i="20"/>
  <c r="M416" i="20"/>
  <c r="M415" i="20" s="1"/>
  <c r="G10" i="21"/>
  <c r="J20" i="21"/>
  <c r="L18" i="21"/>
  <c r="L9" i="21"/>
  <c r="L11" i="21" s="1"/>
  <c r="N502" i="20"/>
  <c r="N183" i="20"/>
  <c r="N263" i="20"/>
  <c r="G12" i="21"/>
  <c r="N174" i="20"/>
  <c r="N428" i="20"/>
  <c r="E20" i="21"/>
  <c r="G16" i="21"/>
  <c r="G61" i="20"/>
  <c r="K28" i="21"/>
  <c r="L12" i="21"/>
  <c r="L17" i="21" s="1"/>
  <c r="K17" i="21"/>
  <c r="N133" i="20"/>
  <c r="F17" i="21"/>
  <c r="N611" i="20"/>
  <c r="N220" i="20"/>
  <c r="N590" i="20"/>
  <c r="N14" i="20"/>
  <c r="N51" i="20"/>
  <c r="N38" i="20" s="1"/>
  <c r="J513" i="14"/>
  <c r="G26" i="21" l="1"/>
  <c r="N61" i="20"/>
  <c r="E23" i="21"/>
  <c r="E22" i="21" s="1"/>
  <c r="G22" i="21" s="1"/>
  <c r="N13" i="20"/>
  <c r="G12" i="20"/>
  <c r="G11" i="20" s="1"/>
  <c r="G10" i="20" s="1"/>
  <c r="G9" i="20" s="1"/>
  <c r="M414" i="20"/>
  <c r="N664" i="20"/>
  <c r="N663" i="20" s="1"/>
  <c r="N662" i="20" s="1"/>
  <c r="N661" i="20" s="1"/>
  <c r="N531" i="20"/>
  <c r="N530" i="20" s="1"/>
  <c r="G20" i="21"/>
  <c r="N350" i="20"/>
  <c r="N323" i="20" s="1"/>
  <c r="E29" i="21"/>
  <c r="M117" i="20"/>
  <c r="L20" i="21"/>
  <c r="L29" i="21" s="1"/>
  <c r="G11" i="21"/>
  <c r="G414" i="20"/>
  <c r="G117" i="20"/>
  <c r="N416" i="20"/>
  <c r="N415" i="20" s="1"/>
  <c r="N119" i="20"/>
  <c r="N118" i="20" s="1"/>
  <c r="J29" i="21"/>
  <c r="N28" i="21" s="1"/>
  <c r="F29" i="21"/>
  <c r="N163" i="20"/>
  <c r="N162" i="20" s="1"/>
  <c r="N579" i="20"/>
  <c r="N578" i="20" s="1"/>
  <c r="G17" i="21"/>
  <c r="G23" i="21"/>
  <c r="K29" i="21"/>
  <c r="O20" i="21" s="1"/>
  <c r="M527" i="14"/>
  <c r="M525" i="14"/>
  <c r="N525" i="14" s="1"/>
  <c r="M523" i="14"/>
  <c r="N523" i="14" s="1"/>
  <c r="M522" i="14"/>
  <c r="N522" i="14" s="1"/>
  <c r="M521" i="14"/>
  <c r="N521" i="14" s="1"/>
  <c r="M520" i="14"/>
  <c r="N520" i="14" s="1"/>
  <c r="M519" i="14"/>
  <c r="N519" i="14" s="1"/>
  <c r="M518" i="14"/>
  <c r="M515" i="14"/>
  <c r="N515" i="14" s="1"/>
  <c r="M514" i="14"/>
  <c r="N514" i="14" s="1"/>
  <c r="M513" i="14"/>
  <c r="M511" i="14"/>
  <c r="M509" i="14"/>
  <c r="M507" i="14"/>
  <c r="N507" i="14" s="1"/>
  <c r="M506" i="14"/>
  <c r="N506" i="14" s="1"/>
  <c r="M505" i="14"/>
  <c r="N505" i="14" s="1"/>
  <c r="M504" i="14"/>
  <c r="N504" i="14" s="1"/>
  <c r="M503" i="14"/>
  <c r="N503" i="14" s="1"/>
  <c r="M502" i="14"/>
  <c r="M499" i="14"/>
  <c r="N499" i="14" s="1"/>
  <c r="M498" i="14"/>
  <c r="N498" i="14" s="1"/>
  <c r="M497" i="14"/>
  <c r="M495" i="14"/>
  <c r="M493" i="14"/>
  <c r="N493" i="14" s="1"/>
  <c r="M491" i="14"/>
  <c r="N491" i="14" s="1"/>
  <c r="M490" i="14"/>
  <c r="N490" i="14" s="1"/>
  <c r="M489" i="14"/>
  <c r="N489" i="14" s="1"/>
  <c r="M488" i="14"/>
  <c r="N488" i="14" s="1"/>
  <c r="M487" i="14"/>
  <c r="N487" i="14" s="1"/>
  <c r="M486" i="14"/>
  <c r="M161" i="14"/>
  <c r="M159" i="14"/>
  <c r="N159" i="14" s="1"/>
  <c r="M157" i="14"/>
  <c r="N157" i="14" s="1"/>
  <c r="M156" i="14"/>
  <c r="N156" i="14" s="1"/>
  <c r="M154" i="14"/>
  <c r="N154" i="14" s="1"/>
  <c r="M153" i="14"/>
  <c r="N153" i="14" s="1"/>
  <c r="M152" i="14"/>
  <c r="N152" i="14" s="1"/>
  <c r="M151" i="14"/>
  <c r="N151" i="14" s="1"/>
  <c r="M150" i="14"/>
  <c r="M147" i="14"/>
  <c r="N147" i="14" s="1"/>
  <c r="J146" i="14"/>
  <c r="M146" i="14" s="1"/>
  <c r="M139" i="14"/>
  <c r="N139" i="14" s="1"/>
  <c r="M144" i="14"/>
  <c r="N144" i="14" s="1"/>
  <c r="M142" i="14"/>
  <c r="N142" i="14" s="1"/>
  <c r="M141" i="14"/>
  <c r="M138" i="14"/>
  <c r="N138" i="14" s="1"/>
  <c r="M137" i="14"/>
  <c r="N137" i="14" s="1"/>
  <c r="M136" i="14"/>
  <c r="N136" i="14" s="1"/>
  <c r="M135" i="14"/>
  <c r="D24" i="16" a="1"/>
  <c r="D24" i="16" s="1"/>
  <c r="C38" i="16" a="1"/>
  <c r="C38" i="16" s="1"/>
  <c r="C37" i="16" a="1"/>
  <c r="C37" i="16" s="1"/>
  <c r="C36" i="16" a="1"/>
  <c r="C36" i="16" s="1"/>
  <c r="C35" i="16" a="1"/>
  <c r="C35" i="16" s="1"/>
  <c r="C34" i="16" a="1"/>
  <c r="C34" i="16" s="1"/>
  <c r="C33" i="16" a="1"/>
  <c r="C33" i="16" s="1"/>
  <c r="C25" i="16" a="1"/>
  <c r="C25" i="16" s="1"/>
  <c r="E2" i="16"/>
  <c r="J362" i="14"/>
  <c r="M279" i="14"/>
  <c r="N279" i="14" s="1"/>
  <c r="M272" i="14"/>
  <c r="N272" i="14" s="1"/>
  <c r="M269" i="14"/>
  <c r="N269" i="14" s="1"/>
  <c r="M295" i="14"/>
  <c r="N295" i="14" s="1"/>
  <c r="M289" i="14"/>
  <c r="N289" i="14" s="1"/>
  <c r="M284" i="14"/>
  <c r="N284" i="14" s="1"/>
  <c r="M285" i="14"/>
  <c r="N285" i="14" s="1"/>
  <c r="M286" i="14"/>
  <c r="N286" i="14" s="1"/>
  <c r="M287" i="14"/>
  <c r="N287" i="14" s="1"/>
  <c r="M31" i="14"/>
  <c r="M32" i="14"/>
  <c r="K27" i="6" a="1"/>
  <c r="K27" i="6" s="1"/>
  <c r="J27" i="6" a="1"/>
  <c r="J27" i="6" s="1"/>
  <c r="K24" i="6" a="1"/>
  <c r="K24" i="6" s="1"/>
  <c r="J24" i="6" a="1"/>
  <c r="J24" i="6" s="1"/>
  <c r="K23" i="6" a="1"/>
  <c r="K23" i="6" s="1"/>
  <c r="J23" i="6" a="1"/>
  <c r="J23" i="6" s="1"/>
  <c r="K26" i="15" a="1"/>
  <c r="K26" i="15" s="1"/>
  <c r="J26" i="15" a="1"/>
  <c r="J26" i="15" s="1"/>
  <c r="K23" i="15" a="1"/>
  <c r="K23" i="15" s="1"/>
  <c r="J23" i="15" a="1"/>
  <c r="J23" i="15" s="1"/>
  <c r="K22" i="15" a="1"/>
  <c r="K22" i="15" s="1"/>
  <c r="J22" i="15" a="1"/>
  <c r="J22" i="15" s="1"/>
  <c r="Q8" i="15" a="1"/>
  <c r="H24" i="16" a="1"/>
  <c r="Q9" i="15" a="1"/>
  <c r="N12" i="20" l="1"/>
  <c r="N11" i="20" s="1"/>
  <c r="N10" i="20" s="1"/>
  <c r="N9" i="20" s="1"/>
  <c r="G110" i="20"/>
  <c r="G109" i="20" s="1"/>
  <c r="G8" i="20" s="1"/>
  <c r="M110" i="20"/>
  <c r="M109" i="20" s="1"/>
  <c r="M8" i="20" s="1"/>
  <c r="G29" i="21"/>
  <c r="N11" i="21"/>
  <c r="N117" i="20"/>
  <c r="N414" i="20"/>
  <c r="N24" i="21"/>
  <c r="N12" i="21"/>
  <c r="N10" i="21"/>
  <c r="N16" i="21"/>
  <c r="N13" i="21"/>
  <c r="N22" i="21"/>
  <c r="N23" i="21"/>
  <c r="N29" i="21"/>
  <c r="N25" i="21"/>
  <c r="N21" i="21"/>
  <c r="N27" i="21"/>
  <c r="N26" i="21"/>
  <c r="N20" i="21"/>
  <c r="N15" i="21"/>
  <c r="N19" i="21"/>
  <c r="N9" i="21"/>
  <c r="N18" i="21"/>
  <c r="N17" i="21"/>
  <c r="O22" i="21"/>
  <c r="O23" i="21"/>
  <c r="O24" i="21"/>
  <c r="O18" i="21"/>
  <c r="O25" i="21"/>
  <c r="O10" i="21"/>
  <c r="O28" i="21"/>
  <c r="O17" i="21"/>
  <c r="O15" i="21"/>
  <c r="O19" i="21"/>
  <c r="O27" i="21"/>
  <c r="O26" i="21"/>
  <c r="O29" i="21"/>
  <c r="O11" i="21"/>
  <c r="O21" i="21"/>
  <c r="O16" i="21"/>
  <c r="O9" i="21"/>
  <c r="O12" i="21"/>
  <c r="O13" i="21"/>
  <c r="N511" i="14"/>
  <c r="N510" i="14" s="1"/>
  <c r="N518" i="14"/>
  <c r="O518" i="14" s="1"/>
  <c r="N150" i="14"/>
  <c r="N149" i="14" s="1"/>
  <c r="N161" i="14"/>
  <c r="N160" i="14" s="1"/>
  <c r="N495" i="14"/>
  <c r="N494" i="14" s="1"/>
  <c r="N502" i="14"/>
  <c r="N501" i="14" s="1"/>
  <c r="N513" i="14"/>
  <c r="N512" i="14" s="1"/>
  <c r="N486" i="14"/>
  <c r="N485" i="14" s="1"/>
  <c r="N497" i="14"/>
  <c r="N496" i="14" s="1"/>
  <c r="N135" i="14"/>
  <c r="N134" i="14" s="1"/>
  <c r="N141" i="14"/>
  <c r="N140" i="14" s="1"/>
  <c r="N146" i="14"/>
  <c r="N145" i="14" s="1"/>
  <c r="N509" i="14"/>
  <c r="N508" i="14" s="1"/>
  <c r="N527" i="14"/>
  <c r="O527" i="14" s="1"/>
  <c r="M288" i="14"/>
  <c r="N288" i="14"/>
  <c r="O279" i="14"/>
  <c r="O136" i="14"/>
  <c r="O142" i="14"/>
  <c r="O153" i="14"/>
  <c r="M158" i="14"/>
  <c r="N158" i="14"/>
  <c r="O488" i="14"/>
  <c r="M492" i="14"/>
  <c r="N492" i="14"/>
  <c r="O499" i="14"/>
  <c r="O505" i="14"/>
  <c r="O522" i="14"/>
  <c r="M294" i="14"/>
  <c r="N294" i="14"/>
  <c r="O137" i="14"/>
  <c r="M143" i="14"/>
  <c r="N143" i="14"/>
  <c r="O154" i="14"/>
  <c r="O489" i="14"/>
  <c r="O506" i="14"/>
  <c r="O523" i="14"/>
  <c r="O138" i="14"/>
  <c r="O139" i="14"/>
  <c r="O151" i="14"/>
  <c r="N155" i="14"/>
  <c r="O490" i="14"/>
  <c r="O507" i="14"/>
  <c r="O514" i="14"/>
  <c r="O520" i="14"/>
  <c r="M524" i="14"/>
  <c r="N524" i="14"/>
  <c r="O272" i="14"/>
  <c r="O152" i="14"/>
  <c r="O487" i="14"/>
  <c r="O491" i="14"/>
  <c r="O498" i="14"/>
  <c r="O504" i="14"/>
  <c r="O515" i="14"/>
  <c r="O521" i="14"/>
  <c r="M508" i="14"/>
  <c r="M496" i="14"/>
  <c r="M510" i="14"/>
  <c r="M526" i="14"/>
  <c r="M517" i="14"/>
  <c r="O519" i="14"/>
  <c r="M501" i="14"/>
  <c r="O511" i="14"/>
  <c r="M512" i="14"/>
  <c r="O502" i="14"/>
  <c r="O503" i="14"/>
  <c r="M485" i="14"/>
  <c r="M494" i="14"/>
  <c r="O495" i="14"/>
  <c r="M155" i="14"/>
  <c r="M134" i="14"/>
  <c r="M145" i="14"/>
  <c r="M149" i="14"/>
  <c r="M160" i="14"/>
  <c r="O157" i="14"/>
  <c r="M140" i="14"/>
  <c r="H24" i="16"/>
  <c r="Q8" i="15"/>
  <c r="Q9" i="15"/>
  <c r="L22" i="15"/>
  <c r="L26" i="15"/>
  <c r="L23" i="15"/>
  <c r="N110" i="20" l="1"/>
  <c r="N109" i="20" s="1"/>
  <c r="N8" i="20" s="1"/>
  <c r="O509" i="14"/>
  <c r="N500" i="14"/>
  <c r="N526" i="14"/>
  <c r="N517" i="14"/>
  <c r="N148" i="14"/>
  <c r="N133" i="14"/>
  <c r="N484" i="14"/>
  <c r="O156" i="14"/>
  <c r="O159" i="14"/>
  <c r="M133" i="14"/>
  <c r="M484" i="14"/>
  <c r="M516" i="14"/>
  <c r="O497" i="14"/>
  <c r="O525" i="14"/>
  <c r="O513" i="14"/>
  <c r="M500" i="14"/>
  <c r="O493" i="14"/>
  <c r="O486" i="14"/>
  <c r="M148" i="14"/>
  <c r="O150" i="14"/>
  <c r="O161" i="14"/>
  <c r="O135" i="14"/>
  <c r="O146" i="14"/>
  <c r="O144" i="14"/>
  <c r="O141" i="14"/>
  <c r="O295" i="14"/>
  <c r="O289" i="14"/>
  <c r="N516" i="14" l="1"/>
  <c r="M718" i="14" l="1"/>
  <c r="G718" i="14"/>
  <c r="M716" i="14"/>
  <c r="G716" i="14"/>
  <c r="M715" i="14"/>
  <c r="G715" i="14"/>
  <c r="M714" i="14"/>
  <c r="G714" i="14"/>
  <c r="N714" i="14" s="1"/>
  <c r="M713" i="14"/>
  <c r="G713" i="14"/>
  <c r="M709" i="14"/>
  <c r="G709" i="14"/>
  <c r="M707" i="14"/>
  <c r="G707" i="14"/>
  <c r="M705" i="14"/>
  <c r="G705" i="14"/>
  <c r="N705" i="14" s="1"/>
  <c r="M704" i="14"/>
  <c r="G704" i="14"/>
  <c r="N704" i="14" s="1"/>
  <c r="M703" i="14"/>
  <c r="G703" i="14"/>
  <c r="N703" i="14" s="1"/>
  <c r="M700" i="14"/>
  <c r="G700" i="14"/>
  <c r="N700" i="14" s="1"/>
  <c r="M699" i="14"/>
  <c r="G699" i="14"/>
  <c r="N699" i="14" s="1"/>
  <c r="M698" i="14"/>
  <c r="G698" i="14"/>
  <c r="M696" i="14"/>
  <c r="G696" i="14"/>
  <c r="N696" i="14" s="1"/>
  <c r="M695" i="14"/>
  <c r="G695" i="14"/>
  <c r="M693" i="14"/>
  <c r="G693" i="14"/>
  <c r="M691" i="14"/>
  <c r="G691" i="14"/>
  <c r="M690" i="14"/>
  <c r="G690" i="14"/>
  <c r="N690" i="14" s="1"/>
  <c r="M688" i="14"/>
  <c r="G688" i="14"/>
  <c r="M687" i="14"/>
  <c r="G687" i="14"/>
  <c r="N687" i="14" s="1"/>
  <c r="M686" i="14"/>
  <c r="G686" i="14"/>
  <c r="M685" i="14"/>
  <c r="G685" i="14"/>
  <c r="N685" i="14" s="1"/>
  <c r="M684" i="14"/>
  <c r="G684" i="14"/>
  <c r="M683" i="14"/>
  <c r="G683" i="14"/>
  <c r="N683" i="14" s="1"/>
  <c r="M680" i="14"/>
  <c r="G680" i="14"/>
  <c r="M679" i="14"/>
  <c r="G679" i="14"/>
  <c r="N679" i="14" s="1"/>
  <c r="M677" i="14"/>
  <c r="G677" i="14"/>
  <c r="M675" i="14"/>
  <c r="G675" i="14"/>
  <c r="N675" i="14" s="1"/>
  <c r="M673" i="14"/>
  <c r="G673" i="14"/>
  <c r="M672" i="14"/>
  <c r="G672" i="14"/>
  <c r="N672" i="14" s="1"/>
  <c r="M670" i="14"/>
  <c r="G670" i="14"/>
  <c r="M669" i="14"/>
  <c r="G669" i="14"/>
  <c r="N669" i="14" s="1"/>
  <c r="M668" i="14"/>
  <c r="G668" i="14"/>
  <c r="M667" i="14"/>
  <c r="G667" i="14"/>
  <c r="N667" i="14" s="1"/>
  <c r="M666" i="14"/>
  <c r="G666" i="14"/>
  <c r="M665" i="14"/>
  <c r="G665" i="14"/>
  <c r="N665" i="14" s="1"/>
  <c r="M658" i="14"/>
  <c r="M656" i="14"/>
  <c r="N656" i="14" s="1"/>
  <c r="M654" i="14"/>
  <c r="N654" i="14" s="1"/>
  <c r="M653" i="14"/>
  <c r="N653" i="14" s="1"/>
  <c r="M652" i="14"/>
  <c r="N652" i="14" s="1"/>
  <c r="M651" i="14"/>
  <c r="N651" i="14" s="1"/>
  <c r="M648" i="14"/>
  <c r="G648" i="14"/>
  <c r="N648" i="14" s="1"/>
  <c r="M646" i="14"/>
  <c r="G646" i="14"/>
  <c r="M644" i="14"/>
  <c r="G644" i="14"/>
  <c r="N644" i="14" s="1"/>
  <c r="M643" i="14"/>
  <c r="G643" i="14"/>
  <c r="M642" i="14"/>
  <c r="G642" i="14"/>
  <c r="N642" i="14" s="1"/>
  <c r="M641" i="14"/>
  <c r="G641" i="14"/>
  <c r="M638" i="14"/>
  <c r="G638" i="14"/>
  <c r="M636" i="14"/>
  <c r="G636" i="14"/>
  <c r="M634" i="14"/>
  <c r="G634" i="14"/>
  <c r="N634" i="14" s="1"/>
  <c r="M633" i="14"/>
  <c r="G633" i="14"/>
  <c r="M632" i="14"/>
  <c r="G632" i="14"/>
  <c r="N632" i="14" s="1"/>
  <c r="M631" i="14"/>
  <c r="G631" i="14"/>
  <c r="M628" i="14"/>
  <c r="G628" i="14"/>
  <c r="N628" i="14" s="1"/>
  <c r="M626" i="14"/>
  <c r="G626" i="14"/>
  <c r="M624" i="14"/>
  <c r="G624" i="14"/>
  <c r="N624" i="14" s="1"/>
  <c r="M623" i="14"/>
  <c r="G623" i="14"/>
  <c r="M622" i="14"/>
  <c r="G622" i="14"/>
  <c r="N622" i="14" s="1"/>
  <c r="M621" i="14"/>
  <c r="G621" i="14"/>
  <c r="M618" i="14"/>
  <c r="G618" i="14"/>
  <c r="N618" i="14" s="1"/>
  <c r="M616" i="14"/>
  <c r="G616" i="14"/>
  <c r="M614" i="14"/>
  <c r="G614" i="14"/>
  <c r="N614" i="14" s="1"/>
  <c r="M613" i="14"/>
  <c r="G613" i="14"/>
  <c r="M612" i="14"/>
  <c r="G612" i="14"/>
  <c r="N612" i="14" s="1"/>
  <c r="M611" i="14"/>
  <c r="G611" i="14"/>
  <c r="M608" i="14"/>
  <c r="G608" i="14"/>
  <c r="N608" i="14" s="1"/>
  <c r="M606" i="14"/>
  <c r="G606" i="14"/>
  <c r="M604" i="14"/>
  <c r="G604" i="14"/>
  <c r="N604" i="14" s="1"/>
  <c r="M603" i="14"/>
  <c r="G603" i="14"/>
  <c r="M602" i="14"/>
  <c r="G602" i="14"/>
  <c r="N602" i="14" s="1"/>
  <c r="M601" i="14"/>
  <c r="G601" i="14"/>
  <c r="M600" i="14"/>
  <c r="G600" i="14"/>
  <c r="N600" i="14" s="1"/>
  <c r="M597" i="14"/>
  <c r="G597" i="14"/>
  <c r="M595" i="14"/>
  <c r="G595" i="14"/>
  <c r="N595" i="14" s="1"/>
  <c r="M593" i="14"/>
  <c r="G593" i="14"/>
  <c r="M592" i="14"/>
  <c r="G592" i="14"/>
  <c r="N592" i="14" s="1"/>
  <c r="M591" i="14"/>
  <c r="G591" i="14"/>
  <c r="M590" i="14"/>
  <c r="G590" i="14"/>
  <c r="N590" i="14" s="1"/>
  <c r="M587" i="14"/>
  <c r="G587" i="14"/>
  <c r="M585" i="14"/>
  <c r="G585" i="14"/>
  <c r="N585" i="14" s="1"/>
  <c r="M583" i="14"/>
  <c r="G583" i="14"/>
  <c r="M582" i="14"/>
  <c r="G582" i="14"/>
  <c r="N582" i="14" s="1"/>
  <c r="M581" i="14"/>
  <c r="G581" i="14"/>
  <c r="M580" i="14"/>
  <c r="G580" i="14"/>
  <c r="N580" i="14" s="1"/>
  <c r="M575" i="14"/>
  <c r="G575" i="14"/>
  <c r="M573" i="14"/>
  <c r="G573" i="14"/>
  <c r="N573" i="14" s="1"/>
  <c r="M572" i="14"/>
  <c r="G572" i="14"/>
  <c r="M571" i="14"/>
  <c r="G571" i="14"/>
  <c r="N571" i="14" s="1"/>
  <c r="M570" i="14"/>
  <c r="G570" i="14"/>
  <c r="M569" i="14"/>
  <c r="G569" i="14"/>
  <c r="N569" i="14" s="1"/>
  <c r="M565" i="14"/>
  <c r="G565" i="14"/>
  <c r="M563" i="14"/>
  <c r="G563" i="14"/>
  <c r="M561" i="14"/>
  <c r="G561" i="14"/>
  <c r="M560" i="14"/>
  <c r="G560" i="14"/>
  <c r="N560" i="14" s="1"/>
  <c r="M559" i="14"/>
  <c r="G559" i="14"/>
  <c r="M558" i="14"/>
  <c r="G558" i="14"/>
  <c r="N558" i="14" s="1"/>
  <c r="M557" i="14"/>
  <c r="G557" i="14"/>
  <c r="M554" i="14"/>
  <c r="G554" i="14"/>
  <c r="N554" i="14" s="1"/>
  <c r="M552" i="14"/>
  <c r="G552" i="14"/>
  <c r="N552" i="14" s="1"/>
  <c r="M550" i="14"/>
  <c r="G550" i="14"/>
  <c r="N550" i="14" s="1"/>
  <c r="M549" i="14"/>
  <c r="G549" i="14"/>
  <c r="N549" i="14" s="1"/>
  <c r="M547" i="14"/>
  <c r="G547" i="14"/>
  <c r="N547" i="14" s="1"/>
  <c r="M546" i="14"/>
  <c r="G546" i="14"/>
  <c r="N546" i="14" s="1"/>
  <c r="M545" i="14"/>
  <c r="G545" i="14"/>
  <c r="N545" i="14" s="1"/>
  <c r="M544" i="14"/>
  <c r="G544" i="14"/>
  <c r="N544" i="14" s="1"/>
  <c r="M543" i="14"/>
  <c r="G543" i="14"/>
  <c r="N543" i="14" s="1"/>
  <c r="M540" i="14"/>
  <c r="G540" i="14"/>
  <c r="N540" i="14" s="1"/>
  <c r="M538" i="14"/>
  <c r="G538" i="14"/>
  <c r="M536" i="14"/>
  <c r="G536" i="14"/>
  <c r="N536" i="14" s="1"/>
  <c r="M535" i="14"/>
  <c r="G535" i="14"/>
  <c r="N535" i="14" s="1"/>
  <c r="M534" i="14"/>
  <c r="G534" i="14"/>
  <c r="N534" i="14" s="1"/>
  <c r="M533" i="14"/>
  <c r="G533" i="14"/>
  <c r="N533" i="14" s="1"/>
  <c r="M532" i="14"/>
  <c r="G532" i="14"/>
  <c r="N532" i="14" s="1"/>
  <c r="M483" i="14"/>
  <c r="G483" i="14"/>
  <c r="N483" i="14" s="1"/>
  <c r="M482" i="14"/>
  <c r="G482" i="14"/>
  <c r="N482" i="14" s="1"/>
  <c r="M481" i="14"/>
  <c r="G481" i="14"/>
  <c r="N481" i="14" s="1"/>
  <c r="M479" i="14"/>
  <c r="G479" i="14"/>
  <c r="N479" i="14" s="1"/>
  <c r="M477" i="14"/>
  <c r="G477" i="14"/>
  <c r="M475" i="14"/>
  <c r="G475" i="14"/>
  <c r="N475" i="14" s="1"/>
  <c r="M474" i="14"/>
  <c r="G474" i="14"/>
  <c r="N474" i="14" s="1"/>
  <c r="M473" i="14"/>
  <c r="G473" i="14"/>
  <c r="N473" i="14" s="1"/>
  <c r="M472" i="14"/>
  <c r="G472" i="14"/>
  <c r="N472" i="14" s="1"/>
  <c r="M471" i="14"/>
  <c r="G471" i="14"/>
  <c r="N471" i="14" s="1"/>
  <c r="M470" i="14"/>
  <c r="G470" i="14"/>
  <c r="N470" i="14" s="1"/>
  <c r="M467" i="14"/>
  <c r="G467" i="14"/>
  <c r="N467" i="14" s="1"/>
  <c r="M465" i="14"/>
  <c r="G465" i="14"/>
  <c r="N465" i="14" s="1"/>
  <c r="M464" i="14"/>
  <c r="G464" i="14"/>
  <c r="N464" i="14" s="1"/>
  <c r="M463" i="14"/>
  <c r="G463" i="14"/>
  <c r="N463" i="14" s="1"/>
  <c r="M462" i="14"/>
  <c r="G462" i="14"/>
  <c r="N462" i="14" s="1"/>
  <c r="M459" i="14"/>
  <c r="G459" i="14"/>
  <c r="N459" i="14" s="1"/>
  <c r="M457" i="14"/>
  <c r="G457" i="14"/>
  <c r="N457" i="14" s="1"/>
  <c r="M456" i="14"/>
  <c r="G456" i="14"/>
  <c r="N456" i="14" s="1"/>
  <c r="M455" i="14"/>
  <c r="G455" i="14"/>
  <c r="N455" i="14" s="1"/>
  <c r="M454" i="14"/>
  <c r="G454" i="14"/>
  <c r="N454" i="14" s="1"/>
  <c r="M451" i="14"/>
  <c r="G451" i="14"/>
  <c r="M449" i="14"/>
  <c r="G449" i="14"/>
  <c r="N449" i="14" s="1"/>
  <c r="M447" i="14"/>
  <c r="G447" i="14"/>
  <c r="N447" i="14" s="1"/>
  <c r="M445" i="14"/>
  <c r="G445" i="14"/>
  <c r="N445" i="14" s="1"/>
  <c r="M444" i="14"/>
  <c r="G444" i="14"/>
  <c r="N444" i="14" s="1"/>
  <c r="M443" i="14"/>
  <c r="G443" i="14"/>
  <c r="N443" i="14" s="1"/>
  <c r="M442" i="14"/>
  <c r="G442" i="14"/>
  <c r="N442" i="14" s="1"/>
  <c r="M441" i="14"/>
  <c r="G441" i="14"/>
  <c r="N441" i="14" s="1"/>
  <c r="M438" i="14"/>
  <c r="G438" i="14"/>
  <c r="N438" i="14" s="1"/>
  <c r="M436" i="14"/>
  <c r="G436" i="14"/>
  <c r="M434" i="14"/>
  <c r="G434" i="14"/>
  <c r="N434" i="14" s="1"/>
  <c r="M432" i="14"/>
  <c r="G432" i="14"/>
  <c r="N432" i="14" s="1"/>
  <c r="M431" i="14"/>
  <c r="G431" i="14"/>
  <c r="N431" i="14" s="1"/>
  <c r="M430" i="14"/>
  <c r="G430" i="14"/>
  <c r="N430" i="14" s="1"/>
  <c r="M429" i="14"/>
  <c r="G429" i="14"/>
  <c r="N429" i="14" s="1"/>
  <c r="M428" i="14"/>
  <c r="G428" i="14"/>
  <c r="N428" i="14" s="1"/>
  <c r="M425" i="14"/>
  <c r="G425" i="14"/>
  <c r="N425" i="14" s="1"/>
  <c r="M423" i="14"/>
  <c r="G423" i="14"/>
  <c r="N423" i="14" s="1"/>
  <c r="M421" i="14"/>
  <c r="G421" i="14"/>
  <c r="N421" i="14" s="1"/>
  <c r="M420" i="14"/>
  <c r="G420" i="14"/>
  <c r="N420" i="14" s="1"/>
  <c r="M419" i="14"/>
  <c r="G419" i="14"/>
  <c r="N419" i="14" s="1"/>
  <c r="M418" i="14"/>
  <c r="G418" i="14"/>
  <c r="N418" i="14" s="1"/>
  <c r="M417" i="14"/>
  <c r="G417" i="14"/>
  <c r="N417" i="14" s="1"/>
  <c r="M411" i="14"/>
  <c r="G411" i="14"/>
  <c r="M405" i="14"/>
  <c r="G405" i="14"/>
  <c r="N405" i="14" s="1"/>
  <c r="M404" i="14"/>
  <c r="G404" i="14"/>
  <c r="N404" i="14" s="1"/>
  <c r="M403" i="14"/>
  <c r="G403" i="14"/>
  <c r="N403" i="14" s="1"/>
  <c r="M402" i="14"/>
  <c r="G402" i="14"/>
  <c r="N402" i="14" s="1"/>
  <c r="M401" i="14"/>
  <c r="G401" i="14"/>
  <c r="N401" i="14" s="1"/>
  <c r="M400" i="14"/>
  <c r="G400" i="14"/>
  <c r="N400" i="14" s="1"/>
  <c r="M399" i="14"/>
  <c r="G399" i="14"/>
  <c r="N399" i="14" s="1"/>
  <c r="M398" i="14"/>
  <c r="G398" i="14"/>
  <c r="N398" i="14" s="1"/>
  <c r="M397" i="14"/>
  <c r="G397" i="14"/>
  <c r="N397" i="14" s="1"/>
  <c r="M396" i="14"/>
  <c r="G396" i="14"/>
  <c r="N396" i="14" s="1"/>
  <c r="M394" i="14"/>
  <c r="G394" i="14"/>
  <c r="M391" i="14"/>
  <c r="G391" i="14"/>
  <c r="M389" i="14"/>
  <c r="G389" i="14"/>
  <c r="N389" i="14" s="1"/>
  <c r="M388" i="14"/>
  <c r="G388" i="14"/>
  <c r="N388" i="14" s="1"/>
  <c r="M387" i="14"/>
  <c r="G387" i="14"/>
  <c r="N387" i="14" s="1"/>
  <c r="M386" i="14"/>
  <c r="G386" i="14"/>
  <c r="N386" i="14" s="1"/>
  <c r="M385" i="14"/>
  <c r="G385" i="14"/>
  <c r="N385" i="14" s="1"/>
  <c r="M384" i="14"/>
  <c r="G384" i="14"/>
  <c r="N384" i="14" s="1"/>
  <c r="M383" i="14"/>
  <c r="G383" i="14"/>
  <c r="N383" i="14" s="1"/>
  <c r="M382" i="14"/>
  <c r="G382" i="14"/>
  <c r="N382" i="14" s="1"/>
  <c r="M381" i="14"/>
  <c r="G381" i="14"/>
  <c r="N381" i="14" s="1"/>
  <c r="M378" i="14"/>
  <c r="G378" i="14"/>
  <c r="N378" i="14" s="1"/>
  <c r="M377" i="14"/>
  <c r="G377" i="14"/>
  <c r="N377" i="14" s="1"/>
  <c r="M375" i="14"/>
  <c r="G375" i="14"/>
  <c r="N375" i="14" s="1"/>
  <c r="M372" i="14"/>
  <c r="G372" i="14"/>
  <c r="N372" i="14" s="1"/>
  <c r="M371" i="14"/>
  <c r="G371" i="14"/>
  <c r="N371" i="14" s="1"/>
  <c r="M370" i="14"/>
  <c r="G370" i="14"/>
  <c r="N370" i="14" s="1"/>
  <c r="M369" i="14"/>
  <c r="G369" i="14"/>
  <c r="N369" i="14" s="1"/>
  <c r="M368" i="14"/>
  <c r="G368" i="14"/>
  <c r="N368" i="14" s="1"/>
  <c r="M367" i="14"/>
  <c r="G367" i="14"/>
  <c r="N367" i="14" s="1"/>
  <c r="M366" i="14"/>
  <c r="G366" i="14"/>
  <c r="N366" i="14" s="1"/>
  <c r="M365" i="14"/>
  <c r="G365" i="14"/>
  <c r="N365" i="14" s="1"/>
  <c r="M364" i="14"/>
  <c r="G364" i="14"/>
  <c r="N364" i="14" s="1"/>
  <c r="M362" i="14"/>
  <c r="G362" i="14"/>
  <c r="N362" i="14" s="1"/>
  <c r="M360" i="14"/>
  <c r="G360" i="14"/>
  <c r="N360" i="14" s="1"/>
  <c r="M359" i="14"/>
  <c r="G359" i="14"/>
  <c r="N359" i="14" s="1"/>
  <c r="M358" i="14"/>
  <c r="G358" i="14"/>
  <c r="N358" i="14" s="1"/>
  <c r="G357" i="14"/>
  <c r="M356" i="14"/>
  <c r="G356" i="14"/>
  <c r="M355" i="14"/>
  <c r="G355" i="14"/>
  <c r="M354" i="14"/>
  <c r="G354" i="14"/>
  <c r="M353" i="14"/>
  <c r="G353" i="14"/>
  <c r="M352" i="14"/>
  <c r="G352" i="14"/>
  <c r="M351" i="14"/>
  <c r="G351" i="14"/>
  <c r="M347" i="14"/>
  <c r="G347" i="14"/>
  <c r="M345" i="14"/>
  <c r="G345" i="14"/>
  <c r="M343" i="14"/>
  <c r="G343" i="14"/>
  <c r="M341" i="14"/>
  <c r="G341" i="14"/>
  <c r="M339" i="14"/>
  <c r="G339" i="14"/>
  <c r="M337" i="14"/>
  <c r="G337" i="14"/>
  <c r="M335" i="14"/>
  <c r="G335" i="14"/>
  <c r="M333" i="14"/>
  <c r="G333" i="14"/>
  <c r="M331" i="14"/>
  <c r="G331" i="14"/>
  <c r="M329" i="14"/>
  <c r="G329" i="14"/>
  <c r="M327" i="14"/>
  <c r="G327" i="14"/>
  <c r="M325" i="14"/>
  <c r="G325" i="14"/>
  <c r="M320" i="14"/>
  <c r="M317" i="14"/>
  <c r="M315" i="14"/>
  <c r="M300" i="14"/>
  <c r="M293" i="14"/>
  <c r="N293" i="14" s="1"/>
  <c r="M291" i="14"/>
  <c r="O286" i="14"/>
  <c r="O285" i="14"/>
  <c r="O284" i="14"/>
  <c r="M283" i="14"/>
  <c r="N283" i="14" s="1"/>
  <c r="M280" i="14"/>
  <c r="N280" i="14" s="1"/>
  <c r="M278" i="14"/>
  <c r="M276" i="14"/>
  <c r="M274" i="14"/>
  <c r="N274" i="14" s="1"/>
  <c r="M271" i="14"/>
  <c r="N271" i="14" s="1"/>
  <c r="M268" i="14"/>
  <c r="N268" i="14" s="1"/>
  <c r="M267" i="14"/>
  <c r="N267" i="14" s="1"/>
  <c r="M266" i="14"/>
  <c r="N266" i="14" s="1"/>
  <c r="M265" i="14"/>
  <c r="M262" i="14"/>
  <c r="G262" i="14"/>
  <c r="M260" i="14"/>
  <c r="G260" i="14"/>
  <c r="M259" i="14"/>
  <c r="G259" i="14"/>
  <c r="M258" i="14"/>
  <c r="G258" i="14"/>
  <c r="M257" i="14"/>
  <c r="G257" i="14"/>
  <c r="M254" i="14"/>
  <c r="G254" i="14"/>
  <c r="M248" i="14"/>
  <c r="G248" i="14"/>
  <c r="M247" i="14"/>
  <c r="G247" i="14"/>
  <c r="M246" i="14"/>
  <c r="G246" i="14"/>
  <c r="M245" i="14"/>
  <c r="G245" i="14"/>
  <c r="M242" i="14"/>
  <c r="G242" i="14"/>
  <c r="M240" i="14"/>
  <c r="N240" i="14" s="1"/>
  <c r="M239" i="14"/>
  <c r="G239" i="14"/>
  <c r="M237" i="14"/>
  <c r="G237" i="14"/>
  <c r="M236" i="14"/>
  <c r="G236" i="14"/>
  <c r="M235" i="14"/>
  <c r="G235" i="14"/>
  <c r="M234" i="14"/>
  <c r="G234" i="14"/>
  <c r="M231" i="14"/>
  <c r="G231" i="14"/>
  <c r="M229" i="14"/>
  <c r="G229" i="14"/>
  <c r="M227" i="14"/>
  <c r="G227" i="14"/>
  <c r="M225" i="14"/>
  <c r="G225" i="14"/>
  <c r="M224" i="14"/>
  <c r="G224" i="14"/>
  <c r="M223" i="14"/>
  <c r="G223" i="14"/>
  <c r="M222" i="14"/>
  <c r="G222" i="14"/>
  <c r="M219" i="14"/>
  <c r="G219" i="14"/>
  <c r="M217" i="14"/>
  <c r="N217" i="14" s="1"/>
  <c r="M216" i="14"/>
  <c r="G216" i="14"/>
  <c r="M214" i="14"/>
  <c r="G214" i="14"/>
  <c r="M212" i="14"/>
  <c r="N212" i="14" s="1"/>
  <c r="M211" i="14"/>
  <c r="G211" i="14"/>
  <c r="M210" i="14"/>
  <c r="G210" i="14"/>
  <c r="M209" i="14"/>
  <c r="G209" i="14"/>
  <c r="M208" i="14"/>
  <c r="G208" i="14"/>
  <c r="M205" i="14"/>
  <c r="G205" i="14"/>
  <c r="M203" i="14"/>
  <c r="G203" i="14"/>
  <c r="M201" i="14"/>
  <c r="N201" i="14" s="1"/>
  <c r="M200" i="14"/>
  <c r="G200" i="14"/>
  <c r="M199" i="14"/>
  <c r="G199" i="14"/>
  <c r="M198" i="14"/>
  <c r="G198" i="14"/>
  <c r="M197" i="14"/>
  <c r="G197" i="14"/>
  <c r="M194" i="14"/>
  <c r="G194" i="14"/>
  <c r="M192" i="14"/>
  <c r="G192" i="14"/>
  <c r="M190" i="14"/>
  <c r="G190" i="14"/>
  <c r="M188" i="14"/>
  <c r="G188" i="14"/>
  <c r="M187" i="14"/>
  <c r="G187" i="14"/>
  <c r="M186" i="14"/>
  <c r="G186" i="14"/>
  <c r="M185" i="14"/>
  <c r="G185" i="14"/>
  <c r="M182" i="14"/>
  <c r="G182" i="14"/>
  <c r="M181" i="14"/>
  <c r="G181" i="14"/>
  <c r="M179" i="14"/>
  <c r="G179" i="14"/>
  <c r="M177" i="14"/>
  <c r="G177" i="14"/>
  <c r="M176" i="14"/>
  <c r="G176" i="14"/>
  <c r="M173" i="14"/>
  <c r="G173" i="14"/>
  <c r="M171" i="14"/>
  <c r="G171" i="14"/>
  <c r="M169" i="14"/>
  <c r="G169" i="14"/>
  <c r="M168" i="14"/>
  <c r="G168" i="14"/>
  <c r="M167" i="14"/>
  <c r="G167" i="14"/>
  <c r="M166" i="14"/>
  <c r="G166" i="14"/>
  <c r="M132" i="14"/>
  <c r="G132" i="14"/>
  <c r="M130" i="14"/>
  <c r="G130" i="14"/>
  <c r="M128" i="14"/>
  <c r="G128" i="14"/>
  <c r="M127" i="14"/>
  <c r="G127" i="14"/>
  <c r="M125" i="14"/>
  <c r="G125" i="14"/>
  <c r="M124" i="14"/>
  <c r="G124" i="14"/>
  <c r="M123" i="14"/>
  <c r="G123" i="14"/>
  <c r="M122" i="14"/>
  <c r="G122" i="14"/>
  <c r="M116" i="14"/>
  <c r="G116" i="14"/>
  <c r="M108" i="14"/>
  <c r="G108" i="14"/>
  <c r="M106" i="14"/>
  <c r="G106" i="14"/>
  <c r="M104" i="14"/>
  <c r="G104" i="14"/>
  <c r="M103" i="14"/>
  <c r="G103" i="14"/>
  <c r="M102" i="14"/>
  <c r="G102" i="14"/>
  <c r="M101" i="14"/>
  <c r="G101" i="14"/>
  <c r="M100" i="14"/>
  <c r="G100" i="14"/>
  <c r="M97" i="14"/>
  <c r="G97" i="14"/>
  <c r="M95" i="14"/>
  <c r="M93" i="14"/>
  <c r="G93" i="14"/>
  <c r="M92" i="14"/>
  <c r="G92" i="14"/>
  <c r="M91" i="14"/>
  <c r="G91" i="14"/>
  <c r="M90" i="14"/>
  <c r="G90" i="14"/>
  <c r="M86" i="14"/>
  <c r="G86" i="14"/>
  <c r="M84" i="14"/>
  <c r="G84" i="14"/>
  <c r="M82" i="14"/>
  <c r="G82" i="14"/>
  <c r="M81" i="14"/>
  <c r="G81" i="14"/>
  <c r="M80" i="14"/>
  <c r="G80" i="14"/>
  <c r="M79" i="14"/>
  <c r="G79" i="14"/>
  <c r="M76" i="14"/>
  <c r="G76" i="14"/>
  <c r="M74" i="14"/>
  <c r="G74" i="14"/>
  <c r="M72" i="14"/>
  <c r="G72" i="14"/>
  <c r="M70" i="14"/>
  <c r="N70" i="14" s="1"/>
  <c r="G68" i="14"/>
  <c r="M67" i="14"/>
  <c r="G67" i="14"/>
  <c r="M66" i="14"/>
  <c r="G66" i="14"/>
  <c r="M65" i="14"/>
  <c r="G65" i="14"/>
  <c r="M64" i="14"/>
  <c r="G64" i="14"/>
  <c r="M60" i="14"/>
  <c r="G60" i="14"/>
  <c r="M58" i="14"/>
  <c r="G58" i="14"/>
  <c r="M56" i="14"/>
  <c r="G56" i="14"/>
  <c r="M55" i="14"/>
  <c r="G55" i="14"/>
  <c r="M54" i="14"/>
  <c r="G54" i="14"/>
  <c r="M53" i="14"/>
  <c r="G53" i="14"/>
  <c r="M50" i="14"/>
  <c r="G50" i="14"/>
  <c r="M48" i="14"/>
  <c r="N48" i="14" s="1"/>
  <c r="M46" i="14"/>
  <c r="M44" i="14"/>
  <c r="G44" i="14"/>
  <c r="M43" i="14"/>
  <c r="G43" i="14"/>
  <c r="M42" i="14"/>
  <c r="G42" i="14"/>
  <c r="M41" i="14"/>
  <c r="G41" i="14"/>
  <c r="M37" i="14"/>
  <c r="G37" i="14"/>
  <c r="M35" i="14"/>
  <c r="G35" i="14"/>
  <c r="G32" i="14"/>
  <c r="N32" i="14" s="1"/>
  <c r="G31" i="14"/>
  <c r="M30" i="14"/>
  <c r="G30" i="14"/>
  <c r="M29" i="14"/>
  <c r="G29" i="14"/>
  <c r="M26" i="14"/>
  <c r="N26" i="14" s="1"/>
  <c r="M25" i="14"/>
  <c r="M23" i="14"/>
  <c r="G23" i="14"/>
  <c r="M21" i="14"/>
  <c r="G21" i="14"/>
  <c r="M19" i="14"/>
  <c r="G19" i="14"/>
  <c r="M18" i="14"/>
  <c r="G18" i="14"/>
  <c r="M17" i="14"/>
  <c r="G17" i="14"/>
  <c r="M16" i="14"/>
  <c r="G16" i="14"/>
  <c r="O70" i="13"/>
  <c r="O69" i="13"/>
  <c r="O68" i="13"/>
  <c r="O67" i="13"/>
  <c r="O66" i="13"/>
  <c r="O65" i="13"/>
  <c r="O64" i="13"/>
  <c r="O63" i="13"/>
  <c r="O62" i="13"/>
  <c r="O61" i="13"/>
  <c r="O60" i="13"/>
  <c r="O59" i="13"/>
  <c r="O57" i="13"/>
  <c r="O56" i="13"/>
  <c r="O55" i="13"/>
  <c r="O54" i="13"/>
  <c r="O53" i="13"/>
  <c r="O52" i="13"/>
  <c r="O51" i="13"/>
  <c r="O50" i="13"/>
  <c r="O47" i="13"/>
  <c r="O46" i="13"/>
  <c r="O45" i="13"/>
  <c r="O44" i="13"/>
  <c r="O43" i="13"/>
  <c r="O41" i="13"/>
  <c r="O40" i="13"/>
  <c r="O39" i="13"/>
  <c r="O38" i="13"/>
  <c r="O37" i="13"/>
  <c r="O36" i="13"/>
  <c r="O35" i="13"/>
  <c r="O34" i="13"/>
  <c r="O33" i="13"/>
  <c r="O32" i="13"/>
  <c r="O31" i="13"/>
  <c r="O28" i="13"/>
  <c r="O27" i="13"/>
  <c r="O26" i="13"/>
  <c r="O25" i="13"/>
  <c r="O24" i="13"/>
  <c r="O22" i="13"/>
  <c r="O21" i="13"/>
  <c r="O20" i="13"/>
  <c r="O19" i="13"/>
  <c r="O18" i="13"/>
  <c r="O17" i="13"/>
  <c r="O14" i="13"/>
  <c r="O13" i="13"/>
  <c r="O12" i="13"/>
  <c r="O10" i="13"/>
  <c r="O9" i="13"/>
  <c r="O8" i="13"/>
  <c r="N557" i="14" l="1"/>
  <c r="N17" i="14"/>
  <c r="N19" i="14"/>
  <c r="N23" i="14"/>
  <c r="N22" i="14" s="1"/>
  <c r="N29" i="14"/>
  <c r="N37" i="14"/>
  <c r="N42" i="14"/>
  <c r="N44" i="14"/>
  <c r="N54" i="14"/>
  <c r="N56" i="14"/>
  <c r="N60" i="14"/>
  <c r="N65" i="14"/>
  <c r="O65" i="14" s="1"/>
  <c r="N67" i="14"/>
  <c r="O67" i="14" s="1"/>
  <c r="N80" i="14"/>
  <c r="N82" i="14"/>
  <c r="N91" i="14"/>
  <c r="O91" i="14" s="1"/>
  <c r="N93" i="14"/>
  <c r="N205" i="14"/>
  <c r="N209" i="14"/>
  <c r="N211" i="14"/>
  <c r="O211" i="14" s="1"/>
  <c r="N219" i="14"/>
  <c r="N218" i="14" s="1"/>
  <c r="N223" i="14"/>
  <c r="N225" i="14"/>
  <c r="N229" i="14"/>
  <c r="N228" i="14" s="1"/>
  <c r="N234" i="14"/>
  <c r="O234" i="14" s="1"/>
  <c r="N236" i="14"/>
  <c r="N239" i="14"/>
  <c r="N16" i="14"/>
  <c r="N18" i="14"/>
  <c r="N30" i="14"/>
  <c r="N41" i="14"/>
  <c r="N43" i="14"/>
  <c r="N40" i="14" s="1"/>
  <c r="N53" i="14"/>
  <c r="O53" i="14" s="1"/>
  <c r="N55" i="14"/>
  <c r="N559" i="14"/>
  <c r="N561" i="14"/>
  <c r="O561" i="14" s="1"/>
  <c r="N565" i="14"/>
  <c r="N564" i="14" s="1"/>
  <c r="N570" i="14"/>
  <c r="N572" i="14"/>
  <c r="N575" i="14"/>
  <c r="N574" i="14" s="1"/>
  <c r="N581" i="14"/>
  <c r="N579" i="14" s="1"/>
  <c r="N583" i="14"/>
  <c r="N587" i="14"/>
  <c r="N586" i="14" s="1"/>
  <c r="N591" i="14"/>
  <c r="O591" i="14" s="1"/>
  <c r="N593" i="14"/>
  <c r="N597" i="14"/>
  <c r="N601" i="14"/>
  <c r="O601" i="14" s="1"/>
  <c r="N603" i="14"/>
  <c r="O603" i="14" s="1"/>
  <c r="N606" i="14"/>
  <c r="N605" i="14" s="1"/>
  <c r="N611" i="14"/>
  <c r="N613" i="14"/>
  <c r="N621" i="14"/>
  <c r="N623" i="14"/>
  <c r="N626" i="14"/>
  <c r="N631" i="14"/>
  <c r="N633" i="14"/>
  <c r="O633" i="14" s="1"/>
  <c r="N636" i="14"/>
  <c r="N635" i="14" s="1"/>
  <c r="N641" i="14"/>
  <c r="N643" i="14"/>
  <c r="N640" i="14" s="1"/>
  <c r="N666" i="14"/>
  <c r="O666" i="14" s="1"/>
  <c r="N668" i="14"/>
  <c r="O668" i="14" s="1"/>
  <c r="N670" i="14"/>
  <c r="N673" i="14"/>
  <c r="O673" i="14" s="1"/>
  <c r="N680" i="14"/>
  <c r="N678" i="14" s="1"/>
  <c r="N684" i="14"/>
  <c r="N686" i="14"/>
  <c r="N688" i="14"/>
  <c r="O688" i="14" s="1"/>
  <c r="N691" i="14"/>
  <c r="O691" i="14" s="1"/>
  <c r="N695" i="14"/>
  <c r="N694" i="14" s="1"/>
  <c r="N698" i="14"/>
  <c r="N716" i="14"/>
  <c r="O716" i="14" s="1"/>
  <c r="N58" i="14"/>
  <c r="N57" i="14" s="1"/>
  <c r="N64" i="14"/>
  <c r="N66" i="14"/>
  <c r="O66" i="14" s="1"/>
  <c r="N74" i="14"/>
  <c r="N79" i="14"/>
  <c r="O79" i="14" s="1"/>
  <c r="N81" i="14"/>
  <c r="O81" i="14" s="1"/>
  <c r="N84" i="14"/>
  <c r="N83" i="14" s="1"/>
  <c r="N90" i="14"/>
  <c r="N92" i="14"/>
  <c r="O92" i="14" s="1"/>
  <c r="N208" i="14"/>
  <c r="N210" i="14"/>
  <c r="N222" i="14"/>
  <c r="O222" i="14" s="1"/>
  <c r="N224" i="14"/>
  <c r="N235" i="14"/>
  <c r="O235" i="14" s="1"/>
  <c r="N237" i="14"/>
  <c r="G49" i="14"/>
  <c r="N50" i="14"/>
  <c r="N49" i="14" s="1"/>
  <c r="G71" i="14"/>
  <c r="N72" i="14"/>
  <c r="N71" i="14" s="1"/>
  <c r="N278" i="14"/>
  <c r="N277" i="14" s="1"/>
  <c r="N300" i="14"/>
  <c r="N299" i="14" s="1"/>
  <c r="N296" i="14" s="1"/>
  <c r="G562" i="14"/>
  <c r="N563" i="14"/>
  <c r="N562" i="14" s="1"/>
  <c r="G692" i="14"/>
  <c r="N693" i="14"/>
  <c r="N692" i="14" s="1"/>
  <c r="G708" i="14"/>
  <c r="N709" i="14"/>
  <c r="N708" i="14" s="1"/>
  <c r="N100" i="14"/>
  <c r="O100" i="14" s="1"/>
  <c r="N102" i="14"/>
  <c r="O102" i="14" s="1"/>
  <c r="N104" i="14"/>
  <c r="G107" i="14"/>
  <c r="N108" i="14"/>
  <c r="N107" i="14" s="1"/>
  <c r="N122" i="14"/>
  <c r="O122" i="14" s="1"/>
  <c r="N124" i="14"/>
  <c r="O124" i="14" s="1"/>
  <c r="N127" i="14"/>
  <c r="N130" i="14"/>
  <c r="N129" i="14" s="1"/>
  <c r="N166" i="14"/>
  <c r="N168" i="14"/>
  <c r="G170" i="14"/>
  <c r="N171" i="14"/>
  <c r="N170" i="14" s="1"/>
  <c r="N176" i="14"/>
  <c r="G178" i="14"/>
  <c r="N179" i="14"/>
  <c r="N178" i="14" s="1"/>
  <c r="N182" i="14"/>
  <c r="O182" i="14" s="1"/>
  <c r="N186" i="14"/>
  <c r="O186" i="14" s="1"/>
  <c r="N188" i="14"/>
  <c r="O188" i="14" s="1"/>
  <c r="G191" i="14"/>
  <c r="N192" i="14"/>
  <c r="N191" i="14" s="1"/>
  <c r="N197" i="14"/>
  <c r="N199" i="14"/>
  <c r="N216" i="14"/>
  <c r="N215" i="14" s="1"/>
  <c r="N238" i="14"/>
  <c r="N245" i="14"/>
  <c r="O245" i="14" s="1"/>
  <c r="N247" i="14"/>
  <c r="N254" i="14"/>
  <c r="N253" i="14" s="1"/>
  <c r="N258" i="14"/>
  <c r="O258" i="14" s="1"/>
  <c r="N260" i="14"/>
  <c r="O260" i="14" s="1"/>
  <c r="N265" i="14"/>
  <c r="N264" i="14" s="1"/>
  <c r="G324" i="14"/>
  <c r="N325" i="14"/>
  <c r="O325" i="14" s="1"/>
  <c r="G328" i="14"/>
  <c r="N329" i="14"/>
  <c r="N328" i="14" s="1"/>
  <c r="N333" i="14"/>
  <c r="N332" i="14" s="1"/>
  <c r="G336" i="14"/>
  <c r="N337" i="14"/>
  <c r="N336" i="14" s="1"/>
  <c r="G340" i="14"/>
  <c r="N341" i="14"/>
  <c r="N340" i="14" s="1"/>
  <c r="G344" i="14"/>
  <c r="N345" i="14"/>
  <c r="N344" i="14" s="1"/>
  <c r="N351" i="14"/>
  <c r="N353" i="14"/>
  <c r="O353" i="14" s="1"/>
  <c r="N355" i="14"/>
  <c r="O355" i="14" s="1"/>
  <c r="N357" i="14"/>
  <c r="O357" i="14" s="1"/>
  <c r="N395" i="14"/>
  <c r="N427" i="14"/>
  <c r="N440" i="14"/>
  <c r="N453" i="14"/>
  <c r="N469" i="14"/>
  <c r="N480" i="14"/>
  <c r="N542" i="14"/>
  <c r="N671" i="14"/>
  <c r="N702" i="14"/>
  <c r="G75" i="14"/>
  <c r="N76" i="14"/>
  <c r="N75" i="14" s="1"/>
  <c r="G390" i="14"/>
  <c r="N391" i="14"/>
  <c r="N390" i="14" s="1"/>
  <c r="G410" i="14"/>
  <c r="G409" i="14" s="1"/>
  <c r="G408" i="14" s="1"/>
  <c r="G407" i="14" s="1"/>
  <c r="G406" i="14" s="1"/>
  <c r="N411" i="14"/>
  <c r="N410" i="14" s="1"/>
  <c r="N409" i="14" s="1"/>
  <c r="N408" i="14" s="1"/>
  <c r="N407" i="14" s="1"/>
  <c r="N406" i="14" s="1"/>
  <c r="G476" i="14"/>
  <c r="N477" i="14"/>
  <c r="N476" i="14" s="1"/>
  <c r="G20" i="14"/>
  <c r="N21" i="14"/>
  <c r="N20" i="14" s="1"/>
  <c r="N46" i="14"/>
  <c r="N45" i="14" s="1"/>
  <c r="N95" i="14"/>
  <c r="O95" i="14" s="1"/>
  <c r="G202" i="14"/>
  <c r="N203" i="14"/>
  <c r="N202" i="14" s="1"/>
  <c r="G226" i="14"/>
  <c r="N227" i="14"/>
  <c r="N226" i="14" s="1"/>
  <c r="G230" i="14"/>
  <c r="N231" i="14"/>
  <c r="N230" i="14" s="1"/>
  <c r="N291" i="14"/>
  <c r="N290" i="14" s="1"/>
  <c r="N315" i="14"/>
  <c r="N314" i="14" s="1"/>
  <c r="G393" i="14"/>
  <c r="N394" i="14"/>
  <c r="N393" i="14" s="1"/>
  <c r="G450" i="14"/>
  <c r="N451" i="14"/>
  <c r="N450" i="14" s="1"/>
  <c r="G615" i="14"/>
  <c r="N616" i="14"/>
  <c r="N615" i="14" s="1"/>
  <c r="G645" i="14"/>
  <c r="N646" i="14"/>
  <c r="N645" i="14" s="1"/>
  <c r="G676" i="14"/>
  <c r="N677" i="14"/>
  <c r="N676" i="14" s="1"/>
  <c r="N707" i="14"/>
  <c r="N706" i="14" s="1"/>
  <c r="N713" i="14"/>
  <c r="N715" i="14"/>
  <c r="O715" i="14" s="1"/>
  <c r="G717" i="14"/>
  <c r="N718" i="14"/>
  <c r="N717" i="14" s="1"/>
  <c r="N31" i="14"/>
  <c r="G85" i="14"/>
  <c r="N86" i="14"/>
  <c r="N85" i="14" s="1"/>
  <c r="N320" i="14"/>
  <c r="N319" i="14" s="1"/>
  <c r="N318" i="14" s="1"/>
  <c r="G435" i="14"/>
  <c r="N436" i="14"/>
  <c r="N435" i="14" s="1"/>
  <c r="G537" i="14"/>
  <c r="N538" i="14"/>
  <c r="N537" i="14" s="1"/>
  <c r="G637" i="14"/>
  <c r="N638" i="14"/>
  <c r="N637" i="14" s="1"/>
  <c r="N25" i="14"/>
  <c r="N24" i="14" s="1"/>
  <c r="G34" i="14"/>
  <c r="N35" i="14"/>
  <c r="N34" i="14" s="1"/>
  <c r="N68" i="14"/>
  <c r="G96" i="14"/>
  <c r="N97" i="14"/>
  <c r="N96" i="14" s="1"/>
  <c r="N101" i="14"/>
  <c r="O101" i="14" s="1"/>
  <c r="N103" i="14"/>
  <c r="O103" i="14" s="1"/>
  <c r="N106" i="14"/>
  <c r="N105" i="14" s="1"/>
  <c r="G115" i="14"/>
  <c r="G114" i="14" s="1"/>
  <c r="C18" i="16" s="1" a="1"/>
  <c r="C18" i="16" s="1"/>
  <c r="N116" i="14"/>
  <c r="N115" i="14" s="1"/>
  <c r="N114" i="14" s="1"/>
  <c r="N113" i="14" s="1"/>
  <c r="N112" i="14" s="1"/>
  <c r="N111" i="14" s="1"/>
  <c r="N123" i="14"/>
  <c r="O123" i="14" s="1"/>
  <c r="N125" i="14"/>
  <c r="O125" i="14" s="1"/>
  <c r="N128" i="14"/>
  <c r="O128" i="14" s="1"/>
  <c r="G131" i="14"/>
  <c r="N132" i="14"/>
  <c r="N131" i="14" s="1"/>
  <c r="N167" i="14"/>
  <c r="N169" i="14"/>
  <c r="O169" i="14" s="1"/>
  <c r="N173" i="14"/>
  <c r="N172" i="14" s="1"/>
  <c r="N177" i="14"/>
  <c r="O177" i="14" s="1"/>
  <c r="N181" i="14"/>
  <c r="N185" i="14"/>
  <c r="N187" i="14"/>
  <c r="G189" i="14"/>
  <c r="N190" i="14"/>
  <c r="N189" i="14" s="1"/>
  <c r="N194" i="14"/>
  <c r="N193" i="14" s="1"/>
  <c r="N198" i="14"/>
  <c r="N200" i="14"/>
  <c r="O200" i="14" s="1"/>
  <c r="G213" i="14"/>
  <c r="N214" i="14"/>
  <c r="N213" i="14" s="1"/>
  <c r="G241" i="14"/>
  <c r="N242" i="14"/>
  <c r="N241" i="14" s="1"/>
  <c r="N246" i="14"/>
  <c r="N248" i="14"/>
  <c r="N257" i="14"/>
  <c r="O257" i="14" s="1"/>
  <c r="N259" i="14"/>
  <c r="O259" i="14" s="1"/>
  <c r="G261" i="14"/>
  <c r="N262" i="14"/>
  <c r="N261" i="14" s="1"/>
  <c r="N276" i="14"/>
  <c r="O276" i="14" s="1"/>
  <c r="N317" i="14"/>
  <c r="N316" i="14" s="1"/>
  <c r="G326" i="14"/>
  <c r="N327" i="14"/>
  <c r="N326" i="14" s="1"/>
  <c r="G330" i="14"/>
  <c r="N331" i="14"/>
  <c r="N330" i="14" s="1"/>
  <c r="G334" i="14"/>
  <c r="N335" i="14"/>
  <c r="N334" i="14" s="1"/>
  <c r="G338" i="14"/>
  <c r="N339" i="14"/>
  <c r="N338" i="14" s="1"/>
  <c r="G342" i="14"/>
  <c r="N343" i="14"/>
  <c r="N342" i="14" s="1"/>
  <c r="G346" i="14"/>
  <c r="N347" i="14"/>
  <c r="N346" i="14" s="1"/>
  <c r="N352" i="14"/>
  <c r="N354" i="14"/>
  <c r="O354" i="14" s="1"/>
  <c r="N356" i="14"/>
  <c r="O356" i="14" s="1"/>
  <c r="N363" i="14"/>
  <c r="N376" i="14"/>
  <c r="N380" i="14"/>
  <c r="N416" i="14"/>
  <c r="N461" i="14"/>
  <c r="N531" i="14"/>
  <c r="N548" i="14"/>
  <c r="N658" i="14"/>
  <c r="N657" i="14" s="1"/>
  <c r="N697" i="14"/>
  <c r="M105" i="14"/>
  <c r="M115" i="14"/>
  <c r="M114" i="14" s="1"/>
  <c r="D18" i="16" s="1" a="1"/>
  <c r="D18" i="16" s="1"/>
  <c r="M131" i="14"/>
  <c r="M172" i="14"/>
  <c r="M189" i="14"/>
  <c r="M193" i="14"/>
  <c r="M213" i="14"/>
  <c r="M241" i="14"/>
  <c r="M261" i="14"/>
  <c r="O268" i="14"/>
  <c r="M330" i="14"/>
  <c r="M338" i="14"/>
  <c r="M22" i="14"/>
  <c r="M36" i="14"/>
  <c r="N36" i="14"/>
  <c r="M49" i="14"/>
  <c r="M75" i="14"/>
  <c r="M85" i="14"/>
  <c r="K18" i="6" s="1" a="1"/>
  <c r="K18" i="6" s="1"/>
  <c r="M410" i="14"/>
  <c r="M409" i="14" s="1"/>
  <c r="M408" i="14" s="1"/>
  <c r="M407" i="14" s="1"/>
  <c r="M406" i="14" s="1"/>
  <c r="M422" i="14"/>
  <c r="N422" i="14"/>
  <c r="M584" i="14"/>
  <c r="N584" i="14"/>
  <c r="M594" i="14"/>
  <c r="N594" i="14"/>
  <c r="M607" i="14"/>
  <c r="N607" i="14"/>
  <c r="M617" i="14"/>
  <c r="N617" i="14"/>
  <c r="M627" i="14"/>
  <c r="N627" i="14"/>
  <c r="M637" i="14"/>
  <c r="M647" i="14"/>
  <c r="N647" i="14"/>
  <c r="M674" i="14"/>
  <c r="N674" i="14"/>
  <c r="M692" i="14"/>
  <c r="M708" i="14"/>
  <c r="M96" i="14"/>
  <c r="O201" i="14"/>
  <c r="M270" i="14"/>
  <c r="N270" i="14"/>
  <c r="M361" i="14"/>
  <c r="N361" i="14"/>
  <c r="M448" i="14"/>
  <c r="N448" i="14"/>
  <c r="M458" i="14"/>
  <c r="N458" i="14"/>
  <c r="M553" i="14"/>
  <c r="N553" i="14"/>
  <c r="M129" i="14"/>
  <c r="M170" i="14"/>
  <c r="M178" i="14"/>
  <c r="M191" i="14"/>
  <c r="O212" i="14"/>
  <c r="O240" i="14"/>
  <c r="M253" i="14"/>
  <c r="O266" i="14"/>
  <c r="M273" i="14"/>
  <c r="N273" i="14"/>
  <c r="M282" i="14"/>
  <c r="N282" i="14"/>
  <c r="M324" i="14"/>
  <c r="M328" i="14"/>
  <c r="M332" i="14"/>
  <c r="M336" i="14"/>
  <c r="M340" i="14"/>
  <c r="M344" i="14"/>
  <c r="N650" i="14"/>
  <c r="M655" i="14"/>
  <c r="N655" i="14"/>
  <c r="M346" i="14"/>
  <c r="M59" i="14"/>
  <c r="N59" i="14"/>
  <c r="M204" i="14"/>
  <c r="N204" i="14"/>
  <c r="M218" i="14"/>
  <c r="M228" i="14"/>
  <c r="O280" i="14"/>
  <c r="M374" i="14"/>
  <c r="N374" i="14"/>
  <c r="O26" i="14"/>
  <c r="M34" i="14"/>
  <c r="M47" i="14"/>
  <c r="N47" i="14"/>
  <c r="M57" i="14"/>
  <c r="M69" i="14"/>
  <c r="N69" i="14"/>
  <c r="M73" i="14"/>
  <c r="N73" i="14"/>
  <c r="M83" i="14"/>
  <c r="M202" i="14"/>
  <c r="O217" i="14"/>
  <c r="M226" i="14"/>
  <c r="M230" i="14"/>
  <c r="O267" i="14"/>
  <c r="M292" i="14"/>
  <c r="N292" i="14"/>
  <c r="M424" i="14"/>
  <c r="N424" i="14"/>
  <c r="M433" i="14"/>
  <c r="N433" i="14"/>
  <c r="M437" i="14"/>
  <c r="N437" i="14"/>
  <c r="M446" i="14"/>
  <c r="N446" i="14"/>
  <c r="M450" i="14"/>
  <c r="M466" i="14"/>
  <c r="N466" i="14"/>
  <c r="M478" i="14"/>
  <c r="N478" i="14"/>
  <c r="M539" i="14"/>
  <c r="N539" i="14"/>
  <c r="M551" i="14"/>
  <c r="N551" i="14"/>
  <c r="M564" i="14"/>
  <c r="M574" i="14"/>
  <c r="M586" i="14"/>
  <c r="M596" i="14"/>
  <c r="N596" i="14"/>
  <c r="M605" i="14"/>
  <c r="M625" i="14"/>
  <c r="N625" i="14"/>
  <c r="M635" i="14"/>
  <c r="O652" i="14"/>
  <c r="M706" i="14"/>
  <c r="M717" i="14"/>
  <c r="M28" i="14"/>
  <c r="M277" i="14"/>
  <c r="O667" i="14"/>
  <c r="O669" i="14"/>
  <c r="O696" i="14"/>
  <c r="O703" i="14"/>
  <c r="O705" i="14"/>
  <c r="O714" i="14"/>
  <c r="M264" i="14"/>
  <c r="G620" i="14"/>
  <c r="M678" i="14"/>
  <c r="M689" i="14"/>
  <c r="M610" i="14"/>
  <c r="O17" i="14"/>
  <c r="O571" i="14"/>
  <c r="O602" i="14"/>
  <c r="O614" i="14"/>
  <c r="O642" i="14"/>
  <c r="G630" i="14"/>
  <c r="G180" i="14"/>
  <c r="M427" i="14"/>
  <c r="M440" i="14"/>
  <c r="O370" i="14"/>
  <c r="O372" i="14"/>
  <c r="O419" i="14"/>
  <c r="O425" i="14"/>
  <c r="O431" i="14"/>
  <c r="O442" i="14"/>
  <c r="O444" i="14"/>
  <c r="O457" i="14"/>
  <c r="G52" i="14"/>
  <c r="M480" i="14"/>
  <c r="O463" i="14"/>
  <c r="M363" i="14"/>
  <c r="O482" i="14"/>
  <c r="O42" i="14"/>
  <c r="G99" i="14"/>
  <c r="M184" i="14"/>
  <c r="M175" i="14"/>
  <c r="O371" i="14"/>
  <c r="O378" i="14"/>
  <c r="O382" i="14"/>
  <c r="O430" i="14"/>
  <c r="O456" i="14"/>
  <c r="M694" i="14"/>
  <c r="M712" i="14"/>
  <c r="G253" i="14"/>
  <c r="O293" i="14"/>
  <c r="O369" i="14"/>
  <c r="O404" i="14"/>
  <c r="O455" i="14"/>
  <c r="O570" i="14"/>
  <c r="M640" i="14"/>
  <c r="G548" i="14"/>
  <c r="O558" i="14"/>
  <c r="O604" i="14"/>
  <c r="M702" i="14"/>
  <c r="M40" i="14"/>
  <c r="M45" i="14"/>
  <c r="M94" i="14"/>
  <c r="O397" i="14"/>
  <c r="O399" i="14"/>
  <c r="O418" i="14"/>
  <c r="M531" i="14"/>
  <c r="O592" i="14"/>
  <c r="O613" i="14"/>
  <c r="O624" i="14"/>
  <c r="G40" i="14"/>
  <c r="O30" i="14"/>
  <c r="G165" i="14"/>
  <c r="G172" i="14"/>
  <c r="O679" i="14"/>
  <c r="O690" i="14"/>
  <c r="G28" i="14"/>
  <c r="O41" i="14"/>
  <c r="G63" i="14"/>
  <c r="G59" i="14"/>
  <c r="O80" i="14"/>
  <c r="M121" i="14"/>
  <c r="G126" i="14"/>
  <c r="M376" i="14"/>
  <c r="O421" i="14"/>
  <c r="O533" i="14"/>
  <c r="O535" i="14"/>
  <c r="G542" i="14"/>
  <c r="O550" i="14"/>
  <c r="O559" i="14"/>
  <c r="O595" i="14"/>
  <c r="O623" i="14"/>
  <c r="O632" i="14"/>
  <c r="O634" i="14"/>
  <c r="O641" i="14"/>
  <c r="O670" i="14"/>
  <c r="G702" i="14"/>
  <c r="G57" i="14"/>
  <c r="G78" i="14"/>
  <c r="M215" i="14"/>
  <c r="M233" i="14"/>
  <c r="G469" i="14"/>
  <c r="M548" i="14"/>
  <c r="O685" i="14"/>
  <c r="O687" i="14"/>
  <c r="G689" i="14"/>
  <c r="O704" i="14"/>
  <c r="O187" i="14"/>
  <c r="O205" i="14"/>
  <c r="M221" i="14"/>
  <c r="O366" i="14"/>
  <c r="O368" i="14"/>
  <c r="O464" i="14"/>
  <c r="O611" i="14"/>
  <c r="O622" i="14"/>
  <c r="M671" i="14"/>
  <c r="G678" i="14"/>
  <c r="M682" i="14"/>
  <c r="M238" i="14"/>
  <c r="O93" i="14"/>
  <c r="M20" i="14"/>
  <c r="M314" i="14"/>
  <c r="M393" i="14"/>
  <c r="M630" i="14"/>
  <c r="M165" i="14"/>
  <c r="G196" i="14"/>
  <c r="G207" i="14"/>
  <c r="M435" i="14"/>
  <c r="O454" i="14"/>
  <c r="G453" i="14"/>
  <c r="G574" i="14"/>
  <c r="M664" i="14"/>
  <c r="O32" i="14"/>
  <c r="M107" i="14"/>
  <c r="K19" i="6" s="1" a="1"/>
  <c r="K19" i="6" s="1"/>
  <c r="M180" i="14"/>
  <c r="G193" i="14"/>
  <c r="G204" i="14"/>
  <c r="G215" i="14"/>
  <c r="M290" i="14"/>
  <c r="M416" i="14"/>
  <c r="O417" i="14"/>
  <c r="G437" i="14"/>
  <c r="G446" i="14"/>
  <c r="M453" i="14"/>
  <c r="G556" i="14"/>
  <c r="O557" i="14"/>
  <c r="G605" i="14"/>
  <c r="O420" i="14"/>
  <c r="G416" i="14"/>
  <c r="O654" i="14"/>
  <c r="M650" i="14"/>
  <c r="O665" i="14"/>
  <c r="G664" i="14"/>
  <c r="O82" i="14"/>
  <c r="G256" i="14"/>
  <c r="G461" i="14"/>
  <c r="O462" i="14"/>
  <c r="M24" i="14"/>
  <c r="M15" i="14"/>
  <c r="M63" i="14"/>
  <c r="O70" i="14"/>
  <c r="M89" i="14"/>
  <c r="G121" i="14"/>
  <c r="G218" i="14"/>
  <c r="G238" i="14"/>
  <c r="M319" i="14"/>
  <c r="M562" i="14"/>
  <c r="G599" i="14"/>
  <c r="O600" i="14"/>
  <c r="M615" i="14"/>
  <c r="G350" i="14"/>
  <c r="O465" i="14"/>
  <c r="O560" i="14"/>
  <c r="O612" i="14"/>
  <c r="M244" i="14"/>
  <c r="O401" i="14"/>
  <c r="O403" i="14"/>
  <c r="O405" i="14"/>
  <c r="O432" i="14"/>
  <c r="G466" i="14"/>
  <c r="G478" i="14"/>
  <c r="O483" i="14"/>
  <c r="O534" i="14"/>
  <c r="G539" i="14"/>
  <c r="M568" i="14"/>
  <c r="G584" i="14"/>
  <c r="G647" i="14"/>
  <c r="M350" i="14"/>
  <c r="O365" i="14"/>
  <c r="O367" i="14"/>
  <c r="O443" i="14"/>
  <c r="M469" i="14"/>
  <c r="M476" i="14"/>
  <c r="M537" i="14"/>
  <c r="G551" i="14"/>
  <c r="O573" i="14"/>
  <c r="G594" i="14"/>
  <c r="G610" i="14"/>
  <c r="M697" i="14"/>
  <c r="G15" i="14"/>
  <c r="G228" i="14"/>
  <c r="G175" i="14"/>
  <c r="G244" i="14"/>
  <c r="G22" i="14"/>
  <c r="M52" i="14"/>
  <c r="G73" i="14"/>
  <c r="G89" i="14"/>
  <c r="G129" i="14"/>
  <c r="G184" i="14"/>
  <c r="M256" i="14"/>
  <c r="M299" i="14"/>
  <c r="G36" i="14"/>
  <c r="G105" i="14"/>
  <c r="G221" i="14"/>
  <c r="G83" i="14"/>
  <c r="M196" i="14"/>
  <c r="M207" i="14"/>
  <c r="G233" i="14"/>
  <c r="M326" i="14"/>
  <c r="G332" i="14"/>
  <c r="G380" i="14"/>
  <c r="G379" i="14" s="1"/>
  <c r="M390" i="14"/>
  <c r="G579" i="14"/>
  <c r="G627" i="14"/>
  <c r="M645" i="14"/>
  <c r="G682" i="14"/>
  <c r="M275" i="14"/>
  <c r="M316" i="14"/>
  <c r="M579" i="14"/>
  <c r="M342" i="14"/>
  <c r="G363" i="14"/>
  <c r="G458" i="14"/>
  <c r="G568" i="14"/>
  <c r="M334" i="14"/>
  <c r="G440" i="14"/>
  <c r="G596" i="14"/>
  <c r="M71" i="14"/>
  <c r="M78" i="14"/>
  <c r="M99" i="14"/>
  <c r="M126" i="14"/>
  <c r="G361" i="14"/>
  <c r="G374" i="14"/>
  <c r="G433" i="14"/>
  <c r="G553" i="14"/>
  <c r="G671" i="14"/>
  <c r="G674" i="14"/>
  <c r="M676" i="14"/>
  <c r="M380" i="14"/>
  <c r="O400" i="14"/>
  <c r="G424" i="14"/>
  <c r="M461" i="14"/>
  <c r="O471" i="14"/>
  <c r="O473" i="14"/>
  <c r="O475" i="14"/>
  <c r="G480" i="14"/>
  <c r="G531" i="14"/>
  <c r="O545" i="14"/>
  <c r="O547" i="14"/>
  <c r="M556" i="14"/>
  <c r="M599" i="14"/>
  <c r="M620" i="14"/>
  <c r="G625" i="14"/>
  <c r="M395" i="14"/>
  <c r="G422" i="14"/>
  <c r="M542" i="14"/>
  <c r="G564" i="14"/>
  <c r="G586" i="14"/>
  <c r="G589" i="14"/>
  <c r="G706" i="14"/>
  <c r="G376" i="14"/>
  <c r="G395" i="14"/>
  <c r="O398" i="14"/>
  <c r="O402" i="14"/>
  <c r="O429" i="14"/>
  <c r="G427" i="14"/>
  <c r="G448" i="14"/>
  <c r="O472" i="14"/>
  <c r="O474" i="14"/>
  <c r="O544" i="14"/>
  <c r="O546" i="14"/>
  <c r="M589" i="14"/>
  <c r="O653" i="14"/>
  <c r="G694" i="14"/>
  <c r="G697" i="14"/>
  <c r="O700" i="14"/>
  <c r="G712" i="14"/>
  <c r="G617" i="14"/>
  <c r="G635" i="14"/>
  <c r="O684" i="14"/>
  <c r="O686" i="14"/>
  <c r="O699" i="14"/>
  <c r="G607" i="14"/>
  <c r="G640" i="14"/>
  <c r="M657" i="14"/>
  <c r="E49" i="13"/>
  <c r="K49" i="13"/>
  <c r="N7" i="13"/>
  <c r="N11" i="13"/>
  <c r="L11" i="13"/>
  <c r="G30" i="13"/>
  <c r="J30" i="13"/>
  <c r="F30" i="13"/>
  <c r="N30" i="13"/>
  <c r="M30" i="13"/>
  <c r="I30" i="13"/>
  <c r="E30" i="13"/>
  <c r="L30" i="13"/>
  <c r="H30" i="13"/>
  <c r="D30" i="13"/>
  <c r="K58" i="13"/>
  <c r="N58" i="13"/>
  <c r="J58" i="13"/>
  <c r="G58" i="13"/>
  <c r="L58" i="13"/>
  <c r="H58" i="13"/>
  <c r="M58" i="13"/>
  <c r="I58" i="13"/>
  <c r="E58" i="13"/>
  <c r="F7" i="13"/>
  <c r="J7" i="13"/>
  <c r="L16" i="13"/>
  <c r="N23" i="13"/>
  <c r="D42" i="13"/>
  <c r="E42" i="13"/>
  <c r="I42" i="13"/>
  <c r="D23" i="13"/>
  <c r="F42" i="13"/>
  <c r="J42" i="13"/>
  <c r="J310" i="1"/>
  <c r="J243" i="1"/>
  <c r="M236" i="1"/>
  <c r="N236" i="1" s="1"/>
  <c r="O236" i="1" s="1"/>
  <c r="M182" i="1"/>
  <c r="N182" i="1" s="1"/>
  <c r="O182" i="1" s="1"/>
  <c r="M171" i="1"/>
  <c r="N171" i="1" s="1"/>
  <c r="O171" i="1" s="1"/>
  <c r="N610" i="14" l="1"/>
  <c r="N556" i="14"/>
  <c r="N630" i="14"/>
  <c r="O43" i="14"/>
  <c r="N689" i="14"/>
  <c r="O680" i="14"/>
  <c r="N620" i="14"/>
  <c r="N589" i="14"/>
  <c r="N15" i="14"/>
  <c r="N52" i="14"/>
  <c r="N51" i="14" s="1"/>
  <c r="N28" i="14"/>
  <c r="O593" i="14"/>
  <c r="O262" i="14"/>
  <c r="N568" i="14"/>
  <c r="N567" i="14" s="1"/>
  <c r="N566" i="14" s="1"/>
  <c r="O572" i="14"/>
  <c r="N599" i="14"/>
  <c r="N598" i="14" s="1"/>
  <c r="N207" i="14"/>
  <c r="N206" i="14" s="1"/>
  <c r="N682" i="14"/>
  <c r="N681" i="14" s="1"/>
  <c r="N664" i="14"/>
  <c r="N78" i="14"/>
  <c r="N77" i="14" s="1"/>
  <c r="O278" i="14"/>
  <c r="N180" i="14"/>
  <c r="N221" i="14"/>
  <c r="N220" i="14" s="1"/>
  <c r="N233" i="14"/>
  <c r="N232" i="14" s="1"/>
  <c r="N63" i="14"/>
  <c r="N62" i="14" s="1"/>
  <c r="N89" i="14"/>
  <c r="O108" i="14"/>
  <c r="G39" i="14"/>
  <c r="C8" i="16" s="1" a="1"/>
  <c r="C8" i="16" s="1"/>
  <c r="J19" i="6" a="1"/>
  <c r="J19" i="6" s="1"/>
  <c r="O179" i="14"/>
  <c r="O317" i="14"/>
  <c r="M220" i="14"/>
  <c r="D29" i="16" s="1" a="1"/>
  <c r="D29" i="16" s="1"/>
  <c r="K13" i="6" a="1"/>
  <c r="K13" i="6" s="1"/>
  <c r="N275" i="14"/>
  <c r="N263" i="14" s="1"/>
  <c r="O563" i="14"/>
  <c r="O315" i="14"/>
  <c r="M588" i="14"/>
  <c r="M619" i="14"/>
  <c r="N184" i="14"/>
  <c r="N183" i="14" s="1"/>
  <c r="K16" i="6" a="1"/>
  <c r="K16" i="6" s="1"/>
  <c r="M567" i="14"/>
  <c r="M566" i="14" s="1"/>
  <c r="M452" i="14"/>
  <c r="M415" i="14"/>
  <c r="M701" i="14"/>
  <c r="M27" i="14"/>
  <c r="D7" i="16" s="1" a="1"/>
  <c r="D7" i="16" s="1"/>
  <c r="G323" i="14"/>
  <c r="G322" i="14" s="1"/>
  <c r="E27" i="6" s="1"/>
  <c r="O538" i="14"/>
  <c r="O320" i="14"/>
  <c r="O192" i="14"/>
  <c r="O46" i="14"/>
  <c r="M373" i="14"/>
  <c r="G711" i="14"/>
  <c r="G710" i="14" s="1"/>
  <c r="O341" i="14"/>
  <c r="O216" i="14"/>
  <c r="O254" i="14"/>
  <c r="N629" i="14"/>
  <c r="N555" i="14"/>
  <c r="N619" i="14"/>
  <c r="N196" i="14"/>
  <c r="N195" i="14" s="1"/>
  <c r="N175" i="14"/>
  <c r="M164" i="14"/>
  <c r="D23" i="16" s="1" a="1"/>
  <c r="D23" i="16" s="1"/>
  <c r="N126" i="14"/>
  <c r="G392" i="14"/>
  <c r="O25" i="14"/>
  <c r="M711" i="14"/>
  <c r="M710" i="14" s="1"/>
  <c r="M183" i="14"/>
  <c r="D26" i="16" s="1" a="1"/>
  <c r="D26" i="16" s="1"/>
  <c r="O31" i="14"/>
  <c r="N712" i="14"/>
  <c r="N711" i="14" s="1"/>
  <c r="N710" i="14" s="1"/>
  <c r="N379" i="14"/>
  <c r="N256" i="14"/>
  <c r="N255" i="14" s="1"/>
  <c r="N165" i="14"/>
  <c r="N164" i="14" s="1"/>
  <c r="M77" i="14"/>
  <c r="D11" i="16" s="1" a="1"/>
  <c r="D11" i="16" s="1"/>
  <c r="M243" i="14"/>
  <c r="D31" i="16" s="1" a="1"/>
  <c r="D31" i="16" s="1"/>
  <c r="N701" i="14"/>
  <c r="N39" i="14"/>
  <c r="N350" i="14"/>
  <c r="N349" i="14" s="1"/>
  <c r="N121" i="14"/>
  <c r="N99" i="14"/>
  <c r="N98" i="14" s="1"/>
  <c r="N313" i="14"/>
  <c r="M598" i="14"/>
  <c r="M195" i="14"/>
  <c r="D27" i="16" s="1" a="1"/>
  <c r="D27" i="16" s="1"/>
  <c r="M51" i="14"/>
  <c r="D9" i="16" s="1" a="1"/>
  <c r="D9" i="16" s="1"/>
  <c r="O104" i="14"/>
  <c r="M439" i="14"/>
  <c r="N541" i="14"/>
  <c r="N468" i="14"/>
  <c r="N324" i="14"/>
  <c r="N663" i="14"/>
  <c r="N609" i="14"/>
  <c r="N14" i="14"/>
  <c r="O68" i="14"/>
  <c r="N244" i="14"/>
  <c r="N243" i="14" s="1"/>
  <c r="N94" i="14"/>
  <c r="M460" i="14"/>
  <c r="M578" i="14"/>
  <c r="N373" i="14"/>
  <c r="N649" i="14"/>
  <c r="N452" i="14"/>
  <c r="N392" i="14"/>
  <c r="M281" i="14"/>
  <c r="D34" i="16" s="1" a="1"/>
  <c r="D34" i="16" s="1"/>
  <c r="E34" i="16" s="1"/>
  <c r="M629" i="14"/>
  <c r="N578" i="14"/>
  <c r="N530" i="14"/>
  <c r="N460" i="14"/>
  <c r="N439" i="14"/>
  <c r="N426" i="14"/>
  <c r="N27" i="14"/>
  <c r="N639" i="14"/>
  <c r="N588" i="14"/>
  <c r="N415" i="14"/>
  <c r="N323" i="14"/>
  <c r="N322" i="14" s="1"/>
  <c r="N281" i="14"/>
  <c r="O411" i="14"/>
  <c r="O552" i="14"/>
  <c r="O173" i="14"/>
  <c r="O60" i="14"/>
  <c r="O203" i="14"/>
  <c r="O693" i="14"/>
  <c r="O171" i="14"/>
  <c r="O50" i="14"/>
  <c r="O58" i="14"/>
  <c r="O35" i="14"/>
  <c r="O303" i="14"/>
  <c r="O651" i="14"/>
  <c r="J14" i="6" a="1"/>
  <c r="J14" i="6" s="1"/>
  <c r="O479" i="14"/>
  <c r="K14" i="6" a="1"/>
  <c r="K14" i="6" s="1"/>
  <c r="K15" i="6" a="1"/>
  <c r="K15" i="6" s="1"/>
  <c r="O337" i="14"/>
  <c r="G629" i="14"/>
  <c r="M296" i="14"/>
  <c r="D35" i="16" s="1" a="1"/>
  <c r="D35" i="16" s="1"/>
  <c r="E35" i="16" s="1"/>
  <c r="O29" i="14"/>
  <c r="J10" i="6" a="1"/>
  <c r="J10" i="6" s="1"/>
  <c r="M530" i="14"/>
  <c r="G174" i="14"/>
  <c r="C24" i="16" s="1" a="1"/>
  <c r="C24" i="16" s="1"/>
  <c r="E24" i="16" s="1"/>
  <c r="E18" i="16"/>
  <c r="M349" i="14"/>
  <c r="M120" i="14"/>
  <c r="O271" i="14"/>
  <c r="G120" i="14"/>
  <c r="C21" i="16" s="1" a="1"/>
  <c r="C21" i="16" s="1"/>
  <c r="G701" i="14"/>
  <c r="M541" i="14"/>
  <c r="O181" i="14"/>
  <c r="M174" i="14"/>
  <c r="D25" i="16" s="1" a="1"/>
  <c r="D25" i="16" s="1"/>
  <c r="E25" i="16" s="1"/>
  <c r="G609" i="14"/>
  <c r="O656" i="14"/>
  <c r="G98" i="14"/>
  <c r="C13" i="16" s="1" a="1"/>
  <c r="C13" i="16" s="1"/>
  <c r="M39" i="14"/>
  <c r="D8" i="16" s="1" a="1"/>
  <c r="D8" i="16" s="1"/>
  <c r="E8" i="16" s="1"/>
  <c r="M639" i="14"/>
  <c r="G77" i="14"/>
  <c r="C11" i="16" s="1" a="1"/>
  <c r="C11" i="16" s="1"/>
  <c r="O219" i="14"/>
  <c r="M426" i="14"/>
  <c r="M232" i="14"/>
  <c r="D30" i="16" s="1" a="1"/>
  <c r="D30" i="16" s="1"/>
  <c r="M555" i="14"/>
  <c r="J15" i="6" a="1"/>
  <c r="J15" i="6" s="1"/>
  <c r="K22" i="6" a="1"/>
  <c r="K22" i="6" s="1"/>
  <c r="O194" i="14"/>
  <c r="M649" i="14"/>
  <c r="M379" i="14"/>
  <c r="G541" i="14"/>
  <c r="M206" i="14"/>
  <c r="D28" i="16" s="1" a="1"/>
  <c r="D28" i="16" s="1"/>
  <c r="O76" i="14"/>
  <c r="G468" i="14"/>
  <c r="M88" i="14"/>
  <c r="D12" i="16" s="1" a="1"/>
  <c r="D12" i="16" s="1"/>
  <c r="O549" i="14"/>
  <c r="O214" i="14"/>
  <c r="O132" i="14"/>
  <c r="K26" i="6" a="1"/>
  <c r="K26" i="6" s="1"/>
  <c r="G183" i="14"/>
  <c r="C26" i="16" s="1" a="1"/>
  <c r="C26" i="16" s="1"/>
  <c r="G243" i="14"/>
  <c r="C31" i="16" s="1" a="1"/>
  <c r="C31" i="16" s="1"/>
  <c r="G555" i="14"/>
  <c r="O48" i="14"/>
  <c r="O274" i="14"/>
  <c r="F18" i="6" a="1"/>
  <c r="F18" i="6" s="1"/>
  <c r="O436" i="14"/>
  <c r="O709" i="14"/>
  <c r="M98" i="14"/>
  <c r="D13" i="16" s="1" a="1"/>
  <c r="D13" i="16" s="1"/>
  <c r="M313" i="14"/>
  <c r="D37" i="16" s="1" a="1"/>
  <c r="D37" i="16" s="1"/>
  <c r="E37" i="16" s="1"/>
  <c r="G27" i="14"/>
  <c r="C7" i="16" s="1" a="1"/>
  <c r="C7" i="16" s="1"/>
  <c r="J16" i="6" a="1"/>
  <c r="J16" i="6" s="1"/>
  <c r="K21" i="6" a="1"/>
  <c r="K21" i="6" s="1"/>
  <c r="G619" i="14"/>
  <c r="O477" i="14"/>
  <c r="F25" i="6" a="1"/>
  <c r="F25" i="6" s="1"/>
  <c r="O127" i="14"/>
  <c r="M609" i="14"/>
  <c r="F21" i="6" a="1"/>
  <c r="F21" i="6" s="1"/>
  <c r="K12" i="6" a="1"/>
  <c r="K12" i="6" s="1"/>
  <c r="E10" i="6" a="1"/>
  <c r="E10" i="6" s="1"/>
  <c r="G164" i="14"/>
  <c r="C23" i="16" s="1" a="1"/>
  <c r="C23" i="16" s="1"/>
  <c r="J9" i="6" a="1"/>
  <c r="J9" i="6" s="1"/>
  <c r="J21" i="6" a="1"/>
  <c r="J21" i="6" s="1"/>
  <c r="O648" i="14"/>
  <c r="O331" i="14"/>
  <c r="J13" i="6" a="1"/>
  <c r="J13" i="6" s="1"/>
  <c r="G663" i="14"/>
  <c r="O438" i="14"/>
  <c r="E21" i="6" a="1"/>
  <c r="E21" i="6" s="1"/>
  <c r="O585" i="14"/>
  <c r="O540" i="14"/>
  <c r="J22" i="6" a="1"/>
  <c r="J22" i="6" s="1"/>
  <c r="K25" i="6" a="1"/>
  <c r="K25" i="6" s="1"/>
  <c r="G62" i="14"/>
  <c r="C10" i="16" s="1" a="1"/>
  <c r="C10" i="16" s="1"/>
  <c r="J18" i="6" a="1"/>
  <c r="J18" i="6" s="1"/>
  <c r="E25" i="6" a="1"/>
  <c r="E25" i="6" s="1"/>
  <c r="J12" i="6" a="1"/>
  <c r="J12" i="6" s="1"/>
  <c r="G113" i="14"/>
  <c r="G112" i="14" s="1"/>
  <c r="G111" i="14" s="1"/>
  <c r="E24" i="6"/>
  <c r="G598" i="14"/>
  <c r="G426" i="14"/>
  <c r="M392" i="14"/>
  <c r="M62" i="14"/>
  <c r="O347" i="14"/>
  <c r="G567" i="14"/>
  <c r="G566" i="14" s="1"/>
  <c r="G452" i="14"/>
  <c r="O291" i="14"/>
  <c r="M255" i="14"/>
  <c r="D32" i="16" s="1" a="1"/>
  <c r="D32" i="16" s="1"/>
  <c r="F16" i="6" a="1"/>
  <c r="F16" i="6" s="1"/>
  <c r="G88" i="14"/>
  <c r="C12" i="16" s="1" a="1"/>
  <c r="C12" i="16" s="1"/>
  <c r="E19" i="6" a="1"/>
  <c r="E19" i="6" s="1"/>
  <c r="E9" i="6" a="1"/>
  <c r="E9" i="6" s="1"/>
  <c r="M681" i="14"/>
  <c r="J26" i="6" a="1"/>
  <c r="J26" i="6" s="1"/>
  <c r="J25" i="6" a="1"/>
  <c r="J25" i="6" s="1"/>
  <c r="G206" i="14"/>
  <c r="C28" i="16" s="1" a="1"/>
  <c r="C28" i="16" s="1"/>
  <c r="E12" i="6" a="1"/>
  <c r="E12" i="6" s="1"/>
  <c r="G255" i="14"/>
  <c r="C32" i="16" s="1" a="1"/>
  <c r="C32" i="16" s="1"/>
  <c r="E16" i="6" a="1"/>
  <c r="E16" i="6" s="1"/>
  <c r="M113" i="14"/>
  <c r="M112" i="14" s="1"/>
  <c r="M111" i="14" s="1"/>
  <c r="F24" i="6"/>
  <c r="G51" i="14"/>
  <c r="F10" i="6" a="1"/>
  <c r="F10" i="6" s="1"/>
  <c r="G639" i="14"/>
  <c r="G530" i="14"/>
  <c r="O467" i="14"/>
  <c r="F12" i="6" a="1"/>
  <c r="F12" i="6" s="1"/>
  <c r="E18" i="6" a="1"/>
  <c r="E18" i="6" s="1"/>
  <c r="K10" i="6" a="1"/>
  <c r="K10" i="6" s="1"/>
  <c r="M14" i="14"/>
  <c r="K9" i="6" a="1"/>
  <c r="K9" i="6" s="1"/>
  <c r="M318" i="14"/>
  <c r="D38" i="16" s="1" a="1"/>
  <c r="D38" i="16" s="1"/>
  <c r="E38" i="16" s="1"/>
  <c r="F19" i="6" a="1"/>
  <c r="F19" i="6" s="1"/>
  <c r="O616" i="14"/>
  <c r="G415" i="14"/>
  <c r="M663" i="14"/>
  <c r="M323" i="14"/>
  <c r="M322" i="14" s="1"/>
  <c r="M263" i="14"/>
  <c r="D33" i="16" s="1" a="1"/>
  <c r="D33" i="16" s="1"/>
  <c r="E33" i="16" s="1"/>
  <c r="G232" i="14"/>
  <c r="C30" i="16" s="1" a="1"/>
  <c r="C30" i="16" s="1"/>
  <c r="O447" i="14"/>
  <c r="O631" i="14"/>
  <c r="O21" i="14"/>
  <c r="O72" i="14"/>
  <c r="O606" i="14"/>
  <c r="G373" i="14"/>
  <c r="O575" i="14"/>
  <c r="M468" i="14"/>
  <c r="O227" i="14"/>
  <c r="G460" i="14"/>
  <c r="G195" i="14"/>
  <c r="C27" i="16" s="1" a="1"/>
  <c r="C27" i="16" s="1"/>
  <c r="O394" i="14"/>
  <c r="O636" i="14"/>
  <c r="O470" i="14"/>
  <c r="O675" i="14"/>
  <c r="O628" i="14"/>
  <c r="O37" i="14"/>
  <c r="O242" i="14"/>
  <c r="O130" i="14"/>
  <c r="O74" i="14"/>
  <c r="O718" i="14"/>
  <c r="O695" i="14"/>
  <c r="O451" i="14"/>
  <c r="G588" i="14"/>
  <c r="O626" i="14"/>
  <c r="O532" i="14"/>
  <c r="O677" i="14"/>
  <c r="O375" i="14"/>
  <c r="O597" i="14"/>
  <c r="O335" i="14"/>
  <c r="O364" i="14"/>
  <c r="O345" i="14"/>
  <c r="O646" i="14"/>
  <c r="G578" i="14"/>
  <c r="O327" i="14"/>
  <c r="O265" i="14"/>
  <c r="O190" i="14"/>
  <c r="O300" i="14"/>
  <c r="O185" i="14"/>
  <c r="O351" i="14"/>
  <c r="O97" i="14"/>
  <c r="O638" i="14"/>
  <c r="G349" i="14"/>
  <c r="O329" i="14"/>
  <c r="O333" i="14"/>
  <c r="O231" i="14"/>
  <c r="O116" i="14"/>
  <c r="O84" i="14"/>
  <c r="O283" i="14"/>
  <c r="O86" i="14"/>
  <c r="O176" i="14"/>
  <c r="G14" i="14"/>
  <c r="C6" i="16" s="1" a="1"/>
  <c r="C6" i="16" s="1"/>
  <c r="O658" i="14"/>
  <c r="O608" i="14"/>
  <c r="O713" i="14"/>
  <c r="O707" i="14"/>
  <c r="O580" i="14"/>
  <c r="O683" i="14"/>
  <c r="O618" i="14"/>
  <c r="O590" i="14"/>
  <c r="O565" i="14"/>
  <c r="O423" i="14"/>
  <c r="O672" i="14"/>
  <c r="O554" i="14"/>
  <c r="G439" i="14"/>
  <c r="O698" i="14"/>
  <c r="O449" i="14"/>
  <c r="O587" i="14"/>
  <c r="O543" i="14"/>
  <c r="O481" i="14"/>
  <c r="O396" i="14"/>
  <c r="O434" i="14"/>
  <c r="O362" i="14"/>
  <c r="O441" i="14"/>
  <c r="O339" i="14"/>
  <c r="O569" i="14"/>
  <c r="O459" i="14"/>
  <c r="O343" i="14"/>
  <c r="G681" i="14"/>
  <c r="O391" i="14"/>
  <c r="G220" i="14"/>
  <c r="C29" i="16" s="1" a="1"/>
  <c r="C29" i="16" s="1"/>
  <c r="E29" i="16" s="1"/>
  <c r="O23" i="14"/>
  <c r="O229" i="14"/>
  <c r="O16" i="14"/>
  <c r="E48" i="13"/>
  <c r="H16" i="13"/>
  <c r="N16" i="13"/>
  <c r="I29" i="13"/>
  <c r="K30" i="13"/>
  <c r="E11" i="13"/>
  <c r="F11" i="13"/>
  <c r="F6" i="13" s="1"/>
  <c r="G11" i="13"/>
  <c r="D49" i="13"/>
  <c r="F49" i="13"/>
  <c r="I49" i="13"/>
  <c r="I48" i="13" s="1"/>
  <c r="K23" i="13"/>
  <c r="G23" i="13"/>
  <c r="C23" i="13"/>
  <c r="M23" i="13"/>
  <c r="I23" i="13"/>
  <c r="E23" i="13"/>
  <c r="K16" i="13"/>
  <c r="G16" i="13"/>
  <c r="C16" i="13"/>
  <c r="M16" i="13"/>
  <c r="I16" i="13"/>
  <c r="E16" i="13"/>
  <c r="C11" i="13"/>
  <c r="K48" i="13"/>
  <c r="K42" i="13"/>
  <c r="G42" i="13"/>
  <c r="C42" i="13"/>
  <c r="D16" i="13"/>
  <c r="D15" i="13" s="1"/>
  <c r="L42" i="13"/>
  <c r="J23" i="13"/>
  <c r="J16" i="13"/>
  <c r="C58" i="13"/>
  <c r="D11" i="13"/>
  <c r="I11" i="13"/>
  <c r="J11" i="13"/>
  <c r="J6" i="13" s="1"/>
  <c r="K11" i="13"/>
  <c r="C49" i="13"/>
  <c r="H49" i="13"/>
  <c r="H48" i="13" s="1"/>
  <c r="J49" i="13"/>
  <c r="J48" i="13" s="1"/>
  <c r="M49" i="13"/>
  <c r="M48" i="13" s="1"/>
  <c r="E29" i="13"/>
  <c r="H23" i="13"/>
  <c r="M42" i="13"/>
  <c r="M29" i="13" s="1"/>
  <c r="H42" i="13"/>
  <c r="H29" i="13" s="1"/>
  <c r="F23" i="13"/>
  <c r="F16" i="13"/>
  <c r="F15" i="13" s="1"/>
  <c r="L7" i="13"/>
  <c r="L6" i="13" s="1"/>
  <c r="H7" i="13"/>
  <c r="D7" i="13"/>
  <c r="K7" i="13"/>
  <c r="K6" i="13" s="1"/>
  <c r="G7" i="13"/>
  <c r="C7" i="13"/>
  <c r="M7" i="13"/>
  <c r="I7" i="13"/>
  <c r="I6" i="13" s="1"/>
  <c r="E7" i="13"/>
  <c r="D58" i="13"/>
  <c r="F58" i="13"/>
  <c r="L29" i="13"/>
  <c r="J29" i="13"/>
  <c r="C30" i="13"/>
  <c r="H11" i="13"/>
  <c r="M11" i="13"/>
  <c r="N42" i="13"/>
  <c r="N29" i="13" s="1"/>
  <c r="G49" i="13"/>
  <c r="G48" i="13" s="1"/>
  <c r="L49" i="13"/>
  <c r="L48" i="13" s="1"/>
  <c r="N49" i="13"/>
  <c r="N48" i="13" s="1"/>
  <c r="L23" i="13"/>
  <c r="L15" i="13" s="1"/>
  <c r="M235" i="1"/>
  <c r="N235" i="1" s="1"/>
  <c r="E7" i="16" l="1"/>
  <c r="N88" i="14"/>
  <c r="N87" i="14" s="1"/>
  <c r="N174" i="14"/>
  <c r="N662" i="14"/>
  <c r="N661" i="14" s="1"/>
  <c r="N660" i="14" s="1"/>
  <c r="N659" i="14" s="1"/>
  <c r="N120" i="14"/>
  <c r="N119" i="14" s="1"/>
  <c r="N118" i="14" s="1"/>
  <c r="M38" i="14"/>
  <c r="E26" i="16"/>
  <c r="N38" i="14"/>
  <c r="N577" i="14"/>
  <c r="N576" i="14" s="1"/>
  <c r="E27" i="16"/>
  <c r="N61" i="14"/>
  <c r="E23" i="16"/>
  <c r="N529" i="14"/>
  <c r="N528" i="14" s="1"/>
  <c r="N348" i="14"/>
  <c r="N321" i="14" s="1"/>
  <c r="N13" i="14"/>
  <c r="E11" i="16"/>
  <c r="N163" i="14"/>
  <c r="N162" i="14" s="1"/>
  <c r="N414" i="14"/>
  <c r="N413" i="14" s="1"/>
  <c r="M529" i="14"/>
  <c r="M528" i="14" s="1"/>
  <c r="L14" i="6"/>
  <c r="M87" i="14"/>
  <c r="G119" i="14"/>
  <c r="E31" i="16"/>
  <c r="M414" i="14"/>
  <c r="D21" i="16" a="1"/>
  <c r="D21" i="16" s="1"/>
  <c r="E21" i="16" s="1"/>
  <c r="M119" i="14"/>
  <c r="M662" i="14"/>
  <c r="M661" i="14" s="1"/>
  <c r="M660" i="14" s="1"/>
  <c r="M659" i="14" s="1"/>
  <c r="F15" i="6" s="1"/>
  <c r="G87" i="14"/>
  <c r="E30" i="16"/>
  <c r="E32" i="16"/>
  <c r="E28" i="16"/>
  <c r="E12" i="16"/>
  <c r="M61" i="14"/>
  <c r="D10" i="16" a="1"/>
  <c r="D10" i="16" s="1"/>
  <c r="E10" i="16" s="1"/>
  <c r="M13" i="14"/>
  <c r="D6" i="16" a="1"/>
  <c r="D6" i="16" s="1"/>
  <c r="G38" i="14"/>
  <c r="C9" i="16" a="1"/>
  <c r="C9" i="16" s="1"/>
  <c r="E9" i="16" s="1"/>
  <c r="E13" i="16"/>
  <c r="F26" i="6"/>
  <c r="G662" i="14"/>
  <c r="G661" i="14" s="1"/>
  <c r="G660" i="14" s="1"/>
  <c r="G659" i="14" s="1"/>
  <c r="E15" i="6" s="1"/>
  <c r="G529" i="14"/>
  <c r="G528" i="14" s="1"/>
  <c r="M348" i="14"/>
  <c r="F23" i="6" s="1"/>
  <c r="M577" i="14"/>
  <c r="M576" i="14" s="1"/>
  <c r="G61" i="14"/>
  <c r="G13" i="14"/>
  <c r="G577" i="14"/>
  <c r="G576" i="14" s="1"/>
  <c r="E26" i="6"/>
  <c r="G163" i="14"/>
  <c r="G162" i="14" s="1"/>
  <c r="F27" i="6"/>
  <c r="G414" i="14"/>
  <c r="G348" i="14"/>
  <c r="J15" i="13"/>
  <c r="I15" i="13"/>
  <c r="I5" i="13" s="1"/>
  <c r="K15" i="13"/>
  <c r="H15" i="13"/>
  <c r="J5" i="13"/>
  <c r="L5" i="13"/>
  <c r="M6" i="13"/>
  <c r="O42" i="13"/>
  <c r="O11" i="13"/>
  <c r="M15" i="13"/>
  <c r="O23" i="13"/>
  <c r="F48" i="13"/>
  <c r="D29" i="13"/>
  <c r="C48" i="13"/>
  <c r="O49" i="13"/>
  <c r="O30" i="13"/>
  <c r="C29" i="13"/>
  <c r="O7" i="13"/>
  <c r="C6" i="13"/>
  <c r="D6" i="13"/>
  <c r="N6" i="13"/>
  <c r="F29" i="13"/>
  <c r="O16" i="13"/>
  <c r="C15" i="13"/>
  <c r="D48" i="13"/>
  <c r="K29" i="13"/>
  <c r="E6" i="13"/>
  <c r="G6" i="13"/>
  <c r="H6" i="13"/>
  <c r="G29" i="13"/>
  <c r="O58" i="13"/>
  <c r="E15" i="13"/>
  <c r="G15" i="13"/>
  <c r="N15" i="13"/>
  <c r="N117" i="14" l="1"/>
  <c r="N412" i="14"/>
  <c r="N12" i="14"/>
  <c r="N11" i="14" s="1"/>
  <c r="N10" i="14" s="1"/>
  <c r="N9" i="14" s="1"/>
  <c r="M118" i="14"/>
  <c r="F13" i="6"/>
  <c r="G413" i="14"/>
  <c r="G412" i="14" s="1"/>
  <c r="E14" i="6"/>
  <c r="G118" i="14"/>
  <c r="E13" i="6"/>
  <c r="G15" i="6"/>
  <c r="M413" i="14"/>
  <c r="M412" i="14" s="1"/>
  <c r="F14" i="6"/>
  <c r="G12" i="14"/>
  <c r="G11" i="14" s="1"/>
  <c r="G10" i="14" s="1"/>
  <c r="G9" i="14" s="1"/>
  <c r="M12" i="14"/>
  <c r="M11" i="14" s="1"/>
  <c r="M10" i="14" s="1"/>
  <c r="M9" i="14" s="1"/>
  <c r="D5" i="16"/>
  <c r="D4" i="16" s="1"/>
  <c r="D3" i="16" s="1"/>
  <c r="C5" i="16"/>
  <c r="E6" i="16"/>
  <c r="M321" i="14"/>
  <c r="G321" i="14"/>
  <c r="E23" i="6"/>
  <c r="K5" i="13"/>
  <c r="F5" i="13"/>
  <c r="H5" i="13"/>
  <c r="N5" i="13"/>
  <c r="O29" i="13"/>
  <c r="O48" i="13"/>
  <c r="M5" i="13"/>
  <c r="G5" i="13"/>
  <c r="O15" i="13"/>
  <c r="D5" i="13"/>
  <c r="E5" i="13"/>
  <c r="C5" i="13"/>
  <c r="O6" i="13"/>
  <c r="N110" i="14" l="1"/>
  <c r="N109" i="14" s="1"/>
  <c r="N8" i="14"/>
  <c r="G117" i="14"/>
  <c r="G110" i="14" s="1"/>
  <c r="G109" i="14" s="1"/>
  <c r="G8" i="14" s="1"/>
  <c r="G14" i="6"/>
  <c r="C4" i="16"/>
  <c r="E5" i="16"/>
  <c r="O5" i="13"/>
  <c r="C71" i="13"/>
  <c r="D71" i="13" s="1"/>
  <c r="E71" i="13" s="1"/>
  <c r="F71" i="13" s="1"/>
  <c r="G71" i="13" s="1"/>
  <c r="H71" i="13" s="1"/>
  <c r="I71" i="13" s="1"/>
  <c r="J71" i="13" s="1"/>
  <c r="K71" i="13" s="1"/>
  <c r="L71" i="13" s="1"/>
  <c r="M71" i="13" s="1"/>
  <c r="N71" i="13" s="1"/>
  <c r="C3" i="16" l="1"/>
  <c r="E3" i="16" s="1"/>
  <c r="E4" i="16"/>
  <c r="M268" i="1"/>
  <c r="N268" i="1" s="1"/>
  <c r="M265" i="1"/>
  <c r="N265" i="1" s="1"/>
  <c r="O268" i="1" l="1"/>
  <c r="M267" i="1"/>
  <c r="M266" i="1" s="1"/>
  <c r="O265" i="1"/>
  <c r="M263" i="1"/>
  <c r="N263" i="1" s="1"/>
  <c r="M264" i="1"/>
  <c r="N264" i="1" l="1"/>
  <c r="N267" i="1"/>
  <c r="N266" i="1" s="1"/>
  <c r="O263" i="1"/>
  <c r="M262" i="1"/>
  <c r="M261" i="1" s="1"/>
  <c r="N262" i="1" l="1"/>
  <c r="N261" i="1" s="1"/>
  <c r="M259" i="1" l="1"/>
  <c r="N259" i="1" s="1"/>
  <c r="M260" i="1"/>
  <c r="L27" i="6"/>
  <c r="L24" i="6"/>
  <c r="L23" i="6"/>
  <c r="N260" i="1" l="1"/>
  <c r="O260" i="1" s="1"/>
  <c r="O259" i="1"/>
  <c r="M258" i="1"/>
  <c r="M257" i="1" s="1"/>
  <c r="M256" i="1"/>
  <c r="N256" i="1" s="1"/>
  <c r="N258" i="1" l="1"/>
  <c r="N257" i="1" s="1"/>
  <c r="M520" i="1"/>
  <c r="N255" i="1" l="1"/>
  <c r="N254" i="1" s="1"/>
  <c r="O256" i="1"/>
  <c r="M210" i="1"/>
  <c r="N210" i="1" l="1"/>
  <c r="O210" i="1" s="1"/>
  <c r="Y603" i="7"/>
  <c r="V603" i="7"/>
  <c r="G603" i="7"/>
  <c r="Y601" i="7"/>
  <c r="V601" i="7"/>
  <c r="G601" i="7"/>
  <c r="Y600" i="7"/>
  <c r="V600" i="7"/>
  <c r="G600" i="7"/>
  <c r="Y599" i="7"/>
  <c r="V599" i="7"/>
  <c r="G599" i="7"/>
  <c r="Y598" i="7"/>
  <c r="V598" i="7"/>
  <c r="G598" i="7"/>
  <c r="G597" i="7"/>
  <c r="Y594" i="7"/>
  <c r="V594" i="7"/>
  <c r="G594" i="7"/>
  <c r="Y592" i="7"/>
  <c r="V592" i="7"/>
  <c r="G592" i="7"/>
  <c r="G591" i="7"/>
  <c r="Y590" i="7"/>
  <c r="V590" i="7"/>
  <c r="G590" i="7"/>
  <c r="Y589" i="7"/>
  <c r="V589" i="7"/>
  <c r="G589" i="7"/>
  <c r="Y588" i="7"/>
  <c r="V588" i="7"/>
  <c r="G588" i="7"/>
  <c r="G587" i="7"/>
  <c r="Y585" i="7"/>
  <c r="V585" i="7"/>
  <c r="G585" i="7"/>
  <c r="Y584" i="7"/>
  <c r="V584" i="7"/>
  <c r="G584" i="7"/>
  <c r="Y583" i="7"/>
  <c r="V583" i="7"/>
  <c r="G583" i="7"/>
  <c r="Y581" i="7"/>
  <c r="V581" i="7"/>
  <c r="G581" i="7"/>
  <c r="Y580" i="7"/>
  <c r="V580" i="7"/>
  <c r="G580" i="7"/>
  <c r="G579" i="7"/>
  <c r="Y578" i="7"/>
  <c r="V578" i="7"/>
  <c r="G578" i="7"/>
  <c r="G577" i="7"/>
  <c r="Y576" i="7"/>
  <c r="V576" i="7"/>
  <c r="G576" i="7"/>
  <c r="Y575" i="7"/>
  <c r="V575" i="7"/>
  <c r="G575" i="7"/>
  <c r="G574" i="7"/>
  <c r="Y573" i="7"/>
  <c r="V573" i="7"/>
  <c r="G573" i="7"/>
  <c r="Y572" i="7"/>
  <c r="V572" i="7"/>
  <c r="G572" i="7"/>
  <c r="Y571" i="7"/>
  <c r="V571" i="7"/>
  <c r="G571" i="7"/>
  <c r="Y570" i="7"/>
  <c r="V570" i="7"/>
  <c r="G570" i="7"/>
  <c r="Y569" i="7"/>
  <c r="V569" i="7"/>
  <c r="G569" i="7"/>
  <c r="Y568" i="7"/>
  <c r="V568" i="7"/>
  <c r="G568" i="7"/>
  <c r="Y565" i="7"/>
  <c r="V565" i="7"/>
  <c r="G565" i="7"/>
  <c r="Y564" i="7"/>
  <c r="V564" i="7"/>
  <c r="G564" i="7"/>
  <c r="G563" i="7"/>
  <c r="Y562" i="7"/>
  <c r="V562" i="7"/>
  <c r="G562" i="7"/>
  <c r="G561" i="7"/>
  <c r="Y560" i="7"/>
  <c r="V560" i="7"/>
  <c r="G560" i="7"/>
  <c r="Y558" i="7"/>
  <c r="V558" i="7"/>
  <c r="G558" i="7"/>
  <c r="Y557" i="7"/>
  <c r="V557" i="7"/>
  <c r="G557" i="7"/>
  <c r="G556" i="7"/>
  <c r="Y555" i="7"/>
  <c r="V555" i="7"/>
  <c r="G555" i="7"/>
  <c r="Y554" i="7"/>
  <c r="V554" i="7"/>
  <c r="G554" i="7"/>
  <c r="Y553" i="7"/>
  <c r="V553" i="7"/>
  <c r="G553" i="7"/>
  <c r="Y552" i="7"/>
  <c r="V552" i="7"/>
  <c r="G552" i="7"/>
  <c r="Y551" i="7"/>
  <c r="V551" i="7"/>
  <c r="G551" i="7"/>
  <c r="Y550" i="7"/>
  <c r="V550" i="7"/>
  <c r="G550" i="7"/>
  <c r="G549" i="7" s="1"/>
  <c r="Y543" i="7"/>
  <c r="V543" i="7"/>
  <c r="Y541" i="7"/>
  <c r="V541" i="7"/>
  <c r="Y539" i="7"/>
  <c r="V539" i="7"/>
  <c r="Y538" i="7"/>
  <c r="V538" i="7"/>
  <c r="Y537" i="7"/>
  <c r="V537" i="7"/>
  <c r="Y536" i="7"/>
  <c r="V536" i="7"/>
  <c r="Y533" i="7"/>
  <c r="V533" i="7"/>
  <c r="G533" i="7"/>
  <c r="G532" i="7" s="1"/>
  <c r="Y531" i="7"/>
  <c r="V531" i="7"/>
  <c r="G531" i="7"/>
  <c r="G530" i="7"/>
  <c r="Y529" i="7"/>
  <c r="V529" i="7"/>
  <c r="G529" i="7"/>
  <c r="Y528" i="7"/>
  <c r="V528" i="7"/>
  <c r="G528" i="7"/>
  <c r="Y527" i="7"/>
  <c r="V527" i="7"/>
  <c r="G527" i="7"/>
  <c r="Y526" i="7"/>
  <c r="V526" i="7"/>
  <c r="G526" i="7"/>
  <c r="G525" i="7"/>
  <c r="G524" i="7" s="1"/>
  <c r="Y523" i="7"/>
  <c r="V523" i="7"/>
  <c r="G523" i="7"/>
  <c r="Y521" i="7"/>
  <c r="V521" i="7"/>
  <c r="G521" i="7"/>
  <c r="G520" i="7"/>
  <c r="Y519" i="7"/>
  <c r="V519" i="7"/>
  <c r="G519" i="7"/>
  <c r="Y518" i="7"/>
  <c r="V518" i="7"/>
  <c r="G518" i="7"/>
  <c r="Y517" i="7"/>
  <c r="V517" i="7"/>
  <c r="G517" i="7"/>
  <c r="Y516" i="7"/>
  <c r="V516" i="7"/>
  <c r="G516" i="7"/>
  <c r="Y513" i="7"/>
  <c r="V513" i="7"/>
  <c r="G513" i="7"/>
  <c r="G512" i="7" s="1"/>
  <c r="Y511" i="7"/>
  <c r="V511" i="7"/>
  <c r="G511" i="7"/>
  <c r="G510" i="7"/>
  <c r="Y509" i="7"/>
  <c r="V509" i="7"/>
  <c r="G509" i="7"/>
  <c r="Y508" i="7"/>
  <c r="V508" i="7"/>
  <c r="G508" i="7"/>
  <c r="Y507" i="7"/>
  <c r="V507" i="7"/>
  <c r="G507" i="7"/>
  <c r="Y506" i="7"/>
  <c r="V506" i="7"/>
  <c r="G506" i="7"/>
  <c r="Y503" i="7"/>
  <c r="V503" i="7"/>
  <c r="G503" i="7"/>
  <c r="G502" i="7" s="1"/>
  <c r="Y501" i="7"/>
  <c r="V501" i="7"/>
  <c r="G501" i="7"/>
  <c r="G500" i="7"/>
  <c r="Y499" i="7"/>
  <c r="V499" i="7"/>
  <c r="G499" i="7"/>
  <c r="Y498" i="7"/>
  <c r="V498" i="7"/>
  <c r="G498" i="7"/>
  <c r="Y497" i="7"/>
  <c r="V497" i="7"/>
  <c r="G497" i="7"/>
  <c r="Y496" i="7"/>
  <c r="V496" i="7"/>
  <c r="G496" i="7"/>
  <c r="Y493" i="7"/>
  <c r="V493" i="7"/>
  <c r="G493" i="7"/>
  <c r="G492" i="7"/>
  <c r="Y491" i="7"/>
  <c r="V491" i="7"/>
  <c r="G491" i="7"/>
  <c r="G490" i="7"/>
  <c r="Y489" i="7"/>
  <c r="V489" i="7"/>
  <c r="G489" i="7"/>
  <c r="Y488" i="7"/>
  <c r="V488" i="7"/>
  <c r="G488" i="7"/>
  <c r="Y487" i="7"/>
  <c r="V487" i="7"/>
  <c r="G487" i="7"/>
  <c r="Y486" i="7"/>
  <c r="V486" i="7"/>
  <c r="G486" i="7"/>
  <c r="Y485" i="7"/>
  <c r="V485" i="7"/>
  <c r="G485" i="7"/>
  <c r="Y482" i="7"/>
  <c r="V482" i="7"/>
  <c r="G482" i="7"/>
  <c r="G481" i="7"/>
  <c r="Y480" i="7"/>
  <c r="V480" i="7"/>
  <c r="G480" i="7"/>
  <c r="G479" i="7"/>
  <c r="Y478" i="7"/>
  <c r="V478" i="7"/>
  <c r="G478" i="7"/>
  <c r="Y477" i="7"/>
  <c r="V477" i="7"/>
  <c r="G477" i="7"/>
  <c r="Y476" i="7"/>
  <c r="V476" i="7"/>
  <c r="G476" i="7"/>
  <c r="Y475" i="7"/>
  <c r="V475" i="7"/>
  <c r="G475" i="7"/>
  <c r="Y472" i="7"/>
  <c r="V472" i="7"/>
  <c r="G472" i="7"/>
  <c r="G471" i="7"/>
  <c r="Y470" i="7"/>
  <c r="V470" i="7"/>
  <c r="G470" i="7"/>
  <c r="G469" i="7"/>
  <c r="Y468" i="7"/>
  <c r="V468" i="7"/>
  <c r="G468" i="7"/>
  <c r="Y467" i="7"/>
  <c r="V467" i="7"/>
  <c r="G467" i="7"/>
  <c r="Y466" i="7"/>
  <c r="V466" i="7"/>
  <c r="G466" i="7"/>
  <c r="Y465" i="7"/>
  <c r="V465" i="7"/>
  <c r="G465" i="7"/>
  <c r="Y460" i="7"/>
  <c r="V460" i="7"/>
  <c r="G460" i="7"/>
  <c r="Y458" i="7"/>
  <c r="V458" i="7"/>
  <c r="G458" i="7"/>
  <c r="Y457" i="7"/>
  <c r="V457" i="7"/>
  <c r="G457" i="7"/>
  <c r="Y456" i="7"/>
  <c r="V456" i="7"/>
  <c r="G456" i="7"/>
  <c r="Y455" i="7"/>
  <c r="V455" i="7"/>
  <c r="G455" i="7"/>
  <c r="Y454" i="7"/>
  <c r="V454" i="7"/>
  <c r="G454" i="7"/>
  <c r="G453" i="7"/>
  <c r="Y450" i="7"/>
  <c r="V450" i="7"/>
  <c r="G450" i="7"/>
  <c r="Y448" i="7"/>
  <c r="V448" i="7"/>
  <c r="G448" i="7"/>
  <c r="G447" i="7"/>
  <c r="Y446" i="7"/>
  <c r="V446" i="7"/>
  <c r="G446" i="7"/>
  <c r="Y445" i="7"/>
  <c r="V445" i="7"/>
  <c r="G445" i="7"/>
  <c r="Y444" i="7"/>
  <c r="V444" i="7"/>
  <c r="G444" i="7"/>
  <c r="Y443" i="7"/>
  <c r="V443" i="7"/>
  <c r="G443" i="7"/>
  <c r="Y442" i="7"/>
  <c r="V442" i="7"/>
  <c r="G442" i="7"/>
  <c r="G441" i="7"/>
  <c r="Y439" i="7"/>
  <c r="V439" i="7"/>
  <c r="G439" i="7"/>
  <c r="Y437" i="7"/>
  <c r="V437" i="7"/>
  <c r="G437" i="7"/>
  <c r="G436" i="7"/>
  <c r="Y435" i="7"/>
  <c r="V435" i="7"/>
  <c r="G435" i="7"/>
  <c r="Y434" i="7"/>
  <c r="V434" i="7"/>
  <c r="G434" i="7"/>
  <c r="G433" i="7"/>
  <c r="Y432" i="7"/>
  <c r="V432" i="7"/>
  <c r="G432" i="7"/>
  <c r="Y431" i="7"/>
  <c r="V431" i="7"/>
  <c r="G431" i="7"/>
  <c r="Y430" i="7"/>
  <c r="V430" i="7"/>
  <c r="G430" i="7"/>
  <c r="Y429" i="7"/>
  <c r="V429" i="7"/>
  <c r="G429" i="7"/>
  <c r="Y428" i="7"/>
  <c r="V428" i="7"/>
  <c r="G428" i="7"/>
  <c r="G427" i="7"/>
  <c r="Y425" i="7"/>
  <c r="V425" i="7"/>
  <c r="G425" i="7"/>
  <c r="G424" i="7"/>
  <c r="Y423" i="7"/>
  <c r="V423" i="7"/>
  <c r="G423" i="7"/>
  <c r="G422" i="7"/>
  <c r="Y421" i="7"/>
  <c r="V421" i="7"/>
  <c r="G421" i="7"/>
  <c r="Y420" i="7"/>
  <c r="V420" i="7"/>
  <c r="G420" i="7"/>
  <c r="Y419" i="7"/>
  <c r="V419" i="7"/>
  <c r="G419" i="7"/>
  <c r="Y418" i="7"/>
  <c r="V418" i="7"/>
  <c r="G418" i="7"/>
  <c r="Y417" i="7"/>
  <c r="V417" i="7"/>
  <c r="G417" i="7"/>
  <c r="G416" i="7"/>
  <c r="G415" i="7" s="1"/>
  <c r="Y412" i="7"/>
  <c r="V412" i="7"/>
  <c r="G412" i="7"/>
  <c r="Y411" i="7"/>
  <c r="V411" i="7"/>
  <c r="G411" i="7"/>
  <c r="Y410" i="7"/>
  <c r="V410" i="7"/>
  <c r="G410" i="7"/>
  <c r="G409" i="7"/>
  <c r="Y408" i="7"/>
  <c r="V408" i="7"/>
  <c r="G408" i="7"/>
  <c r="Y406" i="7"/>
  <c r="V406" i="7"/>
  <c r="G406" i="7"/>
  <c r="G405" i="7" s="1"/>
  <c r="Y404" i="7"/>
  <c r="V404" i="7"/>
  <c r="G404" i="7"/>
  <c r="Y403" i="7"/>
  <c r="V403" i="7"/>
  <c r="G403" i="7"/>
  <c r="Y402" i="7"/>
  <c r="V402" i="7"/>
  <c r="G402" i="7"/>
  <c r="Y401" i="7"/>
  <c r="V401" i="7"/>
  <c r="G401" i="7"/>
  <c r="Y400" i="7"/>
  <c r="V400" i="7"/>
  <c r="G400" i="7"/>
  <c r="Y399" i="7"/>
  <c r="V399" i="7"/>
  <c r="G399" i="7"/>
  <c r="G398" i="7"/>
  <c r="Y396" i="7"/>
  <c r="V396" i="7"/>
  <c r="G396" i="7"/>
  <c r="Y394" i="7"/>
  <c r="V394" i="7"/>
  <c r="G394" i="7"/>
  <c r="Y393" i="7"/>
  <c r="V393" i="7"/>
  <c r="G393" i="7"/>
  <c r="Y392" i="7"/>
  <c r="V392" i="7"/>
  <c r="G392" i="7"/>
  <c r="Y391" i="7"/>
  <c r="V391" i="7"/>
  <c r="G391" i="7"/>
  <c r="G390" i="7" s="1"/>
  <c r="Y388" i="7"/>
  <c r="V388" i="7"/>
  <c r="G388" i="7"/>
  <c r="G387" i="7"/>
  <c r="Y386" i="7"/>
  <c r="V386" i="7"/>
  <c r="G386" i="7"/>
  <c r="Y385" i="7"/>
  <c r="V385" i="7"/>
  <c r="G385" i="7"/>
  <c r="Y384" i="7"/>
  <c r="V384" i="7"/>
  <c r="G384" i="7"/>
  <c r="Y383" i="7"/>
  <c r="V383" i="7"/>
  <c r="G383" i="7"/>
  <c r="Y380" i="7"/>
  <c r="V380" i="7"/>
  <c r="G380" i="7"/>
  <c r="G379" i="7"/>
  <c r="Y378" i="7"/>
  <c r="V378" i="7"/>
  <c r="G378" i="7"/>
  <c r="G377" i="7"/>
  <c r="Y376" i="7"/>
  <c r="V376" i="7"/>
  <c r="G376" i="7"/>
  <c r="Y374" i="7"/>
  <c r="V374" i="7"/>
  <c r="G374" i="7"/>
  <c r="Y373" i="7"/>
  <c r="V373" i="7"/>
  <c r="G373" i="7"/>
  <c r="Y372" i="7"/>
  <c r="V372" i="7"/>
  <c r="G372" i="7"/>
  <c r="Y371" i="7"/>
  <c r="V371" i="7"/>
  <c r="G371" i="7"/>
  <c r="Y370" i="7"/>
  <c r="V370" i="7"/>
  <c r="G370" i="7"/>
  <c r="G369" i="7" s="1"/>
  <c r="Y367" i="7"/>
  <c r="V367" i="7"/>
  <c r="G367" i="7"/>
  <c r="G366" i="7"/>
  <c r="Y365" i="7"/>
  <c r="V365" i="7"/>
  <c r="G365" i="7"/>
  <c r="Y363" i="7"/>
  <c r="V363" i="7"/>
  <c r="G363" i="7"/>
  <c r="G362" i="7" s="1"/>
  <c r="Y361" i="7"/>
  <c r="V361" i="7"/>
  <c r="G361" i="7"/>
  <c r="Y360" i="7"/>
  <c r="V360" i="7"/>
  <c r="G360" i="7"/>
  <c r="Y359" i="7"/>
  <c r="V359" i="7"/>
  <c r="G359" i="7"/>
  <c r="Y358" i="7"/>
  <c r="V358" i="7"/>
  <c r="G358" i="7"/>
  <c r="Y357" i="7"/>
  <c r="V357" i="7"/>
  <c r="G357" i="7"/>
  <c r="G356" i="7"/>
  <c r="Y354" i="7"/>
  <c r="V354" i="7"/>
  <c r="G354" i="7"/>
  <c r="Y352" i="7"/>
  <c r="V352" i="7"/>
  <c r="G352" i="7"/>
  <c r="G351" i="7" s="1"/>
  <c r="Y350" i="7"/>
  <c r="V350" i="7"/>
  <c r="G350" i="7"/>
  <c r="Y349" i="7"/>
  <c r="V349" i="7"/>
  <c r="G349" i="7"/>
  <c r="Y348" i="7"/>
  <c r="V348" i="7"/>
  <c r="G348" i="7"/>
  <c r="Y347" i="7"/>
  <c r="V347" i="7"/>
  <c r="G347" i="7"/>
  <c r="Y346" i="7"/>
  <c r="V346" i="7"/>
  <c r="G346" i="7"/>
  <c r="G345" i="7"/>
  <c r="Y340" i="7"/>
  <c r="V340" i="7"/>
  <c r="G340" i="7"/>
  <c r="G339" i="7"/>
  <c r="G338" i="7" s="1"/>
  <c r="G337" i="7" s="1"/>
  <c r="G336" i="7" s="1"/>
  <c r="G335" i="7"/>
  <c r="Y334" i="7"/>
  <c r="V334" i="7"/>
  <c r="G334" i="7"/>
  <c r="Y333" i="7"/>
  <c r="V333" i="7"/>
  <c r="G333" i="7"/>
  <c r="Y332" i="7"/>
  <c r="V332" i="7"/>
  <c r="G332" i="7"/>
  <c r="Y331" i="7"/>
  <c r="V331" i="7"/>
  <c r="G331" i="7"/>
  <c r="Y330" i="7"/>
  <c r="V330" i="7"/>
  <c r="G330" i="7"/>
  <c r="Y329" i="7"/>
  <c r="V329" i="7"/>
  <c r="G329" i="7"/>
  <c r="Y328" i="7"/>
  <c r="V328" i="7"/>
  <c r="G328" i="7"/>
  <c r="Y327" i="7"/>
  <c r="V327" i="7"/>
  <c r="G327" i="7"/>
  <c r="Y326" i="7"/>
  <c r="V326" i="7"/>
  <c r="G326" i="7"/>
  <c r="Y325" i="7"/>
  <c r="V325" i="7"/>
  <c r="G325" i="7"/>
  <c r="Y323" i="7"/>
  <c r="V323" i="7"/>
  <c r="G323" i="7"/>
  <c r="G322" i="7" s="1"/>
  <c r="Y320" i="7"/>
  <c r="V320" i="7"/>
  <c r="G320" i="7"/>
  <c r="G319" i="7"/>
  <c r="Y318" i="7"/>
  <c r="V318" i="7"/>
  <c r="G318" i="7"/>
  <c r="Y317" i="7"/>
  <c r="V317" i="7"/>
  <c r="G317" i="7"/>
  <c r="Y316" i="7"/>
  <c r="V316" i="7"/>
  <c r="G316" i="7"/>
  <c r="Y315" i="7"/>
  <c r="V315" i="7"/>
  <c r="G315" i="7"/>
  <c r="Y314" i="7"/>
  <c r="V314" i="7"/>
  <c r="G314" i="7"/>
  <c r="Y313" i="7"/>
  <c r="V313" i="7"/>
  <c r="G313" i="7"/>
  <c r="Y312" i="7"/>
  <c r="V312" i="7"/>
  <c r="G312" i="7"/>
  <c r="Y311" i="7"/>
  <c r="V311" i="7"/>
  <c r="G311" i="7"/>
  <c r="Y310" i="7"/>
  <c r="V310" i="7"/>
  <c r="G310" i="7"/>
  <c r="Y307" i="7"/>
  <c r="V307" i="7"/>
  <c r="G307" i="7"/>
  <c r="Y306" i="7"/>
  <c r="V306" i="7"/>
  <c r="G306" i="7"/>
  <c r="G305" i="7"/>
  <c r="Y304" i="7"/>
  <c r="V304" i="7"/>
  <c r="G304" i="7"/>
  <c r="G303" i="7"/>
  <c r="G302" i="7" s="1"/>
  <c r="Y301" i="7"/>
  <c r="V301" i="7"/>
  <c r="G301" i="7"/>
  <c r="Y300" i="7"/>
  <c r="V300" i="7"/>
  <c r="G300" i="7"/>
  <c r="Y299" i="7"/>
  <c r="V299" i="7"/>
  <c r="G299" i="7"/>
  <c r="Y298" i="7"/>
  <c r="V298" i="7"/>
  <c r="G298" i="7"/>
  <c r="Y297" i="7"/>
  <c r="V297" i="7"/>
  <c r="G297" i="7"/>
  <c r="Y296" i="7"/>
  <c r="V296" i="7"/>
  <c r="G296" i="7"/>
  <c r="Y295" i="7"/>
  <c r="V295" i="7"/>
  <c r="G295" i="7"/>
  <c r="Y294" i="7"/>
  <c r="V294" i="7"/>
  <c r="G294" i="7"/>
  <c r="Y293" i="7"/>
  <c r="V293" i="7"/>
  <c r="G293" i="7"/>
  <c r="Y291" i="7"/>
  <c r="V291" i="7"/>
  <c r="G291" i="7"/>
  <c r="G290" i="7"/>
  <c r="Y289" i="7"/>
  <c r="V289" i="7"/>
  <c r="G289" i="7"/>
  <c r="Y288" i="7"/>
  <c r="V288" i="7"/>
  <c r="G288" i="7"/>
  <c r="Y287" i="7"/>
  <c r="V287" i="7"/>
  <c r="G287" i="7"/>
  <c r="Y286" i="7"/>
  <c r="V286" i="7"/>
  <c r="O286" i="7"/>
  <c r="P286" i="7" s="1"/>
  <c r="N286" i="7"/>
  <c r="Q286" i="7" s="1"/>
  <c r="G286" i="7"/>
  <c r="Y285" i="7"/>
  <c r="V285" i="7"/>
  <c r="G285" i="7"/>
  <c r="Y284" i="7"/>
  <c r="V284" i="7"/>
  <c r="G284" i="7"/>
  <c r="Y283" i="7"/>
  <c r="V283" i="7"/>
  <c r="G283" i="7"/>
  <c r="Y282" i="7"/>
  <c r="V282" i="7"/>
  <c r="G282" i="7"/>
  <c r="Y281" i="7"/>
  <c r="V281" i="7"/>
  <c r="G281" i="7"/>
  <c r="Y280" i="7"/>
  <c r="V280" i="7"/>
  <c r="G280" i="7"/>
  <c r="G279" i="7" s="1"/>
  <c r="Y276" i="7"/>
  <c r="V276" i="7"/>
  <c r="G276" i="7"/>
  <c r="Y274" i="7"/>
  <c r="V274" i="7"/>
  <c r="G274" i="7"/>
  <c r="G273" i="7" s="1"/>
  <c r="Y272" i="7"/>
  <c r="V272" i="7"/>
  <c r="G272" i="7"/>
  <c r="G271" i="7"/>
  <c r="Y270" i="7"/>
  <c r="V270" i="7"/>
  <c r="G270" i="7"/>
  <c r="G269" i="7"/>
  <c r="Y268" i="7"/>
  <c r="V268" i="7"/>
  <c r="G268" i="7"/>
  <c r="Y266" i="7"/>
  <c r="V266" i="7"/>
  <c r="G266" i="7"/>
  <c r="G265" i="7" s="1"/>
  <c r="Y264" i="7"/>
  <c r="V264" i="7"/>
  <c r="G264" i="7"/>
  <c r="G263" i="7"/>
  <c r="Y262" i="7"/>
  <c r="V262" i="7"/>
  <c r="G262" i="7"/>
  <c r="G261" i="7"/>
  <c r="Y260" i="7"/>
  <c r="V260" i="7"/>
  <c r="G260" i="7"/>
  <c r="Y258" i="7"/>
  <c r="V258" i="7"/>
  <c r="G258" i="7"/>
  <c r="G257" i="7" s="1"/>
  <c r="Y256" i="7"/>
  <c r="V256" i="7"/>
  <c r="G256" i="7"/>
  <c r="G255" i="7"/>
  <c r="Y254" i="7"/>
  <c r="V254" i="7"/>
  <c r="G254" i="7"/>
  <c r="G253" i="7"/>
  <c r="Y249" i="7"/>
  <c r="V249" i="7"/>
  <c r="Y247" i="7"/>
  <c r="V247" i="7"/>
  <c r="Y245" i="7"/>
  <c r="V245" i="7"/>
  <c r="Y244" i="7"/>
  <c r="V244" i="7"/>
  <c r="Y243" i="7"/>
  <c r="V243" i="7"/>
  <c r="Y242" i="7"/>
  <c r="V242" i="7"/>
  <c r="Y239" i="7"/>
  <c r="V239" i="7"/>
  <c r="Y238" i="7"/>
  <c r="V238" i="7"/>
  <c r="Y237" i="7"/>
  <c r="V237" i="7"/>
  <c r="Y235" i="7"/>
  <c r="V235" i="7"/>
  <c r="Y233" i="7"/>
  <c r="V233" i="7"/>
  <c r="Y231" i="7"/>
  <c r="V231" i="7"/>
  <c r="Y230" i="7"/>
  <c r="V230" i="7"/>
  <c r="Y229" i="7"/>
  <c r="V229" i="7"/>
  <c r="Y228" i="7"/>
  <c r="V228" i="7"/>
  <c r="Y225" i="7"/>
  <c r="V225" i="7"/>
  <c r="G225" i="7"/>
  <c r="G224" i="7"/>
  <c r="Y223" i="7"/>
  <c r="V223" i="7"/>
  <c r="G223" i="7"/>
  <c r="Y222" i="7"/>
  <c r="V222" i="7"/>
  <c r="G222" i="7"/>
  <c r="Y221" i="7"/>
  <c r="V221" i="7"/>
  <c r="G221" i="7"/>
  <c r="Y220" i="7"/>
  <c r="V220" i="7"/>
  <c r="G220" i="7"/>
  <c r="G219" i="7"/>
  <c r="G218" i="7"/>
  <c r="Y217" i="7"/>
  <c r="V217" i="7"/>
  <c r="G217" i="7"/>
  <c r="G216" i="7"/>
  <c r="Y215" i="7"/>
  <c r="V215" i="7"/>
  <c r="G215" i="7"/>
  <c r="Y214" i="7"/>
  <c r="V214" i="7"/>
  <c r="G214" i="7"/>
  <c r="Y213" i="7"/>
  <c r="V213" i="7"/>
  <c r="G213" i="7"/>
  <c r="Y212" i="7"/>
  <c r="V212" i="7"/>
  <c r="G212" i="7"/>
  <c r="Y209" i="7"/>
  <c r="V209" i="7"/>
  <c r="G209" i="7"/>
  <c r="G208" i="7"/>
  <c r="Y207" i="7"/>
  <c r="V207" i="7"/>
  <c r="G207" i="7"/>
  <c r="G206" i="7"/>
  <c r="Y205" i="7"/>
  <c r="V205" i="7"/>
  <c r="G205" i="7"/>
  <c r="Y204" i="7"/>
  <c r="V204" i="7"/>
  <c r="G204" i="7"/>
  <c r="Y203" i="7"/>
  <c r="V203" i="7"/>
  <c r="G203" i="7"/>
  <c r="Y202" i="7"/>
  <c r="V202" i="7"/>
  <c r="G202" i="7"/>
  <c r="Y199" i="7"/>
  <c r="V199" i="7"/>
  <c r="G199" i="7"/>
  <c r="G198" i="7"/>
  <c r="Y197" i="7"/>
  <c r="V197" i="7"/>
  <c r="G197" i="7"/>
  <c r="G196" i="7"/>
  <c r="Y195" i="7"/>
  <c r="V195" i="7"/>
  <c r="G195" i="7"/>
  <c r="Y193" i="7"/>
  <c r="V193" i="7"/>
  <c r="G193" i="7"/>
  <c r="Y192" i="7"/>
  <c r="V192" i="7"/>
  <c r="G192" i="7"/>
  <c r="Y191" i="7"/>
  <c r="V191" i="7"/>
  <c r="G191" i="7"/>
  <c r="Y190" i="7"/>
  <c r="V190" i="7"/>
  <c r="G190" i="7"/>
  <c r="G189" i="7"/>
  <c r="Y187" i="7"/>
  <c r="V187" i="7"/>
  <c r="G187" i="7"/>
  <c r="G186" i="7"/>
  <c r="Y185" i="7"/>
  <c r="V185" i="7"/>
  <c r="Y184" i="7"/>
  <c r="V184" i="7"/>
  <c r="G184" i="7"/>
  <c r="G183" i="7"/>
  <c r="Y182" i="7"/>
  <c r="V182" i="7"/>
  <c r="G182" i="7"/>
  <c r="Y180" i="7"/>
  <c r="V180" i="7"/>
  <c r="G180" i="7"/>
  <c r="Y179" i="7"/>
  <c r="V179" i="7"/>
  <c r="G179" i="7"/>
  <c r="Y178" i="7"/>
  <c r="V178" i="7"/>
  <c r="G178" i="7"/>
  <c r="Y177" i="7"/>
  <c r="V177" i="7"/>
  <c r="G177" i="7"/>
  <c r="G176" i="7"/>
  <c r="Y174" i="7"/>
  <c r="V174" i="7"/>
  <c r="G174" i="7"/>
  <c r="G173" i="7"/>
  <c r="Y172" i="7"/>
  <c r="V172" i="7"/>
  <c r="G172" i="7"/>
  <c r="Y170" i="7"/>
  <c r="V170" i="7"/>
  <c r="G170" i="7"/>
  <c r="Y169" i="7"/>
  <c r="V169" i="7"/>
  <c r="G169" i="7"/>
  <c r="Y168" i="7"/>
  <c r="V168" i="7"/>
  <c r="G168" i="7"/>
  <c r="Y167" i="7"/>
  <c r="V167" i="7"/>
  <c r="G167" i="7"/>
  <c r="G166" i="7"/>
  <c r="Y164" i="7"/>
  <c r="V164" i="7"/>
  <c r="G164" i="7"/>
  <c r="G163" i="7"/>
  <c r="Y162" i="7"/>
  <c r="V162" i="7"/>
  <c r="G162" i="7"/>
  <c r="Y160" i="7"/>
  <c r="V160" i="7"/>
  <c r="G160" i="7"/>
  <c r="G159" i="7"/>
  <c r="Y158" i="7"/>
  <c r="V158" i="7"/>
  <c r="G158" i="7"/>
  <c r="Y157" i="7"/>
  <c r="V157" i="7"/>
  <c r="G157" i="7"/>
  <c r="Y156" i="7"/>
  <c r="V156" i="7"/>
  <c r="G156" i="7"/>
  <c r="Y155" i="7"/>
  <c r="V155" i="7"/>
  <c r="G155" i="7"/>
  <c r="G154" i="7"/>
  <c r="Y152" i="7"/>
  <c r="V152" i="7"/>
  <c r="G152" i="7"/>
  <c r="Y151" i="7"/>
  <c r="V151" i="7"/>
  <c r="G151" i="7"/>
  <c r="Y149" i="7"/>
  <c r="V149" i="7"/>
  <c r="G149" i="7"/>
  <c r="G148" i="7" s="1"/>
  <c r="Y147" i="7"/>
  <c r="V147" i="7"/>
  <c r="G147" i="7"/>
  <c r="Y146" i="7"/>
  <c r="V146" i="7"/>
  <c r="G146" i="7"/>
  <c r="G145" i="7"/>
  <c r="Y143" i="7"/>
  <c r="V143" i="7"/>
  <c r="G143" i="7"/>
  <c r="Y141" i="7"/>
  <c r="V141" i="7"/>
  <c r="G141" i="7"/>
  <c r="G140" i="7"/>
  <c r="Y139" i="7"/>
  <c r="V139" i="7"/>
  <c r="G139" i="7"/>
  <c r="Y138" i="7"/>
  <c r="V138" i="7"/>
  <c r="G138" i="7"/>
  <c r="Y137" i="7"/>
  <c r="V137" i="7"/>
  <c r="G137" i="7"/>
  <c r="Y136" i="7"/>
  <c r="V136" i="7"/>
  <c r="G136" i="7"/>
  <c r="G135" i="7"/>
  <c r="Y131" i="7"/>
  <c r="V131" i="7"/>
  <c r="G131" i="7"/>
  <c r="G130" i="7"/>
  <c r="Y129" i="7"/>
  <c r="V129" i="7"/>
  <c r="G129" i="7"/>
  <c r="G128" i="7"/>
  <c r="Y127" i="7"/>
  <c r="V127" i="7"/>
  <c r="G127" i="7"/>
  <c r="Y126" i="7"/>
  <c r="V126" i="7"/>
  <c r="G126" i="7"/>
  <c r="Y124" i="7"/>
  <c r="V124" i="7"/>
  <c r="G124" i="7"/>
  <c r="Y123" i="7"/>
  <c r="V123" i="7"/>
  <c r="G123" i="7"/>
  <c r="Y122" i="7"/>
  <c r="V122" i="7"/>
  <c r="G122" i="7"/>
  <c r="Y121" i="7"/>
  <c r="V121" i="7"/>
  <c r="G121" i="7"/>
  <c r="G120" i="7"/>
  <c r="Y115" i="7"/>
  <c r="V115" i="7"/>
  <c r="G115" i="7"/>
  <c r="G114" i="7"/>
  <c r="G113" i="7"/>
  <c r="G112" i="7" s="1"/>
  <c r="G111" i="7" s="1"/>
  <c r="G110" i="7" s="1"/>
  <c r="Y107" i="7"/>
  <c r="V107" i="7"/>
  <c r="G107" i="7"/>
  <c r="G106" i="7"/>
  <c r="Y105" i="7"/>
  <c r="V105" i="7"/>
  <c r="G105" i="7"/>
  <c r="G104" i="7"/>
  <c r="Y103" i="7"/>
  <c r="V103" i="7"/>
  <c r="G103" i="7"/>
  <c r="Y102" i="7"/>
  <c r="V102" i="7"/>
  <c r="G102" i="7"/>
  <c r="Y101" i="7"/>
  <c r="V101" i="7"/>
  <c r="G101" i="7"/>
  <c r="Y100" i="7"/>
  <c r="V100" i="7"/>
  <c r="G100" i="7"/>
  <c r="Y99" i="7"/>
  <c r="V99" i="7"/>
  <c r="G99" i="7"/>
  <c r="G98" i="7"/>
  <c r="G97" i="7" s="1"/>
  <c r="Y96" i="7"/>
  <c r="V96" i="7"/>
  <c r="G96" i="7"/>
  <c r="G95" i="7"/>
  <c r="Y94" i="7"/>
  <c r="V94" i="7"/>
  <c r="Y92" i="7"/>
  <c r="V92" i="7"/>
  <c r="G92" i="7"/>
  <c r="Y91" i="7"/>
  <c r="V91" i="7"/>
  <c r="G91" i="7"/>
  <c r="Y90" i="7"/>
  <c r="V90" i="7"/>
  <c r="G90" i="7"/>
  <c r="Y89" i="7"/>
  <c r="V89" i="7"/>
  <c r="G89" i="7"/>
  <c r="G88" i="7"/>
  <c r="G87" i="7"/>
  <c r="G86" i="7"/>
  <c r="Y85" i="7"/>
  <c r="V85" i="7"/>
  <c r="G85" i="7"/>
  <c r="Y83" i="7"/>
  <c r="V83" i="7"/>
  <c r="G83" i="7"/>
  <c r="G82" i="7"/>
  <c r="Y81" i="7"/>
  <c r="V81" i="7"/>
  <c r="G81" i="7"/>
  <c r="Y80" i="7"/>
  <c r="V80" i="7"/>
  <c r="G80" i="7"/>
  <c r="Y79" i="7"/>
  <c r="V79" i="7"/>
  <c r="G79" i="7"/>
  <c r="Y78" i="7"/>
  <c r="V78" i="7"/>
  <c r="G78" i="7"/>
  <c r="G77" i="7"/>
  <c r="Y75" i="7"/>
  <c r="V75" i="7"/>
  <c r="G75" i="7"/>
  <c r="Y73" i="7"/>
  <c r="V73" i="7"/>
  <c r="G73" i="7"/>
  <c r="G72" i="7" s="1"/>
  <c r="Y71" i="7"/>
  <c r="V71" i="7"/>
  <c r="G71" i="7"/>
  <c r="G70" i="7"/>
  <c r="Y69" i="7"/>
  <c r="V69" i="7"/>
  <c r="Y67" i="7"/>
  <c r="V67" i="7"/>
  <c r="O67" i="7"/>
  <c r="N67" i="7"/>
  <c r="G67" i="7"/>
  <c r="Y66" i="7"/>
  <c r="V66" i="7"/>
  <c r="G66" i="7"/>
  <c r="Y65" i="7"/>
  <c r="V65" i="7"/>
  <c r="G65" i="7"/>
  <c r="Y64" i="7"/>
  <c r="V64" i="7"/>
  <c r="G64" i="7"/>
  <c r="Y63" i="7"/>
  <c r="V63" i="7"/>
  <c r="G63" i="7"/>
  <c r="Y59" i="7"/>
  <c r="V59" i="7"/>
  <c r="G59" i="7"/>
  <c r="Y57" i="7"/>
  <c r="V57" i="7"/>
  <c r="G57" i="7"/>
  <c r="G56" i="7"/>
  <c r="Y55" i="7"/>
  <c r="V55" i="7"/>
  <c r="G55" i="7"/>
  <c r="Y54" i="7"/>
  <c r="V54" i="7"/>
  <c r="G54" i="7"/>
  <c r="Y53" i="7"/>
  <c r="V53" i="7"/>
  <c r="G53" i="7"/>
  <c r="Y52" i="7"/>
  <c r="V52" i="7"/>
  <c r="G52" i="7"/>
  <c r="G51" i="7" s="1"/>
  <c r="Y49" i="7"/>
  <c r="V49" i="7"/>
  <c r="G49" i="7"/>
  <c r="G48" i="7" s="1"/>
  <c r="Y47" i="7"/>
  <c r="V47" i="7"/>
  <c r="Y45" i="7"/>
  <c r="V45" i="7"/>
  <c r="Y43" i="7"/>
  <c r="V43" i="7"/>
  <c r="G43" i="7"/>
  <c r="Y42" i="7"/>
  <c r="V42" i="7"/>
  <c r="G42" i="7"/>
  <c r="Y41" i="7"/>
  <c r="V41" i="7"/>
  <c r="G41" i="7"/>
  <c r="Y40" i="7"/>
  <c r="V40" i="7"/>
  <c r="G40" i="7"/>
  <c r="G39" i="7" s="1"/>
  <c r="G38" i="7" s="1"/>
  <c r="Y36" i="7"/>
  <c r="V36" i="7"/>
  <c r="G36" i="7"/>
  <c r="G35" i="7"/>
  <c r="Y34" i="7"/>
  <c r="V34" i="7"/>
  <c r="G34" i="7"/>
  <c r="G33" i="7" s="1"/>
  <c r="Y32" i="7"/>
  <c r="V32" i="7"/>
  <c r="G32" i="7"/>
  <c r="Y31" i="7"/>
  <c r="V31" i="7"/>
  <c r="G31" i="7"/>
  <c r="Y30" i="7"/>
  <c r="V30" i="7"/>
  <c r="G30" i="7"/>
  <c r="Y29" i="7"/>
  <c r="V29" i="7"/>
  <c r="G29" i="7"/>
  <c r="G28" i="7"/>
  <c r="G27" i="7" s="1"/>
  <c r="Y26" i="7"/>
  <c r="V26" i="7"/>
  <c r="Y25" i="7"/>
  <c r="V25" i="7"/>
  <c r="Y23" i="7"/>
  <c r="V23" i="7"/>
  <c r="G23" i="7"/>
  <c r="G22" i="7"/>
  <c r="Y21" i="7"/>
  <c r="V21" i="7"/>
  <c r="G21" i="7"/>
  <c r="G20" i="7" s="1"/>
  <c r="Y19" i="7"/>
  <c r="V19" i="7"/>
  <c r="G19" i="7"/>
  <c r="Y18" i="7"/>
  <c r="V18" i="7"/>
  <c r="G18" i="7"/>
  <c r="Y17" i="7"/>
  <c r="V17" i="7"/>
  <c r="G17" i="7"/>
  <c r="Y16" i="7"/>
  <c r="V16" i="7"/>
  <c r="G16" i="7"/>
  <c r="G15" i="7"/>
  <c r="G14" i="7" s="1"/>
  <c r="G13" i="7" s="1"/>
  <c r="G50" i="7" l="1"/>
  <c r="G37" i="7" s="1"/>
  <c r="G12" i="7" s="1"/>
  <c r="G11" i="7" s="1"/>
  <c r="G10" i="7" s="1"/>
  <c r="G9" i="7" s="1"/>
  <c r="Q67" i="7"/>
  <c r="P67" i="7"/>
  <c r="G181" i="7"/>
  <c r="G175" i="7" s="1"/>
  <c r="G201" i="7"/>
  <c r="G200" i="7" s="1"/>
  <c r="G211" i="7"/>
  <c r="G210" i="7" s="1"/>
  <c r="G58" i="7"/>
  <c r="G84" i="7"/>
  <c r="G76" i="7" s="1"/>
  <c r="G150" i="7"/>
  <c r="G144" i="7" s="1"/>
  <c r="G171" i="7"/>
  <c r="G165" i="7" s="1"/>
  <c r="G74" i="7"/>
  <c r="G142" i="7"/>
  <c r="G134" i="7" s="1"/>
  <c r="G275" i="7"/>
  <c r="G161" i="7"/>
  <c r="G153" i="7" s="1"/>
  <c r="G62" i="7"/>
  <c r="G61" i="7" s="1"/>
  <c r="G60" i="7" s="1"/>
  <c r="G125" i="7"/>
  <c r="G119" i="7" s="1"/>
  <c r="G118" i="7" s="1"/>
  <c r="G117" i="7" s="1"/>
  <c r="G194" i="7"/>
  <c r="G188" i="7" s="1"/>
  <c r="G353" i="7"/>
  <c r="G344" i="7" s="1"/>
  <c r="G267" i="7"/>
  <c r="G259" i="7"/>
  <c r="G252" i="7" s="1"/>
  <c r="G251" i="7" s="1"/>
  <c r="G250" i="7" s="1"/>
  <c r="G292" i="7"/>
  <c r="G278" i="7" s="1"/>
  <c r="G277" i="7" s="1"/>
  <c r="G309" i="7"/>
  <c r="G308" i="7" s="1"/>
  <c r="G324" i="7"/>
  <c r="G364" i="7"/>
  <c r="G355" i="7" s="1"/>
  <c r="G375" i="7"/>
  <c r="G368" i="7" s="1"/>
  <c r="G321" i="7"/>
  <c r="G382" i="7"/>
  <c r="G381" i="7" s="1"/>
  <c r="G407" i="7"/>
  <c r="G397" i="7" s="1"/>
  <c r="G426" i="7"/>
  <c r="G414" i="7" s="1"/>
  <c r="G413" i="7" s="1"/>
  <c r="G438" i="7"/>
  <c r="G395" i="7"/>
  <c r="G389" i="7" s="1"/>
  <c r="G449" i="7"/>
  <c r="G440" i="7" s="1"/>
  <c r="G515" i="7"/>
  <c r="G593" i="7"/>
  <c r="G586" i="7" s="1"/>
  <c r="G464" i="7"/>
  <c r="G463" i="7" s="1"/>
  <c r="G474" i="7"/>
  <c r="G473" i="7" s="1"/>
  <c r="G484" i="7"/>
  <c r="G483" i="7" s="1"/>
  <c r="G495" i="7"/>
  <c r="G494" i="7" s="1"/>
  <c r="G459" i="7"/>
  <c r="G452" i="7" s="1"/>
  <c r="G451" i="7" s="1"/>
  <c r="G505" i="7"/>
  <c r="G504" i="7" s="1"/>
  <c r="G522" i="7"/>
  <c r="G567" i="7"/>
  <c r="G566" i="7" s="1"/>
  <c r="G582" i="7"/>
  <c r="G559" i="7"/>
  <c r="G548" i="7" s="1"/>
  <c r="G547" i="7" s="1"/>
  <c r="G546" i="7" s="1"/>
  <c r="G545" i="7" s="1"/>
  <c r="G544" i="7" s="1"/>
  <c r="G602" i="7"/>
  <c r="G596" i="7" s="1"/>
  <c r="G595" i="7" s="1"/>
  <c r="G343" i="7" l="1"/>
  <c r="G342" i="7" s="1"/>
  <c r="G514" i="7"/>
  <c r="G462" i="7" s="1"/>
  <c r="G461" i="7" s="1"/>
  <c r="G133" i="7"/>
  <c r="G132" i="7" s="1"/>
  <c r="G116" i="7"/>
  <c r="M255" i="1" l="1"/>
  <c r="M254" i="1" s="1"/>
  <c r="G341" i="7"/>
  <c r="G109" i="7" s="1"/>
  <c r="G108" i="7" s="1"/>
  <c r="G8" i="7" s="1"/>
  <c r="N286" i="4" l="1"/>
  <c r="N67" i="4"/>
  <c r="W603" i="4" l="1"/>
  <c r="T603" i="4"/>
  <c r="G603" i="4"/>
  <c r="G602" i="4" s="1"/>
  <c r="W601" i="4"/>
  <c r="T601" i="4"/>
  <c r="G601" i="4"/>
  <c r="W600" i="4"/>
  <c r="T600" i="4"/>
  <c r="G600" i="4"/>
  <c r="W599" i="4"/>
  <c r="T599" i="4"/>
  <c r="G599" i="4"/>
  <c r="W598" i="4"/>
  <c r="T598" i="4"/>
  <c r="G598" i="4"/>
  <c r="W594" i="4"/>
  <c r="T594" i="4"/>
  <c r="G594" i="4"/>
  <c r="G593" i="4" s="1"/>
  <c r="W592" i="4"/>
  <c r="T592" i="4"/>
  <c r="G592" i="4"/>
  <c r="G591" i="4" s="1"/>
  <c r="W590" i="4"/>
  <c r="T590" i="4"/>
  <c r="G590" i="4"/>
  <c r="W589" i="4"/>
  <c r="T589" i="4"/>
  <c r="G589" i="4"/>
  <c r="W588" i="4"/>
  <c r="T588" i="4"/>
  <c r="G588" i="4"/>
  <c r="W585" i="4"/>
  <c r="T585" i="4"/>
  <c r="G585" i="4"/>
  <c r="W584" i="4"/>
  <c r="T584" i="4"/>
  <c r="G584" i="4"/>
  <c r="W583" i="4"/>
  <c r="T583" i="4"/>
  <c r="G583" i="4"/>
  <c r="W581" i="4"/>
  <c r="T581" i="4"/>
  <c r="G581" i="4"/>
  <c r="W580" i="4"/>
  <c r="T580" i="4"/>
  <c r="G580" i="4"/>
  <c r="W578" i="4"/>
  <c r="T578" i="4"/>
  <c r="G578" i="4"/>
  <c r="G577" i="4" s="1"/>
  <c r="W576" i="4"/>
  <c r="T576" i="4"/>
  <c r="G576" i="4"/>
  <c r="W575" i="4"/>
  <c r="T575" i="4"/>
  <c r="G575" i="4"/>
  <c r="W573" i="4"/>
  <c r="T573" i="4"/>
  <c r="G573" i="4"/>
  <c r="W572" i="4"/>
  <c r="T572" i="4"/>
  <c r="G572" i="4"/>
  <c r="W571" i="4"/>
  <c r="T571" i="4"/>
  <c r="G571" i="4"/>
  <c r="W570" i="4"/>
  <c r="T570" i="4"/>
  <c r="G570" i="4"/>
  <c r="W569" i="4"/>
  <c r="T569" i="4"/>
  <c r="G569" i="4"/>
  <c r="W568" i="4"/>
  <c r="T568" i="4"/>
  <c r="G568" i="4"/>
  <c r="W565" i="4"/>
  <c r="T565" i="4"/>
  <c r="G565" i="4"/>
  <c r="W564" i="4"/>
  <c r="T564" i="4"/>
  <c r="G564" i="4"/>
  <c r="W562" i="4"/>
  <c r="T562" i="4"/>
  <c r="G562" i="4"/>
  <c r="W560" i="4"/>
  <c r="T560" i="4"/>
  <c r="G560" i="4"/>
  <c r="G559" i="4" s="1"/>
  <c r="W558" i="4"/>
  <c r="T558" i="4"/>
  <c r="G558" i="4"/>
  <c r="W557" i="4"/>
  <c r="T557" i="4"/>
  <c r="G557" i="4"/>
  <c r="W555" i="4"/>
  <c r="T555" i="4"/>
  <c r="G555" i="4"/>
  <c r="W554" i="4"/>
  <c r="T554" i="4"/>
  <c r="G554" i="4"/>
  <c r="W553" i="4"/>
  <c r="T553" i="4"/>
  <c r="G553" i="4"/>
  <c r="W552" i="4"/>
  <c r="T552" i="4"/>
  <c r="G552" i="4"/>
  <c r="W551" i="4"/>
  <c r="T551" i="4"/>
  <c r="G551" i="4"/>
  <c r="W550" i="4"/>
  <c r="T550" i="4"/>
  <c r="G550" i="4"/>
  <c r="W543" i="4"/>
  <c r="T543" i="4"/>
  <c r="W541" i="4"/>
  <c r="T541" i="4"/>
  <c r="W539" i="4"/>
  <c r="T539" i="4"/>
  <c r="W538" i="4"/>
  <c r="T538" i="4"/>
  <c r="W537" i="4"/>
  <c r="T537" i="4"/>
  <c r="W536" i="4"/>
  <c r="T536" i="4"/>
  <c r="W533" i="4"/>
  <c r="T533" i="4"/>
  <c r="G533" i="4"/>
  <c r="G532" i="4" s="1"/>
  <c r="W531" i="4"/>
  <c r="T531" i="4"/>
  <c r="G531" i="4"/>
  <c r="G530" i="4" s="1"/>
  <c r="W529" i="4"/>
  <c r="T529" i="4"/>
  <c r="G529" i="4"/>
  <c r="W528" i="4"/>
  <c r="T528" i="4"/>
  <c r="G528" i="4"/>
  <c r="W527" i="4"/>
  <c r="T527" i="4"/>
  <c r="G527" i="4"/>
  <c r="W526" i="4"/>
  <c r="T526" i="4"/>
  <c r="G526" i="4"/>
  <c r="W523" i="4"/>
  <c r="T523" i="4"/>
  <c r="G523" i="4"/>
  <c r="W521" i="4"/>
  <c r="T521" i="4"/>
  <c r="G521" i="4"/>
  <c r="G520" i="4" s="1"/>
  <c r="W519" i="4"/>
  <c r="T519" i="4"/>
  <c r="G519" i="4"/>
  <c r="W518" i="4"/>
  <c r="T518" i="4"/>
  <c r="G518" i="4"/>
  <c r="W517" i="4"/>
  <c r="T517" i="4"/>
  <c r="G517" i="4"/>
  <c r="W516" i="4"/>
  <c r="T516" i="4"/>
  <c r="G516" i="4"/>
  <c r="W513" i="4"/>
  <c r="T513" i="4"/>
  <c r="G513" i="4"/>
  <c r="G512" i="4" s="1"/>
  <c r="W511" i="4"/>
  <c r="T511" i="4"/>
  <c r="G511" i="4"/>
  <c r="G510" i="4" s="1"/>
  <c r="W509" i="4"/>
  <c r="T509" i="4"/>
  <c r="G509" i="4"/>
  <c r="W508" i="4"/>
  <c r="T508" i="4"/>
  <c r="G508" i="4"/>
  <c r="W507" i="4"/>
  <c r="T507" i="4"/>
  <c r="G507" i="4"/>
  <c r="W506" i="4"/>
  <c r="T506" i="4"/>
  <c r="G506" i="4"/>
  <c r="W503" i="4"/>
  <c r="T503" i="4"/>
  <c r="G503" i="4"/>
  <c r="G502" i="4" s="1"/>
  <c r="W501" i="4"/>
  <c r="T501" i="4"/>
  <c r="G501" i="4"/>
  <c r="G500" i="4" s="1"/>
  <c r="W499" i="4"/>
  <c r="T499" i="4"/>
  <c r="G499" i="4"/>
  <c r="W498" i="4"/>
  <c r="T498" i="4"/>
  <c r="G498" i="4"/>
  <c r="W497" i="4"/>
  <c r="T497" i="4"/>
  <c r="G497" i="4"/>
  <c r="W496" i="4"/>
  <c r="T496" i="4"/>
  <c r="G496" i="4"/>
  <c r="W493" i="4"/>
  <c r="T493" i="4"/>
  <c r="G493" i="4"/>
  <c r="G492" i="4" s="1"/>
  <c r="W491" i="4"/>
  <c r="T491" i="4"/>
  <c r="G491" i="4"/>
  <c r="G490" i="4" s="1"/>
  <c r="W489" i="4"/>
  <c r="T489" i="4"/>
  <c r="G489" i="4"/>
  <c r="W488" i="4"/>
  <c r="T488" i="4"/>
  <c r="G488" i="4"/>
  <c r="W487" i="4"/>
  <c r="T487" i="4"/>
  <c r="G487" i="4"/>
  <c r="W486" i="4"/>
  <c r="T486" i="4"/>
  <c r="G486" i="4"/>
  <c r="W485" i="4"/>
  <c r="T485" i="4"/>
  <c r="G485" i="4"/>
  <c r="W482" i="4"/>
  <c r="T482" i="4"/>
  <c r="G482" i="4"/>
  <c r="G481" i="4" s="1"/>
  <c r="W480" i="4"/>
  <c r="T480" i="4"/>
  <c r="G480" i="4"/>
  <c r="W478" i="4"/>
  <c r="T478" i="4"/>
  <c r="G478" i="4"/>
  <c r="W477" i="4"/>
  <c r="T477" i="4"/>
  <c r="G477" i="4"/>
  <c r="W476" i="4"/>
  <c r="T476" i="4"/>
  <c r="G476" i="4"/>
  <c r="W475" i="4"/>
  <c r="T475" i="4"/>
  <c r="G475" i="4"/>
  <c r="W472" i="4"/>
  <c r="T472" i="4"/>
  <c r="G472" i="4"/>
  <c r="G471" i="4" s="1"/>
  <c r="W470" i="4"/>
  <c r="T470" i="4"/>
  <c r="G470" i="4"/>
  <c r="G469" i="4" s="1"/>
  <c r="W468" i="4"/>
  <c r="T468" i="4"/>
  <c r="G468" i="4"/>
  <c r="W467" i="4"/>
  <c r="T467" i="4"/>
  <c r="G467" i="4"/>
  <c r="W466" i="4"/>
  <c r="T466" i="4"/>
  <c r="G466" i="4"/>
  <c r="W465" i="4"/>
  <c r="T465" i="4"/>
  <c r="G465" i="4"/>
  <c r="W460" i="4"/>
  <c r="T460" i="4"/>
  <c r="G460" i="4"/>
  <c r="G459" i="4" s="1"/>
  <c r="W458" i="4"/>
  <c r="T458" i="4"/>
  <c r="G458" i="4"/>
  <c r="W457" i="4"/>
  <c r="T457" i="4"/>
  <c r="G457" i="4"/>
  <c r="W456" i="4"/>
  <c r="T456" i="4"/>
  <c r="G456" i="4"/>
  <c r="W455" i="4"/>
  <c r="T455" i="4"/>
  <c r="G455" i="4"/>
  <c r="W454" i="4"/>
  <c r="T454" i="4"/>
  <c r="G454" i="4"/>
  <c r="W450" i="4"/>
  <c r="T450" i="4"/>
  <c r="G450" i="4"/>
  <c r="G449" i="4" s="1"/>
  <c r="W448" i="4"/>
  <c r="T448" i="4"/>
  <c r="G448" i="4"/>
  <c r="G447" i="4" s="1"/>
  <c r="W446" i="4"/>
  <c r="T446" i="4"/>
  <c r="G446" i="4"/>
  <c r="W445" i="4"/>
  <c r="T445" i="4"/>
  <c r="G445" i="4"/>
  <c r="W444" i="4"/>
  <c r="T444" i="4"/>
  <c r="G444" i="4"/>
  <c r="W443" i="4"/>
  <c r="T443" i="4"/>
  <c r="G443" i="4"/>
  <c r="W442" i="4"/>
  <c r="T442" i="4"/>
  <c r="G442" i="4"/>
  <c r="W439" i="4"/>
  <c r="T439" i="4"/>
  <c r="G439" i="4"/>
  <c r="G438" i="4" s="1"/>
  <c r="W437" i="4"/>
  <c r="T437" i="4"/>
  <c r="G437" i="4"/>
  <c r="G436" i="4" s="1"/>
  <c r="W435" i="4"/>
  <c r="T435" i="4"/>
  <c r="G435" i="4"/>
  <c r="W434" i="4"/>
  <c r="T434" i="4"/>
  <c r="G434" i="4"/>
  <c r="W432" i="4"/>
  <c r="T432" i="4"/>
  <c r="G432" i="4"/>
  <c r="W431" i="4"/>
  <c r="T431" i="4"/>
  <c r="G431" i="4"/>
  <c r="W430" i="4"/>
  <c r="T430" i="4"/>
  <c r="G430" i="4"/>
  <c r="W429" i="4"/>
  <c r="T429" i="4"/>
  <c r="G429" i="4"/>
  <c r="W428" i="4"/>
  <c r="T428" i="4"/>
  <c r="G428" i="4"/>
  <c r="W425" i="4"/>
  <c r="T425" i="4"/>
  <c r="G425" i="4"/>
  <c r="G424" i="4" s="1"/>
  <c r="W423" i="4"/>
  <c r="T423" i="4"/>
  <c r="G423" i="4"/>
  <c r="G422" i="4" s="1"/>
  <c r="W421" i="4"/>
  <c r="T421" i="4"/>
  <c r="G421" i="4"/>
  <c r="W420" i="4"/>
  <c r="T420" i="4"/>
  <c r="G420" i="4"/>
  <c r="W419" i="4"/>
  <c r="T419" i="4"/>
  <c r="G419" i="4"/>
  <c r="W418" i="4"/>
  <c r="T418" i="4"/>
  <c r="G418" i="4"/>
  <c r="W417" i="4"/>
  <c r="T417" i="4"/>
  <c r="G417" i="4"/>
  <c r="W412" i="4"/>
  <c r="T412" i="4"/>
  <c r="G412" i="4"/>
  <c r="W411" i="4"/>
  <c r="T411" i="4"/>
  <c r="G411" i="4"/>
  <c r="W410" i="4"/>
  <c r="T410" i="4"/>
  <c r="G410" i="4"/>
  <c r="W408" i="4"/>
  <c r="T408" i="4"/>
  <c r="G408" i="4"/>
  <c r="W406" i="4"/>
  <c r="T406" i="4"/>
  <c r="G406" i="4"/>
  <c r="G405" i="4" s="1"/>
  <c r="W404" i="4"/>
  <c r="T404" i="4"/>
  <c r="G404" i="4"/>
  <c r="W403" i="4"/>
  <c r="T403" i="4"/>
  <c r="G403" i="4"/>
  <c r="W402" i="4"/>
  <c r="T402" i="4"/>
  <c r="G402" i="4"/>
  <c r="W401" i="4"/>
  <c r="T401" i="4"/>
  <c r="G401" i="4"/>
  <c r="W400" i="4"/>
  <c r="T400" i="4"/>
  <c r="G400" i="4"/>
  <c r="W399" i="4"/>
  <c r="T399" i="4"/>
  <c r="G399" i="4"/>
  <c r="W396" i="4"/>
  <c r="T396" i="4"/>
  <c r="G396" i="4"/>
  <c r="W394" i="4"/>
  <c r="T394" i="4"/>
  <c r="G394" i="4"/>
  <c r="W393" i="4"/>
  <c r="T393" i="4"/>
  <c r="G393" i="4"/>
  <c r="W392" i="4"/>
  <c r="T392" i="4"/>
  <c r="G392" i="4"/>
  <c r="W391" i="4"/>
  <c r="T391" i="4"/>
  <c r="G391" i="4"/>
  <c r="W388" i="4"/>
  <c r="T388" i="4"/>
  <c r="G388" i="4"/>
  <c r="G387" i="4" s="1"/>
  <c r="W386" i="4"/>
  <c r="T386" i="4"/>
  <c r="G386" i="4"/>
  <c r="W385" i="4"/>
  <c r="T385" i="4"/>
  <c r="G385" i="4"/>
  <c r="W384" i="4"/>
  <c r="T384" i="4"/>
  <c r="G384" i="4"/>
  <c r="W383" i="4"/>
  <c r="T383" i="4"/>
  <c r="G383" i="4"/>
  <c r="W380" i="4"/>
  <c r="T380" i="4"/>
  <c r="G380" i="4"/>
  <c r="G379" i="4" s="1"/>
  <c r="W378" i="4"/>
  <c r="T378" i="4"/>
  <c r="G378" i="4"/>
  <c r="W376" i="4"/>
  <c r="T376" i="4"/>
  <c r="G376" i="4"/>
  <c r="G375" i="4" s="1"/>
  <c r="W374" i="4"/>
  <c r="T374" i="4"/>
  <c r="G374" i="4"/>
  <c r="W373" i="4"/>
  <c r="T373" i="4"/>
  <c r="G373" i="4"/>
  <c r="W372" i="4"/>
  <c r="T372" i="4"/>
  <c r="G372" i="4"/>
  <c r="W371" i="4"/>
  <c r="T371" i="4"/>
  <c r="G371" i="4"/>
  <c r="W370" i="4"/>
  <c r="T370" i="4"/>
  <c r="G370" i="4"/>
  <c r="W367" i="4"/>
  <c r="T367" i="4"/>
  <c r="G367" i="4"/>
  <c r="W365" i="4"/>
  <c r="T365" i="4"/>
  <c r="G365" i="4"/>
  <c r="G364" i="4" s="1"/>
  <c r="W363" i="4"/>
  <c r="T363" i="4"/>
  <c r="G363" i="4"/>
  <c r="G362" i="4" s="1"/>
  <c r="W361" i="4"/>
  <c r="T361" i="4"/>
  <c r="G361" i="4"/>
  <c r="W360" i="4"/>
  <c r="T360" i="4"/>
  <c r="G360" i="4"/>
  <c r="W359" i="4"/>
  <c r="T359" i="4"/>
  <c r="G359" i="4"/>
  <c r="W358" i="4"/>
  <c r="T358" i="4"/>
  <c r="G358" i="4"/>
  <c r="W357" i="4"/>
  <c r="T357" i="4"/>
  <c r="G357" i="4"/>
  <c r="W354" i="4"/>
  <c r="T354" i="4"/>
  <c r="G354" i="4"/>
  <c r="G353" i="4"/>
  <c r="W352" i="4"/>
  <c r="T352" i="4"/>
  <c r="G352" i="4"/>
  <c r="W350" i="4"/>
  <c r="T350" i="4"/>
  <c r="G350" i="4"/>
  <c r="W349" i="4"/>
  <c r="T349" i="4"/>
  <c r="G349" i="4"/>
  <c r="W348" i="4"/>
  <c r="T348" i="4"/>
  <c r="G348" i="4"/>
  <c r="W347" i="4"/>
  <c r="T347" i="4"/>
  <c r="G347" i="4"/>
  <c r="W346" i="4"/>
  <c r="T346" i="4"/>
  <c r="G346" i="4"/>
  <c r="W340" i="4"/>
  <c r="T340" i="4"/>
  <c r="G340" i="4"/>
  <c r="W334" i="4"/>
  <c r="T334" i="4"/>
  <c r="G334" i="4"/>
  <c r="W333" i="4"/>
  <c r="T333" i="4"/>
  <c r="G333" i="4"/>
  <c r="W332" i="4"/>
  <c r="T332" i="4"/>
  <c r="G332" i="4"/>
  <c r="W331" i="4"/>
  <c r="T331" i="4"/>
  <c r="G331" i="4"/>
  <c r="W330" i="4"/>
  <c r="T330" i="4"/>
  <c r="G330" i="4"/>
  <c r="W329" i="4"/>
  <c r="T329" i="4"/>
  <c r="G329" i="4"/>
  <c r="W328" i="4"/>
  <c r="T328" i="4"/>
  <c r="G328" i="4"/>
  <c r="W327" i="4"/>
  <c r="T327" i="4"/>
  <c r="G327" i="4"/>
  <c r="W326" i="4"/>
  <c r="T326" i="4"/>
  <c r="G326" i="4"/>
  <c r="W325" i="4"/>
  <c r="T325" i="4"/>
  <c r="G325" i="4"/>
  <c r="W323" i="4"/>
  <c r="T323" i="4"/>
  <c r="G323" i="4"/>
  <c r="G322" i="4" s="1"/>
  <c r="W320" i="4"/>
  <c r="T320" i="4"/>
  <c r="G320" i="4"/>
  <c r="G319" i="4" s="1"/>
  <c r="W318" i="4"/>
  <c r="T318" i="4"/>
  <c r="G318" i="4"/>
  <c r="W317" i="4"/>
  <c r="T317" i="4"/>
  <c r="G317" i="4"/>
  <c r="W316" i="4"/>
  <c r="T316" i="4"/>
  <c r="G316" i="4"/>
  <c r="W315" i="4"/>
  <c r="T315" i="4"/>
  <c r="G315" i="4"/>
  <c r="W314" i="4"/>
  <c r="T314" i="4"/>
  <c r="G314" i="4"/>
  <c r="W313" i="4"/>
  <c r="T313" i="4"/>
  <c r="G313" i="4"/>
  <c r="W312" i="4"/>
  <c r="T312" i="4"/>
  <c r="G312" i="4"/>
  <c r="W311" i="4"/>
  <c r="T311" i="4"/>
  <c r="G311" i="4"/>
  <c r="W310" i="4"/>
  <c r="T310" i="4"/>
  <c r="G310" i="4"/>
  <c r="W307" i="4"/>
  <c r="T307" i="4"/>
  <c r="G307" i="4"/>
  <c r="W306" i="4"/>
  <c r="T306" i="4"/>
  <c r="G306" i="4"/>
  <c r="W304" i="4"/>
  <c r="T304" i="4"/>
  <c r="G304" i="4"/>
  <c r="G303" i="4" s="1"/>
  <c r="W301" i="4"/>
  <c r="T301" i="4"/>
  <c r="G301" i="4"/>
  <c r="W300" i="4"/>
  <c r="T300" i="4"/>
  <c r="G300" i="4"/>
  <c r="W299" i="4"/>
  <c r="T299" i="4"/>
  <c r="G299" i="4"/>
  <c r="W298" i="4"/>
  <c r="T298" i="4"/>
  <c r="G298" i="4"/>
  <c r="W297" i="4"/>
  <c r="T297" i="4"/>
  <c r="G297" i="4"/>
  <c r="W296" i="4"/>
  <c r="T296" i="4"/>
  <c r="G296" i="4"/>
  <c r="W295" i="4"/>
  <c r="T295" i="4"/>
  <c r="G295" i="4"/>
  <c r="W294" i="4"/>
  <c r="T294" i="4"/>
  <c r="G294" i="4"/>
  <c r="W293" i="4"/>
  <c r="T293" i="4"/>
  <c r="G293" i="4"/>
  <c r="W291" i="4"/>
  <c r="T291" i="4"/>
  <c r="G291" i="4"/>
  <c r="G290" i="4"/>
  <c r="W289" i="4"/>
  <c r="T289" i="4"/>
  <c r="G289" i="4"/>
  <c r="W288" i="4"/>
  <c r="T288" i="4"/>
  <c r="G288" i="4"/>
  <c r="W287" i="4"/>
  <c r="T287" i="4"/>
  <c r="G287" i="4"/>
  <c r="W286" i="4"/>
  <c r="T286" i="4"/>
  <c r="O286" i="4"/>
  <c r="G286" i="4"/>
  <c r="W285" i="4"/>
  <c r="T285" i="4"/>
  <c r="G285" i="4"/>
  <c r="W284" i="4"/>
  <c r="T284" i="4"/>
  <c r="G284" i="4"/>
  <c r="W283" i="4"/>
  <c r="T283" i="4"/>
  <c r="G283" i="4"/>
  <c r="W282" i="4"/>
  <c r="T282" i="4"/>
  <c r="G282" i="4"/>
  <c r="W281" i="4"/>
  <c r="T281" i="4"/>
  <c r="G281" i="4"/>
  <c r="W280" i="4"/>
  <c r="T280" i="4"/>
  <c r="G280" i="4"/>
  <c r="W276" i="4"/>
  <c r="T276" i="4"/>
  <c r="G276" i="4"/>
  <c r="G275" i="4" s="1"/>
  <c r="W274" i="4"/>
  <c r="T274" i="4"/>
  <c r="G274" i="4"/>
  <c r="G273" i="4" s="1"/>
  <c r="W272" i="4"/>
  <c r="T272" i="4"/>
  <c r="G272" i="4"/>
  <c r="G271" i="4" s="1"/>
  <c r="W270" i="4"/>
  <c r="T270" i="4"/>
  <c r="G270" i="4"/>
  <c r="G269" i="4" s="1"/>
  <c r="W268" i="4"/>
  <c r="T268" i="4"/>
  <c r="G268" i="4"/>
  <c r="G267" i="4" s="1"/>
  <c r="W266" i="4"/>
  <c r="T266" i="4"/>
  <c r="G266" i="4"/>
  <c r="G265" i="4" s="1"/>
  <c r="W264" i="4"/>
  <c r="T264" i="4"/>
  <c r="G264" i="4"/>
  <c r="G263" i="4" s="1"/>
  <c r="W262" i="4"/>
  <c r="T262" i="4"/>
  <c r="G262" i="4"/>
  <c r="W260" i="4"/>
  <c r="T260" i="4"/>
  <c r="G260" i="4"/>
  <c r="G259" i="4" s="1"/>
  <c r="W258" i="4"/>
  <c r="T258" i="4"/>
  <c r="G258" i="4"/>
  <c r="G257" i="4" s="1"/>
  <c r="W256" i="4"/>
  <c r="T256" i="4"/>
  <c r="G256" i="4"/>
  <c r="G255" i="4" s="1"/>
  <c r="W254" i="4"/>
  <c r="T254" i="4"/>
  <c r="G254" i="4"/>
  <c r="G253" i="4" s="1"/>
  <c r="W249" i="4"/>
  <c r="T249" i="4"/>
  <c r="W247" i="4"/>
  <c r="T247" i="4"/>
  <c r="W245" i="4"/>
  <c r="T245" i="4"/>
  <c r="W244" i="4"/>
  <c r="T244" i="4"/>
  <c r="W243" i="4"/>
  <c r="T243" i="4"/>
  <c r="W242" i="4"/>
  <c r="T242" i="4"/>
  <c r="W239" i="4"/>
  <c r="T239" i="4"/>
  <c r="W238" i="4"/>
  <c r="T238" i="4"/>
  <c r="W237" i="4"/>
  <c r="T237" i="4"/>
  <c r="W235" i="4"/>
  <c r="T235" i="4"/>
  <c r="W233" i="4"/>
  <c r="T233" i="4"/>
  <c r="W231" i="4"/>
  <c r="T231" i="4"/>
  <c r="W230" i="4"/>
  <c r="T230" i="4"/>
  <c r="W229" i="4"/>
  <c r="T229" i="4"/>
  <c r="W228" i="4"/>
  <c r="T228" i="4"/>
  <c r="W225" i="4"/>
  <c r="T225" i="4"/>
  <c r="G225" i="4"/>
  <c r="G224" i="4" s="1"/>
  <c r="W223" i="4"/>
  <c r="T223" i="4"/>
  <c r="G223" i="4"/>
  <c r="W222" i="4"/>
  <c r="T222" i="4"/>
  <c r="G222" i="4"/>
  <c r="W221" i="4"/>
  <c r="T221" i="4"/>
  <c r="G221" i="4"/>
  <c r="W220" i="4"/>
  <c r="T220" i="4"/>
  <c r="G220" i="4"/>
  <c r="W217" i="4"/>
  <c r="T217" i="4"/>
  <c r="G217" i="4"/>
  <c r="G216" i="4" s="1"/>
  <c r="W215" i="4"/>
  <c r="T215" i="4"/>
  <c r="G215" i="4"/>
  <c r="W214" i="4"/>
  <c r="T214" i="4"/>
  <c r="G214" i="4"/>
  <c r="W213" i="4"/>
  <c r="T213" i="4"/>
  <c r="G213" i="4"/>
  <c r="W212" i="4"/>
  <c r="T212" i="4"/>
  <c r="G212" i="4"/>
  <c r="W209" i="4"/>
  <c r="T209" i="4"/>
  <c r="G209" i="4"/>
  <c r="G208" i="4" s="1"/>
  <c r="W207" i="4"/>
  <c r="T207" i="4"/>
  <c r="G207" i="4"/>
  <c r="G206" i="4" s="1"/>
  <c r="W205" i="4"/>
  <c r="T205" i="4"/>
  <c r="G205" i="4"/>
  <c r="W204" i="4"/>
  <c r="T204" i="4"/>
  <c r="G204" i="4"/>
  <c r="W203" i="4"/>
  <c r="T203" i="4"/>
  <c r="G203" i="4"/>
  <c r="W202" i="4"/>
  <c r="T202" i="4"/>
  <c r="G202" i="4"/>
  <c r="W199" i="4"/>
  <c r="T199" i="4"/>
  <c r="G199" i="4"/>
  <c r="W197" i="4"/>
  <c r="T197" i="4"/>
  <c r="G197" i="4"/>
  <c r="G196" i="4" s="1"/>
  <c r="W195" i="4"/>
  <c r="T195" i="4"/>
  <c r="G195" i="4"/>
  <c r="G194" i="4" s="1"/>
  <c r="W193" i="4"/>
  <c r="T193" i="4"/>
  <c r="G193" i="4"/>
  <c r="W192" i="4"/>
  <c r="T192" i="4"/>
  <c r="G192" i="4"/>
  <c r="W191" i="4"/>
  <c r="T191" i="4"/>
  <c r="G191" i="4"/>
  <c r="W190" i="4"/>
  <c r="T190" i="4"/>
  <c r="G190" i="4"/>
  <c r="W187" i="4"/>
  <c r="T187" i="4"/>
  <c r="G187" i="4"/>
  <c r="G186" i="4" s="1"/>
  <c r="W185" i="4"/>
  <c r="T185" i="4"/>
  <c r="W184" i="4"/>
  <c r="T184" i="4"/>
  <c r="G184" i="4"/>
  <c r="G183" i="4" s="1"/>
  <c r="W182" i="4"/>
  <c r="T182" i="4"/>
  <c r="G182" i="4"/>
  <c r="W180" i="4"/>
  <c r="T180" i="4"/>
  <c r="G180" i="4"/>
  <c r="W179" i="4"/>
  <c r="T179" i="4"/>
  <c r="G179" i="4"/>
  <c r="W178" i="4"/>
  <c r="T178" i="4"/>
  <c r="G178" i="4"/>
  <c r="W177" i="4"/>
  <c r="T177" i="4"/>
  <c r="G177" i="4"/>
  <c r="W174" i="4"/>
  <c r="T174" i="4"/>
  <c r="G174" i="4"/>
  <c r="W172" i="4"/>
  <c r="T172" i="4"/>
  <c r="G172" i="4"/>
  <c r="G171" i="4" s="1"/>
  <c r="W170" i="4"/>
  <c r="T170" i="4"/>
  <c r="G170" i="4"/>
  <c r="W169" i="4"/>
  <c r="T169" i="4"/>
  <c r="G169" i="4"/>
  <c r="W168" i="4"/>
  <c r="T168" i="4"/>
  <c r="G168" i="4"/>
  <c r="W167" i="4"/>
  <c r="T167" i="4"/>
  <c r="G167" i="4"/>
  <c r="W164" i="4"/>
  <c r="T164" i="4"/>
  <c r="G164" i="4"/>
  <c r="G163" i="4" s="1"/>
  <c r="W162" i="4"/>
  <c r="T162" i="4"/>
  <c r="G162" i="4"/>
  <c r="W160" i="4"/>
  <c r="T160" i="4"/>
  <c r="G160" i="4"/>
  <c r="G159" i="4" s="1"/>
  <c r="W158" i="4"/>
  <c r="T158" i="4"/>
  <c r="G158" i="4"/>
  <c r="W157" i="4"/>
  <c r="T157" i="4"/>
  <c r="G157" i="4"/>
  <c r="W156" i="4"/>
  <c r="T156" i="4"/>
  <c r="G156" i="4"/>
  <c r="W155" i="4"/>
  <c r="T155" i="4"/>
  <c r="G155" i="4"/>
  <c r="W152" i="4"/>
  <c r="T152" i="4"/>
  <c r="G152" i="4"/>
  <c r="W151" i="4"/>
  <c r="T151" i="4"/>
  <c r="G151" i="4"/>
  <c r="W149" i="4"/>
  <c r="T149" i="4"/>
  <c r="G149" i="4"/>
  <c r="W147" i="4"/>
  <c r="T147" i="4"/>
  <c r="G147" i="4"/>
  <c r="W146" i="4"/>
  <c r="T146" i="4"/>
  <c r="G146" i="4"/>
  <c r="W143" i="4"/>
  <c r="T143" i="4"/>
  <c r="G143" i="4"/>
  <c r="G142" i="4" s="1"/>
  <c r="W141" i="4"/>
  <c r="T141" i="4"/>
  <c r="G141" i="4"/>
  <c r="W139" i="4"/>
  <c r="T139" i="4"/>
  <c r="G139" i="4"/>
  <c r="W138" i="4"/>
  <c r="T138" i="4"/>
  <c r="G138" i="4"/>
  <c r="W137" i="4"/>
  <c r="T137" i="4"/>
  <c r="G137" i="4"/>
  <c r="W136" i="4"/>
  <c r="T136" i="4"/>
  <c r="G136" i="4"/>
  <c r="W131" i="4"/>
  <c r="T131" i="4"/>
  <c r="G131" i="4"/>
  <c r="W129" i="4"/>
  <c r="T129" i="4"/>
  <c r="G129" i="4"/>
  <c r="G128" i="4" s="1"/>
  <c r="W127" i="4"/>
  <c r="T127" i="4"/>
  <c r="G127" i="4"/>
  <c r="W126" i="4"/>
  <c r="T126" i="4"/>
  <c r="G126" i="4"/>
  <c r="W124" i="4"/>
  <c r="T124" i="4"/>
  <c r="G124" i="4"/>
  <c r="W123" i="4"/>
  <c r="T123" i="4"/>
  <c r="G123" i="4"/>
  <c r="W122" i="4"/>
  <c r="T122" i="4"/>
  <c r="G122" i="4"/>
  <c r="W121" i="4"/>
  <c r="T121" i="4"/>
  <c r="G121" i="4"/>
  <c r="W115" i="4"/>
  <c r="T115" i="4"/>
  <c r="G115" i="4"/>
  <c r="G114" i="4" s="1"/>
  <c r="G113" i="4" s="1"/>
  <c r="G112" i="4" s="1"/>
  <c r="G111" i="4" s="1"/>
  <c r="G110" i="4" s="1"/>
  <c r="W107" i="4"/>
  <c r="T107" i="4"/>
  <c r="G107" i="4"/>
  <c r="W105" i="4"/>
  <c r="T105" i="4"/>
  <c r="G105" i="4"/>
  <c r="G104" i="4" s="1"/>
  <c r="W103" i="4"/>
  <c r="T103" i="4"/>
  <c r="G103" i="4"/>
  <c r="W102" i="4"/>
  <c r="T102" i="4"/>
  <c r="G102" i="4"/>
  <c r="W101" i="4"/>
  <c r="T101" i="4"/>
  <c r="G101" i="4"/>
  <c r="W100" i="4"/>
  <c r="T100" i="4"/>
  <c r="G100" i="4"/>
  <c r="W99" i="4"/>
  <c r="T99" i="4"/>
  <c r="G99" i="4"/>
  <c r="W96" i="4"/>
  <c r="T96" i="4"/>
  <c r="G96" i="4"/>
  <c r="G95" i="4" s="1"/>
  <c r="W94" i="4"/>
  <c r="T94" i="4"/>
  <c r="W92" i="4"/>
  <c r="T92" i="4"/>
  <c r="G92" i="4"/>
  <c r="W91" i="4"/>
  <c r="T91" i="4"/>
  <c r="G91" i="4"/>
  <c r="W90" i="4"/>
  <c r="T90" i="4"/>
  <c r="G90" i="4"/>
  <c r="W89" i="4"/>
  <c r="T89" i="4"/>
  <c r="G89" i="4"/>
  <c r="W85" i="4"/>
  <c r="T85" i="4"/>
  <c r="G85" i="4"/>
  <c r="G84" i="4" s="1"/>
  <c r="W83" i="4"/>
  <c r="T83" i="4"/>
  <c r="G83" i="4"/>
  <c r="W81" i="4"/>
  <c r="T81" i="4"/>
  <c r="G81" i="4"/>
  <c r="W80" i="4"/>
  <c r="T80" i="4"/>
  <c r="G80" i="4"/>
  <c r="W79" i="4"/>
  <c r="T79" i="4"/>
  <c r="G79" i="4"/>
  <c r="W78" i="4"/>
  <c r="T78" i="4"/>
  <c r="G78" i="4"/>
  <c r="W75" i="4"/>
  <c r="T75" i="4"/>
  <c r="G75" i="4"/>
  <c r="G74" i="4" s="1"/>
  <c r="W73" i="4"/>
  <c r="T73" i="4"/>
  <c r="G73" i="4"/>
  <c r="W71" i="4"/>
  <c r="T71" i="4"/>
  <c r="G71" i="4"/>
  <c r="G70" i="4" s="1"/>
  <c r="W69" i="4"/>
  <c r="T69" i="4"/>
  <c r="W67" i="4"/>
  <c r="T67" i="4"/>
  <c r="G67" i="4"/>
  <c r="O67" i="4" s="1"/>
  <c r="W66" i="4"/>
  <c r="T66" i="4"/>
  <c r="G66" i="4"/>
  <c r="W65" i="4"/>
  <c r="T65" i="4"/>
  <c r="G65" i="4"/>
  <c r="W64" i="4"/>
  <c r="T64" i="4"/>
  <c r="G64" i="4"/>
  <c r="W63" i="4"/>
  <c r="T63" i="4"/>
  <c r="G63" i="4"/>
  <c r="W59" i="4"/>
  <c r="T59" i="4"/>
  <c r="G59" i="4"/>
  <c r="G58" i="4" s="1"/>
  <c r="W57" i="4"/>
  <c r="T57" i="4"/>
  <c r="G57" i="4"/>
  <c r="W55" i="4"/>
  <c r="T55" i="4"/>
  <c r="G55" i="4"/>
  <c r="W54" i="4"/>
  <c r="T54" i="4"/>
  <c r="G54" i="4"/>
  <c r="W53" i="4"/>
  <c r="T53" i="4"/>
  <c r="G53" i="4"/>
  <c r="W52" i="4"/>
  <c r="T52" i="4"/>
  <c r="G52" i="4"/>
  <c r="W49" i="4"/>
  <c r="T49" i="4"/>
  <c r="G49" i="4"/>
  <c r="G48" i="4" s="1"/>
  <c r="W47" i="4"/>
  <c r="T47" i="4"/>
  <c r="W45" i="4"/>
  <c r="T45" i="4"/>
  <c r="W43" i="4"/>
  <c r="T43" i="4"/>
  <c r="G43" i="4"/>
  <c r="W42" i="4"/>
  <c r="T42" i="4"/>
  <c r="G42" i="4"/>
  <c r="W41" i="4"/>
  <c r="T41" i="4"/>
  <c r="G41" i="4"/>
  <c r="W40" i="4"/>
  <c r="T40" i="4"/>
  <c r="G40" i="4"/>
  <c r="W36" i="4"/>
  <c r="T36" i="4"/>
  <c r="G36" i="4"/>
  <c r="G35" i="4" s="1"/>
  <c r="W34" i="4"/>
  <c r="T34" i="4"/>
  <c r="G34" i="4"/>
  <c r="G33" i="4" s="1"/>
  <c r="W32" i="4"/>
  <c r="T32" i="4"/>
  <c r="G32" i="4"/>
  <c r="W31" i="4"/>
  <c r="T31" i="4"/>
  <c r="G31" i="4"/>
  <c r="W30" i="4"/>
  <c r="T30" i="4"/>
  <c r="G30" i="4"/>
  <c r="W29" i="4"/>
  <c r="T29" i="4"/>
  <c r="G29" i="4"/>
  <c r="W26" i="4"/>
  <c r="T26" i="4"/>
  <c r="W25" i="4"/>
  <c r="T25" i="4"/>
  <c r="W23" i="4"/>
  <c r="T23" i="4"/>
  <c r="G23" i="4"/>
  <c r="G22" i="4" s="1"/>
  <c r="W21" i="4"/>
  <c r="T21" i="4"/>
  <c r="G21" i="4"/>
  <c r="W19" i="4"/>
  <c r="T19" i="4"/>
  <c r="G19" i="4"/>
  <c r="W18" i="4"/>
  <c r="T18" i="4"/>
  <c r="G18" i="4"/>
  <c r="W17" i="4"/>
  <c r="T17" i="4"/>
  <c r="G17" i="4"/>
  <c r="W16" i="4"/>
  <c r="T16" i="4"/>
  <c r="G16" i="4"/>
  <c r="E3" i="3"/>
  <c r="G3" i="3" s="1"/>
  <c r="B6" i="3"/>
  <c r="C5" i="3"/>
  <c r="B5" i="3"/>
  <c r="C4" i="3"/>
  <c r="B4" i="3"/>
  <c r="G154" i="4" l="1"/>
  <c r="G416" i="4"/>
  <c r="G574" i="4"/>
  <c r="G587" i="4"/>
  <c r="G586" i="4" s="1"/>
  <c r="G125" i="4"/>
  <c r="G135" i="4"/>
  <c r="G211" i="4"/>
  <c r="G210" i="4" s="1"/>
  <c r="G515" i="4"/>
  <c r="G415" i="4"/>
  <c r="G77" i="4"/>
  <c r="G189" i="4"/>
  <c r="G356" i="4"/>
  <c r="G495" i="4"/>
  <c r="G494" i="4" s="1"/>
  <c r="G309" i="4"/>
  <c r="G308" i="4" s="1"/>
  <c r="G324" i="4"/>
  <c r="G321" i="4" s="1"/>
  <c r="G453" i="4"/>
  <c r="G452" i="4" s="1"/>
  <c r="G451" i="4" s="1"/>
  <c r="G28" i="4"/>
  <c r="G27" i="4" s="1"/>
  <c r="G390" i="4"/>
  <c r="G409" i="4"/>
  <c r="G15" i="4"/>
  <c r="G51" i="4"/>
  <c r="G150" i="4"/>
  <c r="G441" i="4"/>
  <c r="G440" i="4" s="1"/>
  <c r="G474" i="4"/>
  <c r="G582" i="4"/>
  <c r="G39" i="4"/>
  <c r="G38" i="4" s="1"/>
  <c r="G20" i="4"/>
  <c r="G173" i="4"/>
  <c r="G72" i="4"/>
  <c r="G106" i="4"/>
  <c r="G161" i="4"/>
  <c r="G153" i="4" s="1"/>
  <c r="G181" i="4"/>
  <c r="G56" i="4"/>
  <c r="G50" i="4" s="1"/>
  <c r="G98" i="4"/>
  <c r="G120" i="4"/>
  <c r="G166" i="4"/>
  <c r="G165" i="4" s="1"/>
  <c r="G198" i="4"/>
  <c r="G188" i="4" s="1"/>
  <c r="G62" i="4"/>
  <c r="G82" i="4"/>
  <c r="G76" i="4" s="1"/>
  <c r="G88" i="4"/>
  <c r="G87" i="4" s="1"/>
  <c r="G130" i="4"/>
  <c r="G140" i="4"/>
  <c r="G134" i="4" s="1"/>
  <c r="G148" i="4"/>
  <c r="G176" i="4"/>
  <c r="G201" i="4"/>
  <c r="G200" i="4" s="1"/>
  <c r="G351" i="4"/>
  <c r="G377" i="4"/>
  <c r="G219" i="4"/>
  <c r="G218" i="4" s="1"/>
  <c r="G305" i="4"/>
  <c r="G302" i="4" s="1"/>
  <c r="G339" i="4"/>
  <c r="G338" i="4" s="1"/>
  <c r="G337" i="4" s="1"/>
  <c r="G336" i="4" s="1"/>
  <c r="G335" i="4" s="1"/>
  <c r="G369" i="4"/>
  <c r="G433" i="4"/>
  <c r="G464" i="4"/>
  <c r="G463" i="4" s="1"/>
  <c r="G366" i="4"/>
  <c r="G597" i="4"/>
  <c r="G596" i="4" s="1"/>
  <c r="G595" i="4" s="1"/>
  <c r="G579" i="4"/>
  <c r="G261" i="4"/>
  <c r="G252" i="4" s="1"/>
  <c r="G251" i="4" s="1"/>
  <c r="G398" i="4"/>
  <c r="G484" i="4"/>
  <c r="G483" i="4" s="1"/>
  <c r="G145" i="4"/>
  <c r="G279" i="4"/>
  <c r="G292" i="4"/>
  <c r="G345" i="4"/>
  <c r="G382" i="4"/>
  <c r="G381" i="4" s="1"/>
  <c r="G395" i="4"/>
  <c r="G389" i="4" s="1"/>
  <c r="G407" i="4"/>
  <c r="G427" i="4"/>
  <c r="G522" i="4"/>
  <c r="G479" i="4"/>
  <c r="G561" i="4"/>
  <c r="G525" i="4"/>
  <c r="G524" i="4" s="1"/>
  <c r="G549" i="4"/>
  <c r="G563" i="4"/>
  <c r="G567" i="4"/>
  <c r="G505" i="4"/>
  <c r="G504" i="4" s="1"/>
  <c r="G556" i="4"/>
  <c r="G514" i="4" l="1"/>
  <c r="G355" i="4"/>
  <c r="G566" i="4"/>
  <c r="G397" i="4"/>
  <c r="G473" i="4"/>
  <c r="G14" i="4"/>
  <c r="G13" i="4" s="1"/>
  <c r="G426" i="4"/>
  <c r="G414" i="4" s="1"/>
  <c r="G413" i="4" s="1"/>
  <c r="G344" i="4"/>
  <c r="G144" i="4"/>
  <c r="G175" i="4"/>
  <c r="G133" i="4" s="1"/>
  <c r="G132" i="4" s="1"/>
  <c r="G462" i="4"/>
  <c r="G461" i="4" s="1"/>
  <c r="G37" i="4"/>
  <c r="G97" i="4"/>
  <c r="G86" i="4" s="1"/>
  <c r="G548" i="4"/>
  <c r="G547" i="4" s="1"/>
  <c r="G546" i="4" s="1"/>
  <c r="G545" i="4" s="1"/>
  <c r="G544" i="4" s="1"/>
  <c r="G278" i="4"/>
  <c r="G277" i="4" s="1"/>
  <c r="G250" i="4" s="1"/>
  <c r="G368" i="4"/>
  <c r="G61" i="4"/>
  <c r="G60" i="4" s="1"/>
  <c r="G119" i="4"/>
  <c r="G118" i="4" s="1"/>
  <c r="G117" i="4" s="1"/>
  <c r="G343" i="4" l="1"/>
  <c r="G342" i="4" s="1"/>
  <c r="G341" i="4" s="1"/>
  <c r="G12" i="4"/>
  <c r="G11" i="4" s="1"/>
  <c r="G10" i="4" s="1"/>
  <c r="G9" i="4" s="1"/>
  <c r="G116" i="4"/>
  <c r="G109" i="4" l="1"/>
  <c r="G108" i="4" s="1"/>
  <c r="G8" i="4" s="1"/>
  <c r="M26" i="1" l="1"/>
  <c r="N26" i="1" s="1"/>
  <c r="M25" i="1"/>
  <c r="N25" i="1" s="1"/>
  <c r="N24" i="1" l="1"/>
  <c r="M24" i="1"/>
  <c r="M469" i="1"/>
  <c r="M458" i="1"/>
  <c r="M444" i="1"/>
  <c r="M415" i="1"/>
  <c r="M407" i="1"/>
  <c r="M399" i="1"/>
  <c r="M373" i="1"/>
  <c r="M131" i="1"/>
  <c r="O26" i="1" l="1"/>
  <c r="M414" i="1"/>
  <c r="M519" i="1"/>
  <c r="M130" i="1"/>
  <c r="M372" i="1"/>
  <c r="M398" i="1"/>
  <c r="M443" i="1"/>
  <c r="M468" i="1"/>
  <c r="M406" i="1"/>
  <c r="M457" i="1"/>
  <c r="O25" i="1"/>
  <c r="G622" i="1"/>
  <c r="G620" i="1"/>
  <c r="G619" i="1"/>
  <c r="G618" i="1"/>
  <c r="G617" i="1"/>
  <c r="G613" i="1"/>
  <c r="G611" i="1"/>
  <c r="G609" i="1"/>
  <c r="G608" i="1"/>
  <c r="G607" i="1"/>
  <c r="G604" i="1"/>
  <c r="G603" i="1"/>
  <c r="G602" i="1"/>
  <c r="G600" i="1"/>
  <c r="G599" i="1"/>
  <c r="G597" i="1"/>
  <c r="G595" i="1"/>
  <c r="G594" i="1"/>
  <c r="G592" i="1"/>
  <c r="G591" i="1"/>
  <c r="G590" i="1"/>
  <c r="G589" i="1"/>
  <c r="G588" i="1"/>
  <c r="G587" i="1"/>
  <c r="G584" i="1"/>
  <c r="G583" i="1"/>
  <c r="G581" i="1"/>
  <c r="G579" i="1"/>
  <c r="G577" i="1"/>
  <c r="G576" i="1"/>
  <c r="G574" i="1"/>
  <c r="G573" i="1"/>
  <c r="G572" i="1"/>
  <c r="G571" i="1"/>
  <c r="G570" i="1"/>
  <c r="G569" i="1"/>
  <c r="G552" i="1"/>
  <c r="G550" i="1"/>
  <c r="G548" i="1"/>
  <c r="G547" i="1"/>
  <c r="G546" i="1"/>
  <c r="G545" i="1"/>
  <c r="G542" i="1"/>
  <c r="G540" i="1"/>
  <c r="G538" i="1"/>
  <c r="G537" i="1"/>
  <c r="G536" i="1"/>
  <c r="G535" i="1"/>
  <c r="G532" i="1"/>
  <c r="G530" i="1"/>
  <c r="G528" i="1"/>
  <c r="G527" i="1"/>
  <c r="G526" i="1"/>
  <c r="G525" i="1"/>
  <c r="G522" i="1"/>
  <c r="G520" i="1"/>
  <c r="N520" i="1" s="1"/>
  <c r="G518" i="1"/>
  <c r="G517" i="1"/>
  <c r="G516" i="1"/>
  <c r="G515" i="1"/>
  <c r="G512" i="1"/>
  <c r="G510" i="1"/>
  <c r="G508" i="1"/>
  <c r="G507" i="1"/>
  <c r="G506" i="1"/>
  <c r="G505" i="1"/>
  <c r="G504" i="1"/>
  <c r="G501" i="1"/>
  <c r="G499" i="1"/>
  <c r="G497" i="1"/>
  <c r="G496" i="1"/>
  <c r="G495" i="1"/>
  <c r="G494" i="1"/>
  <c r="G491" i="1"/>
  <c r="G489" i="1"/>
  <c r="G487" i="1"/>
  <c r="G486" i="1"/>
  <c r="G485" i="1"/>
  <c r="G484" i="1"/>
  <c r="G479" i="1"/>
  <c r="G477" i="1"/>
  <c r="G476" i="1"/>
  <c r="G475" i="1"/>
  <c r="G474" i="1"/>
  <c r="G473" i="1"/>
  <c r="G469" i="1"/>
  <c r="N469" i="1" s="1"/>
  <c r="G467" i="1"/>
  <c r="G465" i="1"/>
  <c r="G464" i="1"/>
  <c r="G463" i="1"/>
  <c r="G462" i="1"/>
  <c r="G461" i="1"/>
  <c r="G458" i="1"/>
  <c r="N458" i="1" s="1"/>
  <c r="G456" i="1"/>
  <c r="G454" i="1"/>
  <c r="G453" i="1"/>
  <c r="G451" i="1"/>
  <c r="G450" i="1"/>
  <c r="G449" i="1"/>
  <c r="G448" i="1"/>
  <c r="G447" i="1"/>
  <c r="G444" i="1"/>
  <c r="N444" i="1" s="1"/>
  <c r="G442" i="1"/>
  <c r="G440" i="1"/>
  <c r="G439" i="1"/>
  <c r="G438" i="1"/>
  <c r="G437" i="1"/>
  <c r="G436" i="1"/>
  <c r="G431" i="1"/>
  <c r="G430" i="1"/>
  <c r="G429" i="1"/>
  <c r="G427" i="1"/>
  <c r="G425" i="1"/>
  <c r="G423" i="1"/>
  <c r="G422" i="1"/>
  <c r="G421" i="1"/>
  <c r="G420" i="1"/>
  <c r="G419" i="1"/>
  <c r="G418" i="1"/>
  <c r="G415" i="1"/>
  <c r="N415" i="1" s="1"/>
  <c r="G413" i="1"/>
  <c r="G412" i="1"/>
  <c r="G411" i="1"/>
  <c r="G410" i="1"/>
  <c r="G407" i="1"/>
  <c r="N407" i="1" s="1"/>
  <c r="G405" i="1"/>
  <c r="G404" i="1"/>
  <c r="G403" i="1"/>
  <c r="G402" i="1"/>
  <c r="G399" i="1"/>
  <c r="N399" i="1" s="1"/>
  <c r="G397" i="1"/>
  <c r="G395" i="1"/>
  <c r="G393" i="1"/>
  <c r="G392" i="1"/>
  <c r="G391" i="1"/>
  <c r="G390" i="1"/>
  <c r="G389" i="1"/>
  <c r="G386" i="1"/>
  <c r="G384" i="1"/>
  <c r="G382" i="1"/>
  <c r="G380" i="1"/>
  <c r="G379" i="1"/>
  <c r="G378" i="1"/>
  <c r="G377" i="1"/>
  <c r="G376" i="1"/>
  <c r="G373" i="1"/>
  <c r="N373" i="1" s="1"/>
  <c r="G371" i="1"/>
  <c r="G369" i="1"/>
  <c r="G368" i="1"/>
  <c r="G367" i="1"/>
  <c r="G366" i="1"/>
  <c r="G365" i="1"/>
  <c r="G359" i="1"/>
  <c r="G353" i="1"/>
  <c r="G352" i="1"/>
  <c r="G351" i="1"/>
  <c r="G350" i="1"/>
  <c r="G349" i="1"/>
  <c r="G348" i="1"/>
  <c r="G347" i="1"/>
  <c r="G346" i="1"/>
  <c r="G345" i="1"/>
  <c r="G344" i="1"/>
  <c r="G342" i="1"/>
  <c r="G339" i="1"/>
  <c r="G337" i="1"/>
  <c r="G336" i="1"/>
  <c r="G335" i="1"/>
  <c r="G334" i="1"/>
  <c r="G333" i="1"/>
  <c r="G332" i="1"/>
  <c r="G331" i="1"/>
  <c r="G330" i="1"/>
  <c r="G329" i="1"/>
  <c r="G326" i="1"/>
  <c r="G325" i="1"/>
  <c r="G323" i="1"/>
  <c r="G320" i="1"/>
  <c r="G319" i="1"/>
  <c r="G318" i="1"/>
  <c r="G317" i="1"/>
  <c r="G316" i="1"/>
  <c r="G315" i="1"/>
  <c r="G314" i="1"/>
  <c r="G313" i="1"/>
  <c r="G312" i="1"/>
  <c r="G310" i="1"/>
  <c r="G308" i="1"/>
  <c r="G307" i="1"/>
  <c r="G306" i="1"/>
  <c r="G305" i="1"/>
  <c r="G304" i="1"/>
  <c r="G303" i="1"/>
  <c r="G302" i="1"/>
  <c r="G301" i="1"/>
  <c r="G300" i="1"/>
  <c r="G299" i="1"/>
  <c r="G295" i="1"/>
  <c r="G293" i="1"/>
  <c r="G291" i="1"/>
  <c r="G289" i="1"/>
  <c r="G287" i="1"/>
  <c r="G285" i="1"/>
  <c r="G283" i="1"/>
  <c r="G281" i="1"/>
  <c r="G279" i="1"/>
  <c r="G277" i="1"/>
  <c r="G275" i="1"/>
  <c r="G273" i="1"/>
  <c r="G228" i="1"/>
  <c r="G226" i="1"/>
  <c r="G225" i="1"/>
  <c r="G224" i="1"/>
  <c r="G223" i="1"/>
  <c r="G220" i="1"/>
  <c r="G218" i="1"/>
  <c r="G217" i="1"/>
  <c r="G216" i="1"/>
  <c r="G215" i="1"/>
  <c r="G212" i="1"/>
  <c r="G209" i="1"/>
  <c r="G207" i="1"/>
  <c r="G206" i="1"/>
  <c r="G205" i="1"/>
  <c r="G204" i="1"/>
  <c r="G201" i="1"/>
  <c r="G199" i="1"/>
  <c r="G197" i="1"/>
  <c r="G195" i="1"/>
  <c r="G194" i="1"/>
  <c r="G193" i="1"/>
  <c r="G192" i="1"/>
  <c r="G189" i="1"/>
  <c r="G186" i="1"/>
  <c r="G184" i="1"/>
  <c r="G181" i="1"/>
  <c r="G180" i="1"/>
  <c r="G179" i="1"/>
  <c r="G178" i="1"/>
  <c r="G175" i="1"/>
  <c r="G173" i="1"/>
  <c r="G170" i="1"/>
  <c r="G169" i="1"/>
  <c r="G168" i="1"/>
  <c r="G167" i="1"/>
  <c r="G164" i="1"/>
  <c r="G162" i="1"/>
  <c r="G160" i="1"/>
  <c r="G158" i="1"/>
  <c r="G157" i="1"/>
  <c r="G156" i="1"/>
  <c r="G155" i="1"/>
  <c r="G152" i="1"/>
  <c r="G151" i="1"/>
  <c r="G149" i="1"/>
  <c r="G147" i="1"/>
  <c r="G146" i="1"/>
  <c r="G143" i="1"/>
  <c r="G141" i="1"/>
  <c r="G139" i="1"/>
  <c r="G138" i="1"/>
  <c r="G137" i="1"/>
  <c r="G136" i="1"/>
  <c r="G131" i="1"/>
  <c r="N131" i="1" s="1"/>
  <c r="G129" i="1"/>
  <c r="G127" i="1"/>
  <c r="G126" i="1"/>
  <c r="G124" i="1"/>
  <c r="G123" i="1"/>
  <c r="G122" i="1"/>
  <c r="G121" i="1"/>
  <c r="G115" i="1"/>
  <c r="G107" i="1"/>
  <c r="G105" i="1"/>
  <c r="G103" i="1"/>
  <c r="G102" i="1"/>
  <c r="G101" i="1"/>
  <c r="G100" i="1"/>
  <c r="G99" i="1"/>
  <c r="G96" i="1"/>
  <c r="G92" i="1"/>
  <c r="G91" i="1"/>
  <c r="G90" i="1"/>
  <c r="G89" i="1"/>
  <c r="G85" i="1"/>
  <c r="G83" i="1"/>
  <c r="G81" i="1"/>
  <c r="G80" i="1"/>
  <c r="G79" i="1"/>
  <c r="G78" i="1"/>
  <c r="G75" i="1"/>
  <c r="G73" i="1"/>
  <c r="G71" i="1"/>
  <c r="G67" i="1"/>
  <c r="G66" i="1"/>
  <c r="G65" i="1"/>
  <c r="G64" i="1"/>
  <c r="G63" i="1"/>
  <c r="G59" i="1"/>
  <c r="G57" i="1"/>
  <c r="G55" i="1"/>
  <c r="G54" i="1"/>
  <c r="G53" i="1"/>
  <c r="G52" i="1"/>
  <c r="G49" i="1"/>
  <c r="G43" i="1"/>
  <c r="G42" i="1"/>
  <c r="G41" i="1"/>
  <c r="G40" i="1"/>
  <c r="G36" i="1"/>
  <c r="G34" i="1"/>
  <c r="G32" i="1"/>
  <c r="G31" i="1"/>
  <c r="G30" i="1"/>
  <c r="G29" i="1"/>
  <c r="G23" i="1"/>
  <c r="G21" i="1"/>
  <c r="G19" i="1"/>
  <c r="G18" i="1"/>
  <c r="G17" i="1"/>
  <c r="G16" i="1"/>
  <c r="L538" i="7" a="1"/>
  <c r="J105" i="7" a="1"/>
  <c r="L428" i="7" a="1"/>
  <c r="L293" i="7" a="1"/>
  <c r="J509" i="7" a="1"/>
  <c r="J170" i="7" a="1"/>
  <c r="J286" i="7" a="1"/>
  <c r="J326" i="7" a="1"/>
  <c r="L506" i="7" a="1"/>
  <c r="J472" i="7" a="1"/>
  <c r="J486" i="7" a="1"/>
  <c r="L489" i="7" a="1"/>
  <c r="J282" i="7" a="1"/>
  <c r="J293" i="7" a="1"/>
  <c r="J121" i="7" a="1"/>
  <c r="J428" i="7" a="1"/>
  <c r="L560" i="7" a="1"/>
  <c r="J103" i="7" a="1"/>
  <c r="J30" i="7" a="1"/>
  <c r="J403" i="7" a="1"/>
  <c r="L536" i="7" a="1"/>
  <c r="J421" i="7" a="1"/>
  <c r="J127" i="7" a="1"/>
  <c r="L230" i="7" a="1"/>
  <c r="J40" i="7" a="1"/>
  <c r="L430" i="7" a="1"/>
  <c r="J230" i="7" a="1"/>
  <c r="J418" i="7" a="1"/>
  <c r="L184" i="7" a="1"/>
  <c r="L212" i="7" a="1"/>
  <c r="L105" i="7" a="1"/>
  <c r="J75" i="7" a="1"/>
  <c r="L54" i="7" a="1"/>
  <c r="L472" i="7" a="1"/>
  <c r="L558" i="7" a="1"/>
  <c r="L307" i="7" a="1"/>
  <c r="J185" i="7" a="1"/>
  <c r="J456" i="7" a="1"/>
  <c r="J576" i="7" a="1"/>
  <c r="L541" i="7" a="1"/>
  <c r="J36" i="7" a="1"/>
  <c r="L394" i="7" a="1"/>
  <c r="L578" i="7" a="1"/>
  <c r="L185" i="7" a="1"/>
  <c r="L107" i="7" a="1"/>
  <c r="J363" i="7" a="1"/>
  <c r="J465" i="7" a="1"/>
  <c r="L42" i="7" a="1"/>
  <c r="J476" i="7" a="1"/>
  <c r="J289" i="7" a="1"/>
  <c r="J527" i="7" a="1"/>
  <c r="L411" i="7" a="1"/>
  <c r="J17" i="7" a="1"/>
  <c r="L571" i="7" a="1"/>
  <c r="L99" i="7" a="1"/>
  <c r="J151" i="7" a="1"/>
  <c r="J313" i="7" a="1"/>
  <c r="J553" i="7" a="1"/>
  <c r="L178" i="7" a="1"/>
  <c r="L421" i="7" a="1"/>
  <c r="L245" i="7" a="1"/>
  <c r="J229" i="7" a="1"/>
  <c r="L141" i="7" a="1"/>
  <c r="J231" i="7" a="1"/>
  <c r="J300" i="7" a="1"/>
  <c r="L32" i="7" a="1"/>
  <c r="L63" i="7" a="1"/>
  <c r="J485" i="7" a="1"/>
  <c r="L392" i="7" a="1"/>
  <c r="J157" i="7" a="1"/>
  <c r="J222" i="7" a="1"/>
  <c r="L233" i="7" a="1"/>
  <c r="J507" i="7" a="1"/>
  <c r="J585" i="7" a="1"/>
  <c r="L96" i="7" a="1"/>
  <c r="L519" i="7" a="1"/>
  <c r="L349" i="7" a="1"/>
  <c r="J174" i="7" a="1"/>
  <c r="L509" i="7" a="1"/>
  <c r="J550" i="7" a="1"/>
  <c r="L511" i="7" a="1"/>
  <c r="J205" i="7" a="1"/>
  <c r="L388" i="7" a="1"/>
  <c r="J394" i="7" a="1"/>
  <c r="J16" i="7" a="1"/>
  <c r="L65" i="7" a="1"/>
  <c r="L254" i="7" a="1"/>
  <c r="L570" i="7" a="1"/>
  <c r="L221" i="7" a="1"/>
  <c r="L333" i="7" a="1"/>
  <c r="J214" i="7" a="1"/>
  <c r="J237" i="7" a="1"/>
  <c r="L584" i="7" a="1"/>
  <c r="L169" i="7" a="1"/>
  <c r="J446" i="7" a="1"/>
  <c r="J298" i="7" a="1"/>
  <c r="J401" i="7" a="1"/>
  <c r="J317" i="7" a="1"/>
  <c r="L177" i="7" a="1"/>
  <c r="L550" i="7" a="1"/>
  <c r="J392" i="7" a="1"/>
  <c r="L583" i="7" a="1"/>
  <c r="J295" i="7" a="1"/>
  <c r="J126" i="7" a="1"/>
  <c r="J316" i="7" a="1"/>
  <c r="L594" i="7" a="1"/>
  <c r="L23" i="7" a="1"/>
  <c r="J477" i="7" a="1"/>
  <c r="L127" i="7" a="1"/>
  <c r="J294" i="7" a="1"/>
  <c r="L238" i="7" a="1"/>
  <c r="L418" i="7" a="1"/>
  <c r="L281" i="7" a="1"/>
  <c r="J262" i="7" a="1"/>
  <c r="J370" i="7" a="1"/>
  <c r="J533" i="7" a="1"/>
  <c r="L18" i="7" a="1"/>
  <c r="L393" i="7" a="1"/>
  <c r="L73" i="7" a="1"/>
  <c r="J564" i="7" a="1"/>
  <c r="J228" i="7" a="1"/>
  <c r="L55" i="7" a="1"/>
  <c r="J521" i="7" a="1"/>
  <c r="L243" i="7" a="1"/>
  <c r="J80" i="7" a="1"/>
  <c r="L296" i="7" a="1"/>
  <c r="J23" i="7" a="1"/>
  <c r="J254" i="7" a="1"/>
  <c r="J537" i="7" a="1"/>
  <c r="J488" i="7" a="1"/>
  <c r="L331" i="7" a="1"/>
  <c r="J572" i="7" a="1"/>
  <c r="J431" i="7" a="1"/>
  <c r="J53" i="7" a="1"/>
  <c r="L404" i="7" a="1"/>
  <c r="L576" i="7" a="1"/>
  <c r="L45" i="7" a="1"/>
  <c r="L412" i="7" a="1"/>
  <c r="L445" i="7" a="1"/>
  <c r="J266" i="7" a="1"/>
  <c r="L274" i="7" a="1"/>
  <c r="L220" i="7" a="1"/>
  <c r="J83" i="7" a="1"/>
  <c r="L270" i="7" a="1"/>
  <c r="J152" i="7" a="1"/>
  <c r="J361" i="7" a="1"/>
  <c r="J233" i="7" a="1"/>
  <c r="J410" i="7" a="1"/>
  <c r="L326" i="7" a="1"/>
  <c r="L191" i="7" a="1"/>
  <c r="J526" i="7" a="1"/>
  <c r="J372" i="7" a="1"/>
  <c r="L497" i="7" a="1"/>
  <c r="J323" i="7" a="1"/>
  <c r="J584" i="7" a="1"/>
  <c r="J304" i="7" a="1"/>
  <c r="L287" i="7" a="1"/>
  <c r="J346" i="7" a="1"/>
  <c r="J202" i="7" a="1"/>
  <c r="J437" i="7" a="1"/>
  <c r="J570" i="7" a="1"/>
  <c r="L513" i="7" a="1"/>
  <c r="L167" i="7" a="1"/>
  <c r="J402" i="7" a="1"/>
  <c r="L316" i="7" a="1"/>
  <c r="J299" i="7" a="1"/>
  <c r="J187" i="7" a="1"/>
  <c r="L280" i="7" a="1"/>
  <c r="J554" i="7" a="1"/>
  <c r="L498" i="7" a="1"/>
  <c r="J325" i="7" a="1"/>
  <c r="J466" i="7" a="1"/>
  <c r="L47" i="7" a="1"/>
  <c r="L131" i="7" a="1"/>
  <c r="J149" i="7" a="1"/>
  <c r="L129" i="7" a="1"/>
  <c r="L592" i="7" a="1"/>
  <c r="L43" i="7" a="1"/>
  <c r="L180" i="7" a="1"/>
  <c r="J182" i="7" a="1"/>
  <c r="J18" i="7" a="1"/>
  <c r="L396" i="7" a="1"/>
  <c r="L289" i="7" a="1"/>
  <c r="J89" i="7" a="1"/>
  <c r="J162" i="7" a="1"/>
  <c r="L205" i="7" a="1"/>
  <c r="L450" i="7" a="1"/>
  <c r="L282" i="7" a="1"/>
  <c r="J32" i="7" a="1"/>
  <c r="J374" i="7" a="1"/>
  <c r="J328" i="7" a="1"/>
  <c r="L90" i="7" a="1"/>
  <c r="L501" i="7" a="1"/>
  <c r="J367" i="7" a="1"/>
  <c r="L53" i="7" a="1"/>
  <c r="J598" i="7" a="1"/>
  <c r="L598" i="7" a="1"/>
  <c r="J318" i="7" a="1"/>
  <c r="L268" i="7" a="1"/>
  <c r="J373" i="7" a="1"/>
  <c r="L553" i="7" a="1"/>
  <c r="L391" i="7" a="1"/>
  <c r="L332" i="7" a="1"/>
  <c r="L122" i="7" a="1"/>
  <c r="J371" i="7" a="1"/>
  <c r="J287" i="7" a="1"/>
  <c r="L264" i="7" a="1"/>
  <c r="J238" i="7" a="1"/>
  <c r="J460" i="7" a="1"/>
  <c r="L470" i="7" a="1"/>
  <c r="L361" i="7" a="1"/>
  <c r="L283" i="7" a="1"/>
  <c r="J498" i="7" a="1"/>
  <c r="J581" i="7" a="1"/>
  <c r="L465" i="7" a="1"/>
  <c r="J100" i="7" a="1"/>
  <c r="L443" i="7" a="1"/>
  <c r="J137" i="7" a="1"/>
  <c r="L406" i="7" a="1"/>
  <c r="L435" i="7" a="1"/>
  <c r="L115" i="7" a="1"/>
  <c r="L590" i="7" a="1"/>
  <c r="L249" i="7" a="1"/>
  <c r="J247" i="7" a="1"/>
  <c r="L552" i="7" a="1"/>
  <c r="L521" i="7" a="1"/>
  <c r="J329" i="7" a="1"/>
  <c r="L347" i="7" a="1"/>
  <c r="J55" i="7" a="1"/>
  <c r="L485" i="7" a="1"/>
  <c r="J92" i="7" a="1"/>
  <c r="L350" i="7" a="1"/>
  <c r="L456" i="7" a="1"/>
  <c r="L301" i="7" a="1"/>
  <c r="L367" i="7" a="1"/>
  <c r="L49" i="7" a="1"/>
  <c r="J41" i="7" a="1"/>
  <c r="J107" i="7" a="1"/>
  <c r="J378" i="7" a="1"/>
  <c r="L276" i="7" a="1"/>
  <c r="J315" i="7" a="1"/>
  <c r="L432" i="7" a="1"/>
  <c r="L385" i="7" a="1"/>
  <c r="L340" i="7" a="1"/>
  <c r="L503" i="7" a="1"/>
  <c r="J493" i="7" a="1"/>
  <c r="J146" i="7" a="1"/>
  <c r="L408" i="7" a="1"/>
  <c r="J506" i="7" a="1"/>
  <c r="L575" i="7" a="1"/>
  <c r="J81" i="7" a="1"/>
  <c r="J388" i="7" a="1"/>
  <c r="L239" i="7" a="1"/>
  <c r="J167" i="7" a="1"/>
  <c r="J396" i="7" a="1"/>
  <c r="L468" i="7" a="1"/>
  <c r="J43" i="7" a="1"/>
  <c r="J52" i="7" a="1"/>
  <c r="J400" i="7" a="1"/>
  <c r="J404" i="7" a="1"/>
  <c r="J568" i="7" a="1"/>
  <c r="L446" i="7" a="1"/>
  <c r="J138" i="7" a="1"/>
  <c r="J333" i="7" a="1"/>
  <c r="J192" i="7" a="1"/>
  <c r="J454" i="7" a="1"/>
  <c r="L25" i="7" a="1"/>
  <c r="L298" i="7" a="1"/>
  <c r="J425" i="7" a="1"/>
  <c r="J350" i="7" a="1"/>
  <c r="J215" i="7" a="1"/>
  <c r="L291" i="7" a="1"/>
  <c r="J444" i="7" a="1"/>
  <c r="J221" i="7" a="1"/>
  <c r="L300" i="7" a="1"/>
  <c r="L460" i="7" a="1"/>
  <c r="L478" i="7" a="1"/>
  <c r="J276" i="7" a="1"/>
  <c r="L419" i="7" a="1"/>
  <c r="L179" i="7" a="1"/>
  <c r="J78" i="7" a="1"/>
  <c r="J412" i="7" a="1"/>
  <c r="L374" i="7" a="1"/>
  <c r="L126" i="7" a="1"/>
  <c r="L228" i="7" a="1"/>
  <c r="L573" i="7" a="1"/>
  <c r="J565" i="7" a="1"/>
  <c r="J141" i="7" a="1"/>
  <c r="L41" i="7" a="1"/>
  <c r="L306" i="7" a="1"/>
  <c r="L523" i="7" a="1"/>
  <c r="J557" i="7" a="1"/>
  <c r="J365" i="7" a="1"/>
  <c r="J156" i="7" a="1"/>
  <c r="J467" i="7" a="1"/>
  <c r="L34" i="7" a="1"/>
  <c r="J155" i="7" a="1"/>
  <c r="L403" i="7" a="1"/>
  <c r="L357" i="7" a="1"/>
  <c r="L190" i="7" a="1"/>
  <c r="J158" i="7" a="1"/>
  <c r="J25" i="7" a="1"/>
  <c r="L66" i="7" a="1"/>
  <c r="L314" i="7" a="1"/>
  <c r="J562" i="7" a="1"/>
  <c r="L16" i="7" a="1"/>
  <c r="J94" i="7" a="1"/>
  <c r="L518" i="7" a="1"/>
  <c r="L555" i="7" a="1"/>
  <c r="J592" i="7" a="1"/>
  <c r="L158" i="7" a="1"/>
  <c r="J212" i="7" a="1"/>
  <c r="J531" i="7" a="1"/>
  <c r="J288" i="7" a="1"/>
  <c r="J66" i="7" a="1"/>
  <c r="J439" i="7" a="1"/>
  <c r="J178" i="7" a="1"/>
  <c r="J96" i="7" a="1"/>
  <c r="L69" i="7" a="1"/>
  <c r="J417" i="7" a="1"/>
  <c r="L372" i="7" a="1"/>
  <c r="J220" i="7" a="1"/>
  <c r="J569" i="7" a="1"/>
  <c r="L568" i="7" a="1"/>
  <c r="L242" i="7" a="1"/>
  <c r="J511" i="7" a="1"/>
  <c r="J31" i="7" a="1"/>
  <c r="J448" i="7" a="1"/>
  <c r="J513" i="7" a="1"/>
  <c r="L203" i="7" a="1"/>
  <c r="L52" i="7" a="1"/>
  <c r="J429" i="7" a="1"/>
  <c r="J383" i="7" a="1"/>
  <c r="J578" i="7" a="1"/>
  <c r="L383" i="7" a="1"/>
  <c r="L244" i="7" a="1"/>
  <c r="L286" i="7" a="1"/>
  <c r="J124" i="7" a="1"/>
  <c r="L588" i="7" a="1"/>
  <c r="J536" i="7" a="1"/>
  <c r="L209" i="7" a="1"/>
  <c r="L370" i="7" a="1"/>
  <c r="L360" i="7" a="1"/>
  <c r="L64" i="7" a="1"/>
  <c r="L91" i="7" a="1"/>
  <c r="L437" i="7" a="1"/>
  <c r="L439" i="7" a="1"/>
  <c r="L285" i="7" a="1"/>
  <c r="J575" i="7" a="1"/>
  <c r="L400" i="7" a="1"/>
  <c r="L284" i="7" a="1"/>
  <c r="J180" i="7" a="1"/>
  <c r="L467" i="7" a="1"/>
  <c r="L402" i="7" a="1"/>
  <c r="L229" i="7" a="1"/>
  <c r="L454" i="7" a="1"/>
  <c r="L551" i="7" a="1"/>
  <c r="L101" i="7" a="1"/>
  <c r="L288" i="7" a="1"/>
  <c r="L247" i="7" a="1"/>
  <c r="J297" i="7" a="1"/>
  <c r="L328" i="7" a="1"/>
  <c r="L417" i="7" a="1"/>
  <c r="J497" i="7" a="1"/>
  <c r="L399" i="7" a="1"/>
  <c r="L222" i="7" a="1"/>
  <c r="J580" i="7" a="1"/>
  <c r="J256" i="7" a="1"/>
  <c r="J301" i="7" a="1"/>
  <c r="L482" i="7" a="1"/>
  <c r="J475" i="7" a="1"/>
  <c r="J73" i="7" a="1"/>
  <c r="J225" i="7" a="1"/>
  <c r="J90" i="7" a="1"/>
  <c r="L580" i="7" a="1"/>
  <c r="J386" i="7" a="1"/>
  <c r="J217" i="7" a="1"/>
  <c r="J443" i="7" a="1"/>
  <c r="L346" i="7" a="1"/>
  <c r="J143" i="7" a="1"/>
  <c r="J199" i="7" a="1"/>
  <c r="L59" i="7" a="1"/>
  <c r="J244" i="7" a="1"/>
  <c r="L517" i="7" a="1"/>
  <c r="L187" i="7" a="1"/>
  <c r="L448" i="7" a="1"/>
  <c r="J270" i="7" a="1"/>
  <c r="J360" i="7" a="1"/>
  <c r="L155" i="7" a="1"/>
  <c r="J42" i="7" a="1"/>
  <c r="L488" i="7" a="1"/>
  <c r="L455" i="7" a="1"/>
  <c r="J296" i="7" a="1"/>
  <c r="L295" i="7" a="1"/>
  <c r="L31" i="7" a="1"/>
  <c r="J555" i="7" a="1"/>
  <c r="J551" i="7" a="1"/>
  <c r="J406" i="7" a="1"/>
  <c r="J330" i="7" a="1"/>
  <c r="J357" i="7" a="1"/>
  <c r="J445" i="7" a="1"/>
  <c r="J499" i="7" a="1"/>
  <c r="J358" i="7" a="1"/>
  <c r="L352" i="7" a="1"/>
  <c r="L557" i="7" a="1"/>
  <c r="L272" i="7" a="1"/>
  <c r="L507" i="7" a="1"/>
  <c r="L589" i="7" a="1"/>
  <c r="L157" i="7" a="1"/>
  <c r="J274" i="7" a="1"/>
  <c r="L315" i="7" a="1"/>
  <c r="J600" i="7" a="1"/>
  <c r="J503" i="7" a="1"/>
  <c r="L493" i="7" a="1"/>
  <c r="J235" i="7" a="1"/>
  <c r="L354" i="7" a="1"/>
  <c r="L139" i="7" a="1"/>
  <c r="L310" i="7" a="1"/>
  <c r="J264" i="7" a="1"/>
  <c r="J489" i="7" a="1"/>
  <c r="L223" i="7" a="1"/>
  <c r="L329" i="7" a="1"/>
  <c r="J54" i="7" a="1"/>
  <c r="J478" i="7" a="1"/>
  <c r="J260" i="7" a="1"/>
  <c r="J190" i="7" a="1"/>
  <c r="L564" i="7" a="1"/>
  <c r="L327" i="7" a="1"/>
  <c r="L477" i="7" a="1"/>
  <c r="J129" i="7" a="1"/>
  <c r="L565" i="7" a="1"/>
  <c r="J59" i="7" a="1"/>
  <c r="L256" i="7" a="1"/>
  <c r="L138" i="7" a="1"/>
  <c r="L312" i="7" a="1"/>
  <c r="L174" i="7" a="1"/>
  <c r="J393" i="7" a="1"/>
  <c r="L225" i="7" a="1"/>
  <c r="J442" i="7" a="1"/>
  <c r="J160" i="7" a="1"/>
  <c r="L182" i="7" a="1"/>
  <c r="J480" i="7" a="1"/>
  <c r="L17" i="7" a="1"/>
  <c r="L529" i="7" a="1"/>
  <c r="J203" i="7" a="1"/>
  <c r="L320" i="7" a="1"/>
  <c r="L528" i="7" a="1"/>
  <c r="L533" i="7" a="1"/>
  <c r="J245" i="7" a="1"/>
  <c r="L486" i="7" a="1"/>
  <c r="J538" i="7" a="1"/>
  <c r="J49" i="7" a="1"/>
  <c r="J352" i="7" a="1"/>
  <c r="L487" i="7" a="1"/>
  <c r="L83" i="7" a="1"/>
  <c r="J207" i="7" a="1"/>
  <c r="J123" i="7" a="1"/>
  <c r="L67" i="7" a="1"/>
  <c r="L162" i="7" a="1"/>
  <c r="L168" i="7" a="1"/>
  <c r="L380" i="7" a="1"/>
  <c r="L348" i="7" a="1"/>
  <c r="J281" i="7" a="1"/>
  <c r="J91" i="7" a="1"/>
  <c r="L258" i="7" a="1"/>
  <c r="J385" i="7" a="1"/>
  <c r="L600" i="7" a="1"/>
  <c r="L499" i="7" a="1"/>
  <c r="J331" i="7" a="1"/>
  <c r="J122" i="7" a="1"/>
  <c r="J172" i="7" a="1"/>
  <c r="J177" i="7" a="1"/>
  <c r="J349" i="7" a="1"/>
  <c r="L554" i="7" a="1"/>
  <c r="L516" i="7" a="1"/>
  <c r="J590" i="7" a="1"/>
  <c r="J191" i="7" a="1"/>
  <c r="J21" i="7" a="1"/>
  <c r="L423" i="7" a="1"/>
  <c r="J179" i="7" a="1"/>
  <c r="J310" i="7" a="1"/>
  <c r="J482" i="7" a="1"/>
  <c r="J599" i="7" a="1"/>
  <c r="L572" i="7" a="1"/>
  <c r="J348" i="7" a="1"/>
  <c r="J376" i="7" a="1"/>
  <c r="L197" i="7" a="1"/>
  <c r="J501" i="7" a="1"/>
  <c r="J588" i="7" a="1"/>
  <c r="J601" i="7" a="1"/>
  <c r="L475" i="7" a="1"/>
  <c r="J197" i="7" a="1"/>
  <c r="L30" i="7" a="1"/>
  <c r="L373" i="7" a="1"/>
  <c r="L476" i="7" a="1"/>
  <c r="L149" i="7" a="1"/>
  <c r="L317" i="7" a="1"/>
  <c r="L384" i="7" a="1"/>
  <c r="L136" i="7" a="1"/>
  <c r="L318" i="7" a="1"/>
  <c r="J458" i="7" a="1"/>
  <c r="L78" i="7" a="1"/>
  <c r="J491" i="7" a="1"/>
  <c r="J455" i="7" a="1"/>
  <c r="L480" i="7" a="1"/>
  <c r="J571" i="7" a="1"/>
  <c r="J347" i="7" a="1"/>
  <c r="J99" i="7" a="1"/>
  <c r="J45" i="7" a="1"/>
  <c r="L152" i="7" a="1"/>
  <c r="J67" i="7" a="1"/>
  <c r="J391" i="7" a="1"/>
  <c r="J272" i="7" a="1"/>
  <c r="J204" i="7" a="1"/>
  <c r="J541" i="7" a="1"/>
  <c r="L365" i="7" a="1"/>
  <c r="L85" i="7" a="1"/>
  <c r="L89" i="7" a="1"/>
  <c r="L26" i="7" a="1"/>
  <c r="L215" i="7" a="1"/>
  <c r="J518" i="7" a="1"/>
  <c r="L429" i="7" a="1"/>
  <c r="J552" i="7" a="1"/>
  <c r="L121" i="7" a="1"/>
  <c r="L526" i="7" a="1"/>
  <c r="J314" i="7" a="1"/>
  <c r="J320" i="7" a="1"/>
  <c r="L508" i="7" a="1"/>
  <c r="L363" i="7" a="1"/>
  <c r="J359" i="7" a="1"/>
  <c r="L102" i="7" a="1"/>
  <c r="J543" i="7" a="1"/>
  <c r="L21" i="7" a="1"/>
  <c r="L151" i="7" a="1"/>
  <c r="L334" i="7" a="1"/>
  <c r="L531" i="7" a="1"/>
  <c r="J213" i="7" a="1"/>
  <c r="J242" i="7" a="1"/>
  <c r="J284" i="7" a="1"/>
  <c r="L94" i="7" a="1"/>
  <c r="J517" i="7" a="1"/>
  <c r="J306" i="7" a="1"/>
  <c r="J193" i="7" a="1"/>
  <c r="L172" i="7" a="1"/>
  <c r="L170" i="7" a="1"/>
  <c r="J603" i="7" a="1"/>
  <c r="L434" i="7" a="1"/>
  <c r="J332" i="7" a="1"/>
  <c r="J334" i="7" a="1"/>
  <c r="L294" i="7" a="1"/>
  <c r="L562" i="7" a="1"/>
  <c r="L299" i="7" a="1"/>
  <c r="L323" i="7" a="1"/>
  <c r="L386" i="7" a="1"/>
  <c r="L543" i="7" a="1"/>
  <c r="J19" i="7" a="1"/>
  <c r="L156" i="7" a="1"/>
  <c r="L599" i="7" a="1"/>
  <c r="L202" i="7" a="1"/>
  <c r="J285" i="7" a="1"/>
  <c r="J468" i="7" a="1"/>
  <c r="J419" i="7" a="1"/>
  <c r="L304" i="7" a="1"/>
  <c r="L444" i="7" a="1"/>
  <c r="L213" i="7" a="1"/>
  <c r="L123" i="7" a="1"/>
  <c r="J434" i="7" a="1"/>
  <c r="L601" i="7" a="1"/>
  <c r="L81" i="7" a="1"/>
  <c r="L325" i="7" a="1"/>
  <c r="J115" i="7" a="1"/>
  <c r="L410" i="7" a="1"/>
  <c r="J195" i="7" a="1"/>
  <c r="L195" i="7" a="1"/>
  <c r="L192" i="7" a="1"/>
  <c r="L235" i="7" a="1"/>
  <c r="J560" i="7" a="1"/>
  <c r="L92" i="7" a="1"/>
  <c r="J496" i="7" a="1"/>
  <c r="L431" i="7" a="1"/>
  <c r="J29" i="7" a="1"/>
  <c r="J239" i="7" a="1"/>
  <c r="J164" i="7" a="1"/>
  <c r="J420" i="7" a="1"/>
  <c r="J594" i="7" a="1"/>
  <c r="L29" i="7" a="1"/>
  <c r="J69" i="7" a="1"/>
  <c r="L581" i="7" a="1"/>
  <c r="J311" i="7" a="1"/>
  <c r="L19" i="7" a="1"/>
  <c r="L79" i="7" a="1"/>
  <c r="L147" i="7" a="1"/>
  <c r="L199" i="7" a="1"/>
  <c r="J169" i="7" a="1"/>
  <c r="L496" i="7" a="1"/>
  <c r="J528" i="7" a="1"/>
  <c r="J523" i="7" a="1"/>
  <c r="J519" i="7" a="1"/>
  <c r="J57" i="7" a="1"/>
  <c r="J435" i="7" a="1"/>
  <c r="J147" i="7" a="1"/>
  <c r="J65" i="7" a="1"/>
  <c r="L75" i="7" a="1"/>
  <c r="J168" i="7" a="1"/>
  <c r="L585" i="7" a="1"/>
  <c r="J529" i="7" a="1"/>
  <c r="L40" i="7" a="1"/>
  <c r="J430" i="7" a="1"/>
  <c r="L160" i="7" a="1"/>
  <c r="J399" i="7" a="1"/>
  <c r="J573" i="7" a="1"/>
  <c r="L311" i="7" a="1"/>
  <c r="L207" i="7" a="1"/>
  <c r="J34" i="7" a="1"/>
  <c r="L442" i="7" a="1"/>
  <c r="L266" i="7" a="1"/>
  <c r="L124" i="7" a="1"/>
  <c r="L457" i="7" a="1"/>
  <c r="L146" i="7" a="1"/>
  <c r="J136" i="7" a="1"/>
  <c r="L537" i="7" a="1"/>
  <c r="J249" i="7" a="1"/>
  <c r="J139" i="7" a="1"/>
  <c r="J457" i="7" a="1"/>
  <c r="J508" i="7" a="1"/>
  <c r="L100" i="7" a="1"/>
  <c r="J558" i="7" a="1"/>
  <c r="J280" i="7" a="1"/>
  <c r="L420" i="7" a="1"/>
  <c r="L458" i="7" a="1"/>
  <c r="L262" i="7" a="1"/>
  <c r="J384" i="7" a="1"/>
  <c r="J223" i="7" a="1"/>
  <c r="L539" i="7" a="1"/>
  <c r="L297" i="7" a="1"/>
  <c r="L204" i="7" a="1"/>
  <c r="J423" i="7" a="1"/>
  <c r="J354" i="7" a="1"/>
  <c r="J589" i="7" a="1"/>
  <c r="J243" i="7" a="1"/>
  <c r="J307" i="7" a="1"/>
  <c r="J101" i="7" a="1"/>
  <c r="L217" i="7" a="1"/>
  <c r="L527" i="7" a="1"/>
  <c r="L36" i="7" a="1"/>
  <c r="J85" i="7" a="1"/>
  <c r="L313" i="7" a="1"/>
  <c r="J327" i="7" a="1"/>
  <c r="L359" i="7" a="1"/>
  <c r="L358" i="7" a="1"/>
  <c r="J71" i="7" a="1"/>
  <c r="L164" i="7" a="1"/>
  <c r="J487" i="7" a="1"/>
  <c r="J283" i="7" a="1"/>
  <c r="J258" i="7" a="1"/>
  <c r="J268" i="7" a="1"/>
  <c r="L569" i="7" a="1"/>
  <c r="L378" i="7" a="1"/>
  <c r="L260" i="7" a="1"/>
  <c r="J102" i="7" a="1"/>
  <c r="L491" i="7" a="1"/>
  <c r="J26" i="7" a="1"/>
  <c r="L193" i="7" a="1"/>
  <c r="J408" i="7" a="1"/>
  <c r="J131" i="7" a="1"/>
  <c r="J47" i="7" a="1"/>
  <c r="J209" i="7" a="1"/>
  <c r="J583" i="7" a="1"/>
  <c r="J79" i="7" a="1"/>
  <c r="J432" i="7" a="1"/>
  <c r="L603" i="7" a="1"/>
  <c r="L376" i="7" a="1"/>
  <c r="L401" i="7" a="1"/>
  <c r="J411" i="7" a="1"/>
  <c r="J516" i="7" a="1"/>
  <c r="J64" i="7" a="1"/>
  <c r="J184" i="7" a="1"/>
  <c r="L466" i="7" a="1"/>
  <c r="J539" i="7" a="1"/>
  <c r="J340" i="7" a="1"/>
  <c r="L330" i="7" a="1"/>
  <c r="L237" i="7" a="1"/>
  <c r="J291" i="7" a="1"/>
  <c r="L137" i="7" a="1"/>
  <c r="J63" i="7" a="1"/>
  <c r="J470" i="7" a="1"/>
  <c r="L103" i="7" a="1"/>
  <c r="L71" i="7" a="1"/>
  <c r="L57" i="7" a="1"/>
  <c r="J380" i="7" a="1"/>
  <c r="L214" i="7" a="1"/>
  <c r="J450" i="7" a="1"/>
  <c r="J312" i="7" a="1"/>
  <c r="L371" i="7" a="1"/>
  <c r="L231" i="7" a="1"/>
  <c r="L143" i="7" a="1"/>
  <c r="L425" i="7" a="1"/>
  <c r="L80" i="7" a="1"/>
  <c r="L80" i="7" l="1"/>
  <c r="L425" i="7"/>
  <c r="L143" i="7"/>
  <c r="L231" i="7"/>
  <c r="L371" i="7"/>
  <c r="J312" i="7"/>
  <c r="J450" i="7"/>
  <c r="L214" i="7"/>
  <c r="J380" i="7"/>
  <c r="L57" i="7"/>
  <c r="L71" i="7"/>
  <c r="L103" i="7"/>
  <c r="J470" i="7"/>
  <c r="J63" i="7"/>
  <c r="L137" i="7"/>
  <c r="J291" i="7"/>
  <c r="L237" i="7"/>
  <c r="L330" i="7"/>
  <c r="J340" i="7"/>
  <c r="J539" i="7"/>
  <c r="L466" i="7"/>
  <c r="J184" i="7"/>
  <c r="J64" i="7"/>
  <c r="J516" i="7"/>
  <c r="J411" i="7"/>
  <c r="L401" i="7"/>
  <c r="L376" i="7"/>
  <c r="L603" i="7"/>
  <c r="J432" i="7"/>
  <c r="J79" i="7"/>
  <c r="J583" i="7"/>
  <c r="J209" i="7"/>
  <c r="J47" i="7"/>
  <c r="J131" i="7"/>
  <c r="J408" i="7"/>
  <c r="L193" i="7"/>
  <c r="J26" i="7"/>
  <c r="L491" i="7"/>
  <c r="J102" i="7"/>
  <c r="L260" i="7"/>
  <c r="L378" i="7"/>
  <c r="L569" i="7"/>
  <c r="J268" i="7"/>
  <c r="J258" i="7"/>
  <c r="J283" i="7"/>
  <c r="J487" i="7"/>
  <c r="L164" i="7"/>
  <c r="J71" i="7"/>
  <c r="L358" i="7"/>
  <c r="L359" i="7"/>
  <c r="J327" i="7"/>
  <c r="L313" i="7"/>
  <c r="J85" i="7"/>
  <c r="L36" i="7"/>
  <c r="L527" i="7"/>
  <c r="L217" i="7"/>
  <c r="J101" i="7"/>
  <c r="J307" i="7"/>
  <c r="J243" i="7"/>
  <c r="J589" i="7"/>
  <c r="J354" i="7"/>
  <c r="J423" i="7"/>
  <c r="L204" i="7"/>
  <c r="L297" i="7"/>
  <c r="L539" i="7"/>
  <c r="J223" i="7"/>
  <c r="J384" i="7"/>
  <c r="L262" i="7"/>
  <c r="L458" i="7"/>
  <c r="L420" i="7"/>
  <c r="J280" i="7"/>
  <c r="J558" i="7"/>
  <c r="L100" i="7"/>
  <c r="J508" i="7"/>
  <c r="J457" i="7"/>
  <c r="J139" i="7"/>
  <c r="J249" i="7"/>
  <c r="L537" i="7"/>
  <c r="J136" i="7"/>
  <c r="L146" i="7"/>
  <c r="L457" i="7"/>
  <c r="L124" i="7"/>
  <c r="L266" i="7"/>
  <c r="L442" i="7"/>
  <c r="J34" i="7"/>
  <c r="L207" i="7"/>
  <c r="L311" i="7"/>
  <c r="J573" i="7"/>
  <c r="J399" i="7"/>
  <c r="L160" i="7"/>
  <c r="J430" i="7"/>
  <c r="L40" i="7"/>
  <c r="J529" i="7"/>
  <c r="L585" i="7"/>
  <c r="J168" i="7"/>
  <c r="L75" i="7"/>
  <c r="J65" i="7"/>
  <c r="J147" i="7"/>
  <c r="J435" i="7"/>
  <c r="J57" i="7"/>
  <c r="J519" i="7"/>
  <c r="J523" i="7"/>
  <c r="J528" i="7"/>
  <c r="L496" i="7"/>
  <c r="J169" i="7"/>
  <c r="L199" i="7"/>
  <c r="L147" i="7"/>
  <c r="L79" i="7"/>
  <c r="L19" i="7"/>
  <c r="J311" i="7"/>
  <c r="L581" i="7"/>
  <c r="J69" i="7"/>
  <c r="L29" i="7"/>
  <c r="J594" i="7"/>
  <c r="J420" i="7"/>
  <c r="J164" i="7"/>
  <c r="J239" i="7"/>
  <c r="J29" i="7"/>
  <c r="L431" i="7"/>
  <c r="J496" i="7"/>
  <c r="L92" i="7"/>
  <c r="J560" i="7"/>
  <c r="L235" i="7"/>
  <c r="L192" i="7"/>
  <c r="L195" i="7"/>
  <c r="J195" i="7"/>
  <c r="L410" i="7"/>
  <c r="J115" i="7"/>
  <c r="L325" i="7"/>
  <c r="L81" i="7"/>
  <c r="L601" i="7"/>
  <c r="J434" i="7"/>
  <c r="L123" i="7"/>
  <c r="L213" i="7"/>
  <c r="L444" i="7"/>
  <c r="L304" i="7"/>
  <c r="J419" i="7"/>
  <c r="J468" i="7"/>
  <c r="J285" i="7"/>
  <c r="L202" i="7"/>
  <c r="L599" i="7"/>
  <c r="L156" i="7"/>
  <c r="J19" i="7"/>
  <c r="L543" i="7"/>
  <c r="L386" i="7"/>
  <c r="L323" i="7"/>
  <c r="L299" i="7"/>
  <c r="L562" i="7"/>
  <c r="L294" i="7"/>
  <c r="J334" i="7"/>
  <c r="J332" i="7"/>
  <c r="L434" i="7"/>
  <c r="J603" i="7"/>
  <c r="L170" i="7"/>
  <c r="L172" i="7"/>
  <c r="J193" i="7"/>
  <c r="M193" i="7" s="1"/>
  <c r="N193" i="7" s="1"/>
  <c r="Q193" i="7" s="1"/>
  <c r="J306" i="7"/>
  <c r="J517" i="7"/>
  <c r="L94" i="7"/>
  <c r="J284" i="7"/>
  <c r="J242" i="7"/>
  <c r="J213" i="7"/>
  <c r="M213" i="7" s="1"/>
  <c r="O213" i="7" s="1"/>
  <c r="L531" i="7"/>
  <c r="L334" i="7"/>
  <c r="L151" i="7"/>
  <c r="L21" i="7"/>
  <c r="J543" i="7"/>
  <c r="L102" i="7"/>
  <c r="J359" i="7"/>
  <c r="L363" i="7"/>
  <c r="L508" i="7"/>
  <c r="J320" i="7"/>
  <c r="J314" i="7"/>
  <c r="L526" i="7"/>
  <c r="L121" i="7"/>
  <c r="J552" i="7"/>
  <c r="L429" i="7"/>
  <c r="J518" i="7"/>
  <c r="L215" i="7"/>
  <c r="L26" i="7"/>
  <c r="L89" i="7"/>
  <c r="L85" i="7"/>
  <c r="L365" i="7"/>
  <c r="J541" i="7"/>
  <c r="J204" i="7"/>
  <c r="J272" i="7"/>
  <c r="J391" i="7"/>
  <c r="J67" i="7"/>
  <c r="L152" i="7"/>
  <c r="J45" i="7"/>
  <c r="J99" i="7"/>
  <c r="J347" i="7"/>
  <c r="J571" i="7"/>
  <c r="L480" i="7"/>
  <c r="J455" i="7"/>
  <c r="J491" i="7"/>
  <c r="L78" i="7"/>
  <c r="J458" i="7"/>
  <c r="L318" i="7"/>
  <c r="L136" i="7"/>
  <c r="L384" i="7"/>
  <c r="L317" i="7"/>
  <c r="L149" i="7"/>
  <c r="L476" i="7"/>
  <c r="L373" i="7"/>
  <c r="L30" i="7"/>
  <c r="J197" i="7"/>
  <c r="L475" i="7"/>
  <c r="J601" i="7"/>
  <c r="J588" i="7"/>
  <c r="J501" i="7"/>
  <c r="L197" i="7"/>
  <c r="J376" i="7"/>
  <c r="J348" i="7"/>
  <c r="L572" i="7"/>
  <c r="J599" i="7"/>
  <c r="J482" i="7"/>
  <c r="J310" i="7"/>
  <c r="J179" i="7"/>
  <c r="L423" i="7"/>
  <c r="J21" i="7"/>
  <c r="J191" i="7"/>
  <c r="J590" i="7"/>
  <c r="L516" i="7"/>
  <c r="M516" i="7" s="1"/>
  <c r="L554" i="7"/>
  <c r="J349" i="7"/>
  <c r="J177" i="7"/>
  <c r="J172" i="7"/>
  <c r="J122" i="7"/>
  <c r="J331" i="7"/>
  <c r="L499" i="7"/>
  <c r="L600" i="7"/>
  <c r="J385" i="7"/>
  <c r="L258" i="7"/>
  <c r="J91" i="7"/>
  <c r="J281" i="7"/>
  <c r="L348" i="7"/>
  <c r="L380" i="7"/>
  <c r="L168" i="7"/>
  <c r="L162" i="7"/>
  <c r="L67" i="7"/>
  <c r="J123" i="7"/>
  <c r="J207" i="7"/>
  <c r="L83" i="7"/>
  <c r="L487" i="7"/>
  <c r="J352" i="7"/>
  <c r="J49" i="7"/>
  <c r="J538" i="7"/>
  <c r="L486" i="7"/>
  <c r="J245" i="7"/>
  <c r="L533" i="7"/>
  <c r="L528" i="7"/>
  <c r="L320" i="7"/>
  <c r="J203" i="7"/>
  <c r="L529" i="7"/>
  <c r="L17" i="7"/>
  <c r="J480" i="7"/>
  <c r="L182" i="7"/>
  <c r="J160" i="7"/>
  <c r="J442" i="7"/>
  <c r="M442" i="7" s="1"/>
  <c r="N442" i="7" s="1"/>
  <c r="Q442" i="7" s="1"/>
  <c r="L225" i="7"/>
  <c r="J393" i="7"/>
  <c r="L174" i="7"/>
  <c r="L312" i="7"/>
  <c r="L138" i="7"/>
  <c r="L256" i="7"/>
  <c r="J59" i="7"/>
  <c r="L565" i="7"/>
  <c r="J129" i="7"/>
  <c r="L477" i="7"/>
  <c r="L327" i="7"/>
  <c r="L564" i="7"/>
  <c r="J190" i="7"/>
  <c r="J260" i="7"/>
  <c r="J478" i="7"/>
  <c r="J54" i="7"/>
  <c r="L329" i="7"/>
  <c r="L223" i="7"/>
  <c r="J489" i="7"/>
  <c r="J264" i="7"/>
  <c r="L310" i="7"/>
  <c r="L139" i="7"/>
  <c r="L354" i="7"/>
  <c r="J235" i="7"/>
  <c r="L493" i="7"/>
  <c r="J503" i="7"/>
  <c r="J600" i="7"/>
  <c r="L315" i="7"/>
  <c r="J274" i="7"/>
  <c r="L157" i="7"/>
  <c r="L589" i="7"/>
  <c r="L507" i="7"/>
  <c r="L272" i="7"/>
  <c r="L557" i="7"/>
  <c r="L352" i="7"/>
  <c r="J358" i="7"/>
  <c r="J499" i="7"/>
  <c r="J445" i="7"/>
  <c r="J357" i="7"/>
  <c r="J330" i="7"/>
  <c r="J406" i="7"/>
  <c r="J551" i="7"/>
  <c r="J555" i="7"/>
  <c r="L31" i="7"/>
  <c r="L295" i="7"/>
  <c r="J296" i="7"/>
  <c r="L455" i="7"/>
  <c r="L488" i="7"/>
  <c r="J42" i="7"/>
  <c r="L155" i="7"/>
  <c r="J360" i="7"/>
  <c r="J270" i="7"/>
  <c r="L448" i="7"/>
  <c r="L187" i="7"/>
  <c r="L517" i="7"/>
  <c r="J244" i="7"/>
  <c r="L59" i="7"/>
  <c r="J199" i="7"/>
  <c r="M199" i="7" s="1"/>
  <c r="N199" i="7" s="1"/>
  <c r="Q199" i="7" s="1"/>
  <c r="J143" i="7"/>
  <c r="L346" i="7"/>
  <c r="J443" i="7"/>
  <c r="J217" i="7"/>
  <c r="J386" i="7"/>
  <c r="L580" i="7"/>
  <c r="J90" i="7"/>
  <c r="J225" i="7"/>
  <c r="J73" i="7"/>
  <c r="J475" i="7"/>
  <c r="L482" i="7"/>
  <c r="J301" i="7"/>
  <c r="J256" i="7"/>
  <c r="J580" i="7"/>
  <c r="L222" i="7"/>
  <c r="L399" i="7"/>
  <c r="J497" i="7"/>
  <c r="L417" i="7"/>
  <c r="L328" i="7"/>
  <c r="J297" i="7"/>
  <c r="L247" i="7"/>
  <c r="L288" i="7"/>
  <c r="L101" i="7"/>
  <c r="M101" i="7" s="1"/>
  <c r="L551" i="7"/>
  <c r="L454" i="7"/>
  <c r="L229" i="7"/>
  <c r="L402" i="7"/>
  <c r="L467" i="7"/>
  <c r="J180" i="7"/>
  <c r="L284" i="7"/>
  <c r="L400" i="7"/>
  <c r="J575" i="7"/>
  <c r="L285" i="7"/>
  <c r="L439" i="7"/>
  <c r="L437" i="7"/>
  <c r="L91" i="7"/>
  <c r="L64" i="7"/>
  <c r="L360" i="7"/>
  <c r="L370" i="7"/>
  <c r="L209" i="7"/>
  <c r="J536" i="7"/>
  <c r="L588" i="7"/>
  <c r="J124" i="7"/>
  <c r="L286" i="7"/>
  <c r="L244" i="7"/>
  <c r="L383" i="7"/>
  <c r="J578" i="7"/>
  <c r="J383" i="7"/>
  <c r="J429" i="7"/>
  <c r="L52" i="7"/>
  <c r="L203" i="7"/>
  <c r="J513" i="7"/>
  <c r="J448" i="7"/>
  <c r="J31" i="7"/>
  <c r="J511" i="7"/>
  <c r="L242" i="7"/>
  <c r="L568" i="7"/>
  <c r="J569" i="7"/>
  <c r="J220" i="7"/>
  <c r="L372" i="7"/>
  <c r="J417" i="7"/>
  <c r="L69" i="7"/>
  <c r="J96" i="7"/>
  <c r="J178" i="7"/>
  <c r="J439" i="7"/>
  <c r="J66" i="7"/>
  <c r="J288" i="7"/>
  <c r="J531" i="7"/>
  <c r="J212" i="7"/>
  <c r="L158" i="7"/>
  <c r="J592" i="7"/>
  <c r="L555" i="7"/>
  <c r="L518" i="7"/>
  <c r="J94" i="7"/>
  <c r="L16" i="7"/>
  <c r="J562" i="7"/>
  <c r="L314" i="7"/>
  <c r="L66" i="7"/>
  <c r="J25" i="7"/>
  <c r="J158" i="7"/>
  <c r="L190" i="7"/>
  <c r="L357" i="7"/>
  <c r="L403" i="7"/>
  <c r="J155" i="7"/>
  <c r="M155" i="7" s="1"/>
  <c r="O155" i="7" s="1"/>
  <c r="L34" i="7"/>
  <c r="J467" i="7"/>
  <c r="J156" i="7"/>
  <c r="J365" i="7"/>
  <c r="J557" i="7"/>
  <c r="L523" i="7"/>
  <c r="L306" i="7"/>
  <c r="M306" i="7" s="1"/>
  <c r="O306" i="7" s="1"/>
  <c r="L41" i="7"/>
  <c r="J141" i="7"/>
  <c r="J565" i="7"/>
  <c r="L573" i="7"/>
  <c r="L228" i="7"/>
  <c r="L126" i="7"/>
  <c r="L374" i="7"/>
  <c r="J412" i="7"/>
  <c r="J78" i="7"/>
  <c r="L179" i="7"/>
  <c r="L419" i="7"/>
  <c r="J276" i="7"/>
  <c r="L478" i="7"/>
  <c r="L460" i="7"/>
  <c r="L300" i="7"/>
  <c r="J221" i="7"/>
  <c r="J444" i="7"/>
  <c r="L291" i="7"/>
  <c r="J215" i="7"/>
  <c r="J350" i="7"/>
  <c r="J425" i="7"/>
  <c r="M425" i="7" s="1"/>
  <c r="M424" i="7" s="1"/>
  <c r="L298" i="7"/>
  <c r="L25" i="7"/>
  <c r="J454" i="7"/>
  <c r="J192" i="7"/>
  <c r="J333" i="7"/>
  <c r="J138" i="7"/>
  <c r="L446" i="7"/>
  <c r="J568" i="7"/>
  <c r="J404" i="7"/>
  <c r="J400" i="7"/>
  <c r="J52" i="7"/>
  <c r="J43" i="7"/>
  <c r="L468" i="7"/>
  <c r="J396" i="7"/>
  <c r="J167" i="7"/>
  <c r="L239" i="7"/>
  <c r="J388" i="7"/>
  <c r="J81" i="7"/>
  <c r="L575" i="7"/>
  <c r="J506" i="7"/>
  <c r="L408" i="7"/>
  <c r="M408" i="7" s="1"/>
  <c r="O408" i="7" s="1"/>
  <c r="O407" i="7" s="1"/>
  <c r="J146" i="7"/>
  <c r="M146" i="7" s="1"/>
  <c r="O146" i="7" s="1"/>
  <c r="J493" i="7"/>
  <c r="M493" i="7" s="1"/>
  <c r="N493" i="7" s="1"/>
  <c r="Q493" i="7" s="1"/>
  <c r="L503" i="7"/>
  <c r="M503" i="7" s="1"/>
  <c r="N503" i="7" s="1"/>
  <c r="Q503" i="7" s="1"/>
  <c r="L340" i="7"/>
  <c r="L385" i="7"/>
  <c r="L432" i="7"/>
  <c r="J315" i="7"/>
  <c r="L276" i="7"/>
  <c r="J378" i="7"/>
  <c r="J107" i="7"/>
  <c r="J41" i="7"/>
  <c r="M41" i="7" s="1"/>
  <c r="O41" i="7" s="1"/>
  <c r="L49" i="7"/>
  <c r="L367" i="7"/>
  <c r="L301" i="7"/>
  <c r="L456" i="7"/>
  <c r="L350" i="7"/>
  <c r="J92" i="7"/>
  <c r="L485" i="7"/>
  <c r="J55" i="7"/>
  <c r="L347" i="7"/>
  <c r="J329" i="7"/>
  <c r="L521" i="7"/>
  <c r="L552" i="7"/>
  <c r="J247" i="7"/>
  <c r="M247" i="7" s="1"/>
  <c r="L249" i="7"/>
  <c r="L590" i="7"/>
  <c r="L115" i="7"/>
  <c r="L435" i="7"/>
  <c r="L406" i="7"/>
  <c r="J137" i="7"/>
  <c r="L443" i="7"/>
  <c r="J100" i="7"/>
  <c r="L465" i="7"/>
  <c r="J581" i="7"/>
  <c r="J498" i="7"/>
  <c r="L283" i="7"/>
  <c r="L361" i="7"/>
  <c r="L470" i="7"/>
  <c r="M470" i="7" s="1"/>
  <c r="O470" i="7" s="1"/>
  <c r="O469" i="7" s="1"/>
  <c r="J460" i="7"/>
  <c r="J238" i="7"/>
  <c r="L264" i="7"/>
  <c r="J287" i="7"/>
  <c r="J371" i="7"/>
  <c r="L122" i="7"/>
  <c r="L332" i="7"/>
  <c r="L391" i="7"/>
  <c r="L553" i="7"/>
  <c r="J373" i="7"/>
  <c r="L268" i="7"/>
  <c r="J318" i="7"/>
  <c r="L598" i="7"/>
  <c r="J598" i="7"/>
  <c r="L53" i="7"/>
  <c r="J367" i="7"/>
  <c r="L501" i="7"/>
  <c r="L90" i="7"/>
  <c r="J328" i="7"/>
  <c r="J374" i="7"/>
  <c r="J32" i="7"/>
  <c r="L282" i="7"/>
  <c r="L450" i="7"/>
  <c r="L205" i="7"/>
  <c r="J162" i="7"/>
  <c r="J89" i="7"/>
  <c r="L289" i="7"/>
  <c r="L396" i="7"/>
  <c r="J18" i="7"/>
  <c r="J182" i="7"/>
  <c r="L180" i="7"/>
  <c r="L43" i="7"/>
  <c r="L592" i="7"/>
  <c r="L129" i="7"/>
  <c r="J149" i="7"/>
  <c r="L131" i="7"/>
  <c r="L47" i="7"/>
  <c r="J466" i="7"/>
  <c r="J325" i="7"/>
  <c r="L498" i="7"/>
  <c r="J554" i="7"/>
  <c r="L280" i="7"/>
  <c r="J187" i="7"/>
  <c r="J299" i="7"/>
  <c r="L316" i="7"/>
  <c r="J402" i="7"/>
  <c r="L167" i="7"/>
  <c r="L513" i="7"/>
  <c r="J570" i="7"/>
  <c r="J437" i="7"/>
  <c r="J202" i="7"/>
  <c r="M202" i="7" s="1"/>
  <c r="N202" i="7" s="1"/>
  <c r="Q202" i="7" s="1"/>
  <c r="J346" i="7"/>
  <c r="L287" i="7"/>
  <c r="J304" i="7"/>
  <c r="J584" i="7"/>
  <c r="J323" i="7"/>
  <c r="L497" i="7"/>
  <c r="J372" i="7"/>
  <c r="J526" i="7"/>
  <c r="L191" i="7"/>
  <c r="L326" i="7"/>
  <c r="J410" i="7"/>
  <c r="M410" i="7" s="1"/>
  <c r="O410" i="7" s="1"/>
  <c r="J233" i="7"/>
  <c r="J361" i="7"/>
  <c r="J152" i="7"/>
  <c r="L270" i="7"/>
  <c r="J83" i="7"/>
  <c r="M83" i="7" s="1"/>
  <c r="O83" i="7" s="1"/>
  <c r="O82" i="7" s="1"/>
  <c r="L220" i="7"/>
  <c r="M220" i="7" s="1"/>
  <c r="N220" i="7" s="1"/>
  <c r="Q220" i="7" s="1"/>
  <c r="L274" i="7"/>
  <c r="J266" i="7"/>
  <c r="M266" i="7" s="1"/>
  <c r="M265" i="7" s="1"/>
  <c r="L445" i="7"/>
  <c r="L412" i="7"/>
  <c r="M412" i="7" s="1"/>
  <c r="O412" i="7" s="1"/>
  <c r="L45" i="7"/>
  <c r="M45" i="7" s="1"/>
  <c r="O45" i="7" s="1"/>
  <c r="O44" i="7" s="1"/>
  <c r="L576" i="7"/>
  <c r="L404" i="7"/>
  <c r="J53" i="7"/>
  <c r="J431" i="7"/>
  <c r="J572" i="7"/>
  <c r="M572" i="7" s="1"/>
  <c r="O572" i="7" s="1"/>
  <c r="L331" i="7"/>
  <c r="J488" i="7"/>
  <c r="J537" i="7"/>
  <c r="M537" i="7" s="1"/>
  <c r="J254" i="7"/>
  <c r="J23" i="7"/>
  <c r="L296" i="7"/>
  <c r="J80" i="7"/>
  <c r="L243" i="7"/>
  <c r="J521" i="7"/>
  <c r="L55" i="7"/>
  <c r="J228" i="7"/>
  <c r="M228" i="7" s="1"/>
  <c r="O228" i="7" s="1"/>
  <c r="J564" i="7"/>
  <c r="L73" i="7"/>
  <c r="L393" i="7"/>
  <c r="L18" i="7"/>
  <c r="M18" i="7" s="1"/>
  <c r="N18" i="7" s="1"/>
  <c r="J533" i="7"/>
  <c r="M533" i="7" s="1"/>
  <c r="J370" i="7"/>
  <c r="J262" i="7"/>
  <c r="L281" i="7"/>
  <c r="L418" i="7"/>
  <c r="L238" i="7"/>
  <c r="J294" i="7"/>
  <c r="M294" i="7" s="1"/>
  <c r="N294" i="7" s="1"/>
  <c r="Q294" i="7" s="1"/>
  <c r="L127" i="7"/>
  <c r="J477" i="7"/>
  <c r="L23" i="7"/>
  <c r="L594" i="7"/>
  <c r="J316" i="7"/>
  <c r="M316" i="7" s="1"/>
  <c r="N316" i="7" s="1"/>
  <c r="Q316" i="7" s="1"/>
  <c r="J126" i="7"/>
  <c r="J295" i="7"/>
  <c r="L583" i="7"/>
  <c r="J392" i="7"/>
  <c r="L550" i="7"/>
  <c r="L177" i="7"/>
  <c r="J317" i="7"/>
  <c r="J401" i="7"/>
  <c r="M401" i="7" s="1"/>
  <c r="N401" i="7" s="1"/>
  <c r="Q401" i="7" s="1"/>
  <c r="J298" i="7"/>
  <c r="M298" i="7" s="1"/>
  <c r="N298" i="7" s="1"/>
  <c r="Q298" i="7" s="1"/>
  <c r="J446" i="7"/>
  <c r="L169" i="7"/>
  <c r="M169" i="7" s="1"/>
  <c r="O169" i="7" s="1"/>
  <c r="L584" i="7"/>
  <c r="J237" i="7"/>
  <c r="J214" i="7"/>
  <c r="L333" i="7"/>
  <c r="L221" i="7"/>
  <c r="L570" i="7"/>
  <c r="L254" i="7"/>
  <c r="L65" i="7"/>
  <c r="J16" i="7"/>
  <c r="J394" i="7"/>
  <c r="L388" i="7"/>
  <c r="J205" i="7"/>
  <c r="M205" i="7" s="1"/>
  <c r="O205" i="7" s="1"/>
  <c r="L511" i="7"/>
  <c r="J550" i="7"/>
  <c r="M550" i="7" s="1"/>
  <c r="N550" i="7" s="1"/>
  <c r="Q550" i="7" s="1"/>
  <c r="L509" i="7"/>
  <c r="J174" i="7"/>
  <c r="L349" i="7"/>
  <c r="L519" i="7"/>
  <c r="L96" i="7"/>
  <c r="J585" i="7"/>
  <c r="J507" i="7"/>
  <c r="L233" i="7"/>
  <c r="J222" i="7"/>
  <c r="J157" i="7"/>
  <c r="L392" i="7"/>
  <c r="M392" i="7" s="1"/>
  <c r="N392" i="7" s="1"/>
  <c r="Q392" i="7" s="1"/>
  <c r="J485" i="7"/>
  <c r="L63" i="7"/>
  <c r="L32" i="7"/>
  <c r="J300" i="7"/>
  <c r="J231" i="7"/>
  <c r="L141" i="7"/>
  <c r="J229" i="7"/>
  <c r="L245" i="7"/>
  <c r="L421" i="7"/>
  <c r="L178" i="7"/>
  <c r="J553" i="7"/>
  <c r="J313" i="7"/>
  <c r="J151" i="7"/>
  <c r="L99" i="7"/>
  <c r="L571" i="7"/>
  <c r="M571" i="7" s="1"/>
  <c r="J17" i="7"/>
  <c r="L411" i="7"/>
  <c r="J527" i="7"/>
  <c r="J289" i="7"/>
  <c r="J476" i="7"/>
  <c r="L42" i="7"/>
  <c r="J465" i="7"/>
  <c r="M465" i="7" s="1"/>
  <c r="N465" i="7" s="1"/>
  <c r="Q465" i="7" s="1"/>
  <c r="J363" i="7"/>
  <c r="L107" i="7"/>
  <c r="L185" i="7"/>
  <c r="L578" i="7"/>
  <c r="L394" i="7"/>
  <c r="J36" i="7"/>
  <c r="M36" i="7" s="1"/>
  <c r="M35" i="7" s="1"/>
  <c r="L541" i="7"/>
  <c r="J576" i="7"/>
  <c r="J456" i="7"/>
  <c r="J185" i="7"/>
  <c r="L307" i="7"/>
  <c r="L558" i="7"/>
  <c r="M558" i="7" s="1"/>
  <c r="O558" i="7" s="1"/>
  <c r="L472" i="7"/>
  <c r="L54" i="7"/>
  <c r="J75" i="7"/>
  <c r="L105" i="7"/>
  <c r="L212" i="7"/>
  <c r="L184" i="7"/>
  <c r="M184" i="7" s="1"/>
  <c r="N184" i="7" s="1"/>
  <c r="J418" i="7"/>
  <c r="M418" i="7" s="1"/>
  <c r="O418" i="7" s="1"/>
  <c r="J230" i="7"/>
  <c r="L430" i="7"/>
  <c r="J40" i="7"/>
  <c r="L230" i="7"/>
  <c r="J127" i="7"/>
  <c r="J421" i="7"/>
  <c r="L536" i="7"/>
  <c r="J403" i="7"/>
  <c r="J30" i="7"/>
  <c r="J103" i="7"/>
  <c r="L560" i="7"/>
  <c r="M560" i="7" s="1"/>
  <c r="O560" i="7" s="1"/>
  <c r="O559" i="7" s="1"/>
  <c r="J428" i="7"/>
  <c r="J121" i="7"/>
  <c r="J293" i="7"/>
  <c r="J282" i="7"/>
  <c r="L489" i="7"/>
  <c r="M489" i="7" s="1"/>
  <c r="N489" i="7" s="1"/>
  <c r="Q489" i="7" s="1"/>
  <c r="J486" i="7"/>
  <c r="J472" i="7"/>
  <c r="L506" i="7"/>
  <c r="M506" i="7" s="1"/>
  <c r="O506" i="7" s="1"/>
  <c r="J326" i="7"/>
  <c r="J286" i="7"/>
  <c r="J170" i="7"/>
  <c r="J509" i="7"/>
  <c r="L293" i="7"/>
  <c r="L428" i="7"/>
  <c r="J105" i="7"/>
  <c r="L538" i="7"/>
  <c r="N67" i="1"/>
  <c r="O67" i="1" s="1"/>
  <c r="N305" i="1"/>
  <c r="O305" i="1" s="1"/>
  <c r="N457" i="1"/>
  <c r="O458" i="1"/>
  <c r="N372" i="1"/>
  <c r="O373" i="1"/>
  <c r="N398" i="1"/>
  <c r="O399" i="1"/>
  <c r="N443" i="1"/>
  <c r="O444" i="1"/>
  <c r="N468" i="1"/>
  <c r="O469" i="1"/>
  <c r="N406" i="1"/>
  <c r="O407" i="1"/>
  <c r="N130" i="1"/>
  <c r="O131" i="1"/>
  <c r="N414" i="1"/>
  <c r="O415" i="1"/>
  <c r="N519" i="1"/>
  <c r="O520" i="1"/>
  <c r="G498" i="1"/>
  <c r="G22" i="1"/>
  <c r="G72" i="1"/>
  <c r="G95" i="1"/>
  <c r="G159" i="1"/>
  <c r="G174" i="1"/>
  <c r="G211" i="1"/>
  <c r="G341" i="1"/>
  <c r="G500" i="1"/>
  <c r="G521" i="1"/>
  <c r="G227" i="1"/>
  <c r="G509" i="1"/>
  <c r="G104" i="1"/>
  <c r="G48" i="1"/>
  <c r="J10" i="15" s="1" a="1"/>
  <c r="J10" i="15" s="1"/>
  <c r="G272" i="1"/>
  <c r="G280" i="1"/>
  <c r="G288" i="1"/>
  <c r="G358" i="1"/>
  <c r="G357" i="1" s="1"/>
  <c r="G356" i="1" s="1"/>
  <c r="G355" i="1" s="1"/>
  <c r="G354" i="1" s="1"/>
  <c r="G424" i="1"/>
  <c r="G20" i="1"/>
  <c r="G33" i="1"/>
  <c r="G58" i="1"/>
  <c r="G74" i="1"/>
  <c r="G140" i="1"/>
  <c r="G148" i="1"/>
  <c r="G161" i="1"/>
  <c r="G183" i="1"/>
  <c r="G198" i="1"/>
  <c r="G580" i="1"/>
  <c r="G610" i="1"/>
  <c r="G276" i="1"/>
  <c r="G284" i="1"/>
  <c r="G292" i="1"/>
  <c r="G396" i="1"/>
  <c r="G466" i="1"/>
  <c r="G488" i="1"/>
  <c r="G511" i="1"/>
  <c r="G549" i="1"/>
  <c r="G612" i="1"/>
  <c r="G84" i="1"/>
  <c r="G106" i="1"/>
  <c r="G128" i="1"/>
  <c r="G172" i="1"/>
  <c r="G188" i="1"/>
  <c r="G208" i="1"/>
  <c r="G385" i="1"/>
  <c r="G398" i="1"/>
  <c r="G443" i="1"/>
  <c r="G455" i="1"/>
  <c r="G468" i="1"/>
  <c r="G490" i="1"/>
  <c r="G551" i="1"/>
  <c r="G575" i="1"/>
  <c r="G582" i="1"/>
  <c r="J14" i="15" s="1" a="1"/>
  <c r="J14" i="15" s="1"/>
  <c r="G142" i="1"/>
  <c r="G290" i="1"/>
  <c r="G338" i="1"/>
  <c r="G383" i="1"/>
  <c r="G35" i="1"/>
  <c r="G82" i="1"/>
  <c r="G114" i="1"/>
  <c r="G130" i="1"/>
  <c r="G163" i="1"/>
  <c r="G185" i="1"/>
  <c r="G200" i="1"/>
  <c r="G219" i="1"/>
  <c r="G274" i="1"/>
  <c r="G282" i="1"/>
  <c r="G322" i="1"/>
  <c r="G372" i="1"/>
  <c r="G457" i="1"/>
  <c r="G539" i="1"/>
  <c r="G578" i="1"/>
  <c r="G596" i="1"/>
  <c r="G621" i="1"/>
  <c r="G394" i="1"/>
  <c r="G414" i="1"/>
  <c r="G426" i="1"/>
  <c r="G452" i="1"/>
  <c r="G70" i="1"/>
  <c r="G441" i="1"/>
  <c r="G478" i="1"/>
  <c r="G541" i="1"/>
  <c r="G56" i="1"/>
  <c r="G98" i="1"/>
  <c r="G125" i="1"/>
  <c r="G196" i="1"/>
  <c r="G278" i="1"/>
  <c r="G286" i="1"/>
  <c r="G309" i="1"/>
  <c r="G381" i="1"/>
  <c r="G529" i="1"/>
  <c r="G606" i="1"/>
  <c r="G294" i="1"/>
  <c r="G370" i="1"/>
  <c r="G406" i="1"/>
  <c r="G519" i="1"/>
  <c r="G531" i="1"/>
  <c r="G39" i="1"/>
  <c r="G135" i="1"/>
  <c r="G150" i="1"/>
  <c r="G324" i="1"/>
  <c r="G214" i="1"/>
  <c r="G145" i="1"/>
  <c r="G191" i="1"/>
  <c r="G388" i="1"/>
  <c r="G544" i="1"/>
  <c r="G598" i="1"/>
  <c r="G15" i="1"/>
  <c r="G51" i="1"/>
  <c r="G62" i="1"/>
  <c r="G77" i="1"/>
  <c r="G120" i="1"/>
  <c r="G166" i="1"/>
  <c r="G343" i="1"/>
  <c r="G364" i="1"/>
  <c r="G375" i="1"/>
  <c r="G401" i="1"/>
  <c r="G417" i="1"/>
  <c r="G446" i="1"/>
  <c r="G514" i="1"/>
  <c r="G593" i="1"/>
  <c r="G616" i="1"/>
  <c r="G88" i="1"/>
  <c r="E18" i="15" s="1" a="1"/>
  <c r="E18" i="15" s="1"/>
  <c r="G203" i="1"/>
  <c r="G311" i="1"/>
  <c r="G435" i="1"/>
  <c r="G460" i="1"/>
  <c r="G472" i="1"/>
  <c r="G483" i="1"/>
  <c r="G524" i="1"/>
  <c r="G568" i="1"/>
  <c r="G586" i="1"/>
  <c r="G601" i="1"/>
  <c r="G28" i="1"/>
  <c r="G154" i="1"/>
  <c r="G177" i="1"/>
  <c r="G222" i="1"/>
  <c r="G298" i="1"/>
  <c r="G328" i="1"/>
  <c r="G409" i="1"/>
  <c r="G428" i="1"/>
  <c r="G493" i="1"/>
  <c r="G503" i="1"/>
  <c r="G534" i="1"/>
  <c r="M31" i="7" l="1"/>
  <c r="N31" i="7" s="1"/>
  <c r="Q31" i="7" s="1"/>
  <c r="M472" i="7"/>
  <c r="O472" i="7" s="1"/>
  <c r="O471" i="7" s="1"/>
  <c r="M475" i="7"/>
  <c r="N475" i="7" s="1"/>
  <c r="Q475" i="7" s="1"/>
  <c r="M30" i="7"/>
  <c r="O30" i="7" s="1"/>
  <c r="M63" i="7"/>
  <c r="N63" i="7" s="1"/>
  <c r="M526" i="7"/>
  <c r="O526" i="7" s="1"/>
  <c r="M450" i="7"/>
  <c r="M449" i="7" s="1"/>
  <c r="N470" i="7"/>
  <c r="Q470" i="7" s="1"/>
  <c r="M486" i="7"/>
  <c r="O486" i="7" s="1"/>
  <c r="M222" i="7"/>
  <c r="N222" i="7" s="1"/>
  <c r="Q222" i="7" s="1"/>
  <c r="M295" i="7"/>
  <c r="O295" i="7" s="1"/>
  <c r="M325" i="7"/>
  <c r="O325" i="7" s="1"/>
  <c r="M328" i="7"/>
  <c r="O328" i="7" s="1"/>
  <c r="M406" i="7"/>
  <c r="N406" i="7" s="1"/>
  <c r="Q406" i="7" s="1"/>
  <c r="M249" i="7"/>
  <c r="M248" i="7" s="1"/>
  <c r="M329" i="7"/>
  <c r="N329" i="7" s="1"/>
  <c r="Q329" i="7" s="1"/>
  <c r="M92" i="7"/>
  <c r="N92" i="7" s="1"/>
  <c r="Q92" i="7" s="1"/>
  <c r="M378" i="7"/>
  <c r="M377" i="7" s="1"/>
  <c r="M385" i="7"/>
  <c r="N385" i="7" s="1"/>
  <c r="Q385" i="7" s="1"/>
  <c r="M138" i="7"/>
  <c r="N138" i="7" s="1"/>
  <c r="Q138" i="7" s="1"/>
  <c r="M419" i="7"/>
  <c r="N419" i="7" s="1"/>
  <c r="Q419" i="7" s="1"/>
  <c r="M403" i="7"/>
  <c r="O403" i="7" s="1"/>
  <c r="M42" i="7"/>
  <c r="O42" i="7" s="1"/>
  <c r="M411" i="7"/>
  <c r="N411" i="7" s="1"/>
  <c r="Q411" i="7" s="1"/>
  <c r="M151" i="7"/>
  <c r="O151" i="7" s="1"/>
  <c r="M519" i="7"/>
  <c r="N519" i="7" s="1"/>
  <c r="Q519" i="7" s="1"/>
  <c r="M237" i="7"/>
  <c r="O237" i="7" s="1"/>
  <c r="M80" i="7"/>
  <c r="N80" i="7" s="1"/>
  <c r="Q80" i="7" s="1"/>
  <c r="M458" i="7"/>
  <c r="N458" i="7" s="1"/>
  <c r="Q458" i="7" s="1"/>
  <c r="M127" i="7"/>
  <c r="N127" i="7" s="1"/>
  <c r="Q127" i="7" s="1"/>
  <c r="M178" i="7"/>
  <c r="N178" i="7" s="1"/>
  <c r="Q178" i="7" s="1"/>
  <c r="M331" i="7"/>
  <c r="N331" i="7" s="1"/>
  <c r="Q331" i="7" s="1"/>
  <c r="M445" i="7"/>
  <c r="O445" i="7" s="1"/>
  <c r="M584" i="7"/>
  <c r="N584" i="7" s="1"/>
  <c r="Q584" i="7" s="1"/>
  <c r="M187" i="7"/>
  <c r="N187" i="7" s="1"/>
  <c r="Q187" i="7" s="1"/>
  <c r="M81" i="7"/>
  <c r="N81" i="7" s="1"/>
  <c r="Q81" i="7" s="1"/>
  <c r="M523" i="7"/>
  <c r="O523" i="7" s="1"/>
  <c r="O522" i="7" s="1"/>
  <c r="M569" i="7"/>
  <c r="N569" i="7" s="1"/>
  <c r="Q569" i="7" s="1"/>
  <c r="M85" i="7"/>
  <c r="N85" i="7" s="1"/>
  <c r="M54" i="7"/>
  <c r="O54" i="7" s="1"/>
  <c r="M557" i="7"/>
  <c r="O557" i="7" s="1"/>
  <c r="O556" i="7" s="1"/>
  <c r="M307" i="7"/>
  <c r="N307" i="7" s="1"/>
  <c r="Q307" i="7" s="1"/>
  <c r="O425" i="7"/>
  <c r="O424" i="7" s="1"/>
  <c r="M143" i="7"/>
  <c r="N143" i="7" s="1"/>
  <c r="N142" i="7" s="1"/>
  <c r="M487" i="7"/>
  <c r="N487" i="7" s="1"/>
  <c r="Q487" i="7" s="1"/>
  <c r="M121" i="7"/>
  <c r="N121" i="7" s="1"/>
  <c r="Q121" i="7" s="1"/>
  <c r="M527" i="7"/>
  <c r="N527" i="7" s="1"/>
  <c r="Q527" i="7" s="1"/>
  <c r="M99" i="7"/>
  <c r="O99" i="7" s="1"/>
  <c r="M141" i="7"/>
  <c r="M140" i="7" s="1"/>
  <c r="M388" i="7"/>
  <c r="M387" i="7" s="1"/>
  <c r="M177" i="7"/>
  <c r="O177" i="7" s="1"/>
  <c r="M268" i="7"/>
  <c r="N268" i="7" s="1"/>
  <c r="Q268" i="7" s="1"/>
  <c r="M152" i="7"/>
  <c r="O152" i="7" s="1"/>
  <c r="O150" i="7" s="1"/>
  <c r="M399" i="7"/>
  <c r="O399" i="7" s="1"/>
  <c r="M496" i="7"/>
  <c r="O496" i="7" s="1"/>
  <c r="M580" i="7"/>
  <c r="N580" i="7" s="1"/>
  <c r="Q580" i="7" s="1"/>
  <c r="M272" i="7"/>
  <c r="M271" i="7" s="1"/>
  <c r="O184" i="7"/>
  <c r="P184" i="7" s="1"/>
  <c r="M300" i="7"/>
  <c r="O300" i="7" s="1"/>
  <c r="M467" i="7"/>
  <c r="N467" i="7" s="1"/>
  <c r="Q467" i="7" s="1"/>
  <c r="M330" i="7"/>
  <c r="N330" i="7" s="1"/>
  <c r="Q330" i="7" s="1"/>
  <c r="M315" i="7"/>
  <c r="N315" i="7" s="1"/>
  <c r="Q315" i="7" s="1"/>
  <c r="M312" i="7"/>
  <c r="O312" i="7" s="1"/>
  <c r="M423" i="7"/>
  <c r="O423" i="7" s="1"/>
  <c r="O422" i="7" s="1"/>
  <c r="M491" i="7"/>
  <c r="O491" i="7" s="1"/>
  <c r="O490" i="7" s="1"/>
  <c r="M477" i="7"/>
  <c r="O477" i="7" s="1"/>
  <c r="M466" i="7"/>
  <c r="O466" i="7" s="1"/>
  <c r="M358" i="7"/>
  <c r="O358" i="7" s="1"/>
  <c r="M274" i="7"/>
  <c r="O274" i="7" s="1"/>
  <c r="O273" i="7" s="1"/>
  <c r="M371" i="7"/>
  <c r="N371" i="7" s="1"/>
  <c r="Q371" i="7" s="1"/>
  <c r="M239" i="7"/>
  <c r="O239" i="7" s="1"/>
  <c r="M78" i="7"/>
  <c r="N78" i="7" s="1"/>
  <c r="Q78" i="7" s="1"/>
  <c r="M380" i="7"/>
  <c r="O380" i="7" s="1"/>
  <c r="O379" i="7" s="1"/>
  <c r="M565" i="7"/>
  <c r="O565" i="7" s="1"/>
  <c r="M326" i="7"/>
  <c r="N326" i="7" s="1"/>
  <c r="E17" i="15" a="1"/>
  <c r="E17" i="15" s="1"/>
  <c r="E19" i="15" s="1"/>
  <c r="M89" i="7"/>
  <c r="O89" i="7" s="1"/>
  <c r="M90" i="7"/>
  <c r="O90" i="7" s="1"/>
  <c r="M373" i="7"/>
  <c r="N373" i="7" s="1"/>
  <c r="Q373" i="7" s="1"/>
  <c r="M122" i="7"/>
  <c r="N122" i="7" s="1"/>
  <c r="Q122" i="7" s="1"/>
  <c r="M283" i="7"/>
  <c r="N283" i="7" s="1"/>
  <c r="Q283" i="7" s="1"/>
  <c r="M100" i="7"/>
  <c r="O100" i="7" s="1"/>
  <c r="M214" i="7"/>
  <c r="N214" i="7" s="1"/>
  <c r="Q214" i="7" s="1"/>
  <c r="M431" i="7"/>
  <c r="N431" i="7" s="1"/>
  <c r="Q431" i="7" s="1"/>
  <c r="N506" i="7"/>
  <c r="P506" i="7" s="1"/>
  <c r="M570" i="7"/>
  <c r="O570" i="7" s="1"/>
  <c r="M372" i="7"/>
  <c r="N372" i="7" s="1"/>
  <c r="Q372" i="7" s="1"/>
  <c r="M182" i="7"/>
  <c r="N182" i="7" s="1"/>
  <c r="N181" i="7" s="1"/>
  <c r="O392" i="7"/>
  <c r="P392" i="7" s="1"/>
  <c r="M575" i="7"/>
  <c r="O575" i="7" s="1"/>
  <c r="M349" i="7"/>
  <c r="N349" i="7" s="1"/>
  <c r="Q349" i="7" s="1"/>
  <c r="M223" i="7"/>
  <c r="O223" i="7" s="1"/>
  <c r="M559" i="7"/>
  <c r="N36" i="7"/>
  <c r="Q36" i="7" s="1"/>
  <c r="M301" i="7"/>
  <c r="O301" i="7" s="1"/>
  <c r="M156" i="7"/>
  <c r="N156" i="7" s="1"/>
  <c r="Q156" i="7" s="1"/>
  <c r="M598" i="7"/>
  <c r="O598" i="7" s="1"/>
  <c r="M190" i="7"/>
  <c r="N190" i="7" s="1"/>
  <c r="M555" i="7"/>
  <c r="O555" i="7" s="1"/>
  <c r="M354" i="7"/>
  <c r="M353" i="7" s="1"/>
  <c r="M529" i="7"/>
  <c r="N529" i="7" s="1"/>
  <c r="Q529" i="7" s="1"/>
  <c r="M420" i="7"/>
  <c r="N420" i="7" s="1"/>
  <c r="Q420" i="7" s="1"/>
  <c r="M282" i="7"/>
  <c r="N282" i="7" s="1"/>
  <c r="Q282" i="7" s="1"/>
  <c r="M497" i="7"/>
  <c r="O497" i="7" s="1"/>
  <c r="M16" i="7"/>
  <c r="N16" i="7" s="1"/>
  <c r="Q16" i="7" s="1"/>
  <c r="M469" i="7"/>
  <c r="M428" i="7"/>
  <c r="O428" i="7" s="1"/>
  <c r="M230" i="7"/>
  <c r="O230" i="7" s="1"/>
  <c r="M576" i="7"/>
  <c r="O576" i="7" s="1"/>
  <c r="M578" i="7"/>
  <c r="N578" i="7" s="1"/>
  <c r="Q578" i="7" s="1"/>
  <c r="M96" i="7"/>
  <c r="N96" i="7" s="1"/>
  <c r="M254" i="7"/>
  <c r="N254" i="7" s="1"/>
  <c r="N253" i="7" s="1"/>
  <c r="M446" i="7"/>
  <c r="N446" i="7" s="1"/>
  <c r="Q446" i="7" s="1"/>
  <c r="M238" i="7"/>
  <c r="O238" i="7" s="1"/>
  <c r="M370" i="7"/>
  <c r="O370" i="7" s="1"/>
  <c r="M73" i="7"/>
  <c r="M72" i="7" s="1"/>
  <c r="M521" i="7"/>
  <c r="O521" i="7" s="1"/>
  <c r="O520" i="7" s="1"/>
  <c r="M404" i="7"/>
  <c r="O404" i="7" s="1"/>
  <c r="M167" i="7"/>
  <c r="O167" i="7" s="1"/>
  <c r="M149" i="7"/>
  <c r="M148" i="7" s="1"/>
  <c r="M180" i="7"/>
  <c r="N180" i="7" s="1"/>
  <c r="Q180" i="7" s="1"/>
  <c r="M289" i="7"/>
  <c r="O289" i="7" s="1"/>
  <c r="M332" i="7"/>
  <c r="N332" i="7" s="1"/>
  <c r="Q332" i="7" s="1"/>
  <c r="M396" i="7"/>
  <c r="M395" i="7" s="1"/>
  <c r="M400" i="7"/>
  <c r="O400" i="7" s="1"/>
  <c r="M25" i="7"/>
  <c r="N25" i="7" s="1"/>
  <c r="Q25" i="7" s="1"/>
  <c r="M374" i="7"/>
  <c r="N374" i="7" s="1"/>
  <c r="Q374" i="7" s="1"/>
  <c r="M280" i="7"/>
  <c r="O280" i="7" s="1"/>
  <c r="M384" i="7"/>
  <c r="N384" i="7" s="1"/>
  <c r="Q384" i="7" s="1"/>
  <c r="M437" i="7"/>
  <c r="O437" i="7" s="1"/>
  <c r="O436" i="7" s="1"/>
  <c r="M402" i="7"/>
  <c r="N402" i="7" s="1"/>
  <c r="Q402" i="7" s="1"/>
  <c r="M276" i="7"/>
  <c r="M275" i="7" s="1"/>
  <c r="M590" i="7"/>
  <c r="N590" i="7" s="1"/>
  <c r="M203" i="7"/>
  <c r="N203" i="7" s="1"/>
  <c r="M245" i="7"/>
  <c r="O245" i="7" s="1"/>
  <c r="M126" i="7"/>
  <c r="N126" i="7" s="1"/>
  <c r="Q126" i="7" s="1"/>
  <c r="N560" i="7"/>
  <c r="N559" i="7" s="1"/>
  <c r="O36" i="7"/>
  <c r="O35" i="7" s="1"/>
  <c r="N425" i="7"/>
  <c r="Q425" i="7" s="1"/>
  <c r="M170" i="7"/>
  <c r="O170" i="7" s="1"/>
  <c r="M456" i="7"/>
  <c r="O456" i="7" s="1"/>
  <c r="M363" i="7"/>
  <c r="O363" i="7" s="1"/>
  <c r="O362" i="7" s="1"/>
  <c r="M553" i="7"/>
  <c r="N553" i="7" s="1"/>
  <c r="Q553" i="7" s="1"/>
  <c r="M32" i="7"/>
  <c r="N32" i="7" s="1"/>
  <c r="Q32" i="7" s="1"/>
  <c r="M157" i="7"/>
  <c r="O157" i="7" s="1"/>
  <c r="M585" i="7"/>
  <c r="M317" i="7"/>
  <c r="O317" i="7" s="1"/>
  <c r="M594" i="7"/>
  <c r="O594" i="7" s="1"/>
  <c r="O593" i="7" s="1"/>
  <c r="M393" i="7"/>
  <c r="O393" i="7" s="1"/>
  <c r="M55" i="7"/>
  <c r="N55" i="7" s="1"/>
  <c r="M296" i="7"/>
  <c r="O296" i="7" s="1"/>
  <c r="M191" i="7"/>
  <c r="N191" i="7" s="1"/>
  <c r="Q191" i="7" s="1"/>
  <c r="M323" i="7"/>
  <c r="M322" i="7" s="1"/>
  <c r="M513" i="7"/>
  <c r="O513" i="7" s="1"/>
  <c r="O512" i="7" s="1"/>
  <c r="M131" i="7"/>
  <c r="M124" i="7"/>
  <c r="O124" i="7" s="1"/>
  <c r="M179" i="7"/>
  <c r="N179" i="7" s="1"/>
  <c r="Q179" i="7" s="1"/>
  <c r="M391" i="7"/>
  <c r="N391" i="7" s="1"/>
  <c r="Q391" i="7" s="1"/>
  <c r="M501" i="7"/>
  <c r="M500" i="7" s="1"/>
  <c r="M376" i="7"/>
  <c r="M375" i="7" s="1"/>
  <c r="M435" i="7"/>
  <c r="O435" i="7" s="1"/>
  <c r="M64" i="7"/>
  <c r="O64" i="7" s="1"/>
  <c r="M233" i="7"/>
  <c r="O233" i="7" s="1"/>
  <c r="O232" i="7" s="1"/>
  <c r="M215" i="7"/>
  <c r="N215" i="7" s="1"/>
  <c r="Q215" i="7" s="1"/>
  <c r="M357" i="7"/>
  <c r="O357" i="7" s="1"/>
  <c r="M94" i="7"/>
  <c r="M93" i="7" s="1"/>
  <c r="M360" i="7"/>
  <c r="N360" i="7" s="1"/>
  <c r="Q360" i="7" s="1"/>
  <c r="M244" i="7"/>
  <c r="O244" i="7" s="1"/>
  <c r="M235" i="7"/>
  <c r="M234" i="7" s="1"/>
  <c r="M528" i="7"/>
  <c r="M333" i="7"/>
  <c r="O333" i="7" s="1"/>
  <c r="M507" i="7"/>
  <c r="O507" i="7" s="1"/>
  <c r="M564" i="7"/>
  <c r="O564" i="7" s="1"/>
  <c r="M281" i="7"/>
  <c r="O281" i="7" s="1"/>
  <c r="M562" i="7"/>
  <c r="O562" i="7" s="1"/>
  <c r="O561" i="7" s="1"/>
  <c r="M115" i="7"/>
  <c r="O115" i="7" s="1"/>
  <c r="O114" i="7" s="1"/>
  <c r="O113" i="7" s="1"/>
  <c r="O112" i="7" s="1"/>
  <c r="O111" i="7" s="1"/>
  <c r="O110" i="7" s="1"/>
  <c r="M217" i="7"/>
  <c r="O217" i="7" s="1"/>
  <c r="O216" i="7" s="1"/>
  <c r="M258" i="7"/>
  <c r="O258" i="7" s="1"/>
  <c r="O257" i="7" s="1"/>
  <c r="M260" i="7"/>
  <c r="N260" i="7" s="1"/>
  <c r="Q260" i="7" s="1"/>
  <c r="M209" i="7"/>
  <c r="M208" i="7" s="1"/>
  <c r="M603" i="7"/>
  <c r="M602" i="7" s="1"/>
  <c r="M539" i="7"/>
  <c r="N539" i="7" s="1"/>
  <c r="Q539" i="7" s="1"/>
  <c r="M291" i="7"/>
  <c r="M290" i="7" s="1"/>
  <c r="M468" i="7"/>
  <c r="N468" i="7" s="1"/>
  <c r="Q468" i="7" s="1"/>
  <c r="M498" i="7"/>
  <c r="M43" i="7"/>
  <c r="O43" i="7" s="1"/>
  <c r="M359" i="7"/>
  <c r="O359" i="7" s="1"/>
  <c r="M350" i="7"/>
  <c r="N350" i="7" s="1"/>
  <c r="Q350" i="7" s="1"/>
  <c r="M460" i="7"/>
  <c r="N460" i="7" s="1"/>
  <c r="N459" i="7" s="1"/>
  <c r="M352" i="7"/>
  <c r="O352" i="7" s="1"/>
  <c r="O351" i="7" s="1"/>
  <c r="M160" i="7"/>
  <c r="M159" i="7" s="1"/>
  <c r="N418" i="7"/>
  <c r="Q418" i="7" s="1"/>
  <c r="N151" i="7"/>
  <c r="P151" i="7" s="1"/>
  <c r="M478" i="7"/>
  <c r="O478" i="7" s="1"/>
  <c r="M59" i="7"/>
  <c r="N59" i="7" s="1"/>
  <c r="N58" i="7" s="1"/>
  <c r="M207" i="7"/>
  <c r="N207" i="7" s="1"/>
  <c r="N206" i="7" s="1"/>
  <c r="M91" i="7"/>
  <c r="M508" i="7"/>
  <c r="N508" i="7" s="1"/>
  <c r="Q508" i="7" s="1"/>
  <c r="M19" i="7"/>
  <c r="N19" i="7" s="1"/>
  <c r="M444" i="7"/>
  <c r="N444" i="7" s="1"/>
  <c r="Q444" i="7" s="1"/>
  <c r="M147" i="7"/>
  <c r="N147" i="7" s="1"/>
  <c r="Q147" i="7" s="1"/>
  <c r="M457" i="7"/>
  <c r="O457" i="7" s="1"/>
  <c r="M49" i="7"/>
  <c r="M48" i="7" s="1"/>
  <c r="M455" i="7"/>
  <c r="O455" i="7" s="1"/>
  <c r="M581" i="7"/>
  <c r="N581" i="7" s="1"/>
  <c r="Q581" i="7" s="1"/>
  <c r="M243" i="7"/>
  <c r="O243" i="7" s="1"/>
  <c r="M327" i="7"/>
  <c r="O327" i="7" s="1"/>
  <c r="M285" i="7"/>
  <c r="O285" i="7" s="1"/>
  <c r="O489" i="7"/>
  <c r="P489" i="7" s="1"/>
  <c r="M168" i="7"/>
  <c r="O168" i="7" s="1"/>
  <c r="O550" i="7"/>
  <c r="P550" i="7" s="1"/>
  <c r="M421" i="7"/>
  <c r="M430" i="7"/>
  <c r="O430" i="7" s="1"/>
  <c r="M212" i="7"/>
  <c r="M394" i="7"/>
  <c r="N394" i="7" s="1"/>
  <c r="Q394" i="7" s="1"/>
  <c r="M174" i="7"/>
  <c r="M173" i="7" s="1"/>
  <c r="M583" i="7"/>
  <c r="N583" i="7" s="1"/>
  <c r="Q583" i="7" s="1"/>
  <c r="M299" i="7"/>
  <c r="O299" i="7" s="1"/>
  <c r="M221" i="7"/>
  <c r="N221" i="7" s="1"/>
  <c r="Q221" i="7" s="1"/>
  <c r="M592" i="7"/>
  <c r="O592" i="7" s="1"/>
  <c r="O591" i="7" s="1"/>
  <c r="M511" i="7"/>
  <c r="M510" i="7" s="1"/>
  <c r="M443" i="7"/>
  <c r="O443" i="7" s="1"/>
  <c r="M129" i="7"/>
  <c r="N129" i="7" s="1"/>
  <c r="M554" i="7"/>
  <c r="N554" i="7" s="1"/>
  <c r="Q554" i="7" s="1"/>
  <c r="M242" i="7"/>
  <c r="N242" i="7" s="1"/>
  <c r="Q242" i="7" s="1"/>
  <c r="M65" i="7"/>
  <c r="N65" i="7" s="1"/>
  <c r="M34" i="7"/>
  <c r="N34" i="7" s="1"/>
  <c r="Q34" i="7" s="1"/>
  <c r="M47" i="7"/>
  <c r="N47" i="7" s="1"/>
  <c r="Q47" i="7" s="1"/>
  <c r="M432" i="7"/>
  <c r="O432" i="7" s="1"/>
  <c r="M471" i="7"/>
  <c r="N306" i="7"/>
  <c r="P306" i="7" s="1"/>
  <c r="M318" i="7"/>
  <c r="O318" i="7" s="1"/>
  <c r="M137" i="7"/>
  <c r="M454" i="7"/>
  <c r="M448" i="7"/>
  <c r="M499" i="7"/>
  <c r="M601" i="7"/>
  <c r="M204" i="7"/>
  <c r="M284" i="7"/>
  <c r="O284" i="7" s="1"/>
  <c r="M231" i="7"/>
  <c r="N472" i="7"/>
  <c r="Q472" i="7" s="1"/>
  <c r="M313" i="7"/>
  <c r="M103" i="7"/>
  <c r="M172" i="7"/>
  <c r="N172" i="7" s="1"/>
  <c r="N171" i="7" s="1"/>
  <c r="M599" i="7"/>
  <c r="O599" i="7" s="1"/>
  <c r="M136" i="7"/>
  <c r="O136" i="7" s="1"/>
  <c r="M26" i="7"/>
  <c r="N26" i="7" s="1"/>
  <c r="Q26" i="7" s="1"/>
  <c r="M102" i="7"/>
  <c r="O102" i="7" s="1"/>
  <c r="M536" i="7"/>
  <c r="M270" i="7"/>
  <c r="O270" i="7" s="1"/>
  <c r="O269" i="7" s="1"/>
  <c r="M162" i="7"/>
  <c r="N162" i="7" s="1"/>
  <c r="N161" i="7" s="1"/>
  <c r="M79" i="7"/>
  <c r="O79" i="7" s="1"/>
  <c r="M57" i="7"/>
  <c r="O57" i="7" s="1"/>
  <c r="O56" i="7" s="1"/>
  <c r="M17" i="7"/>
  <c r="O17" i="7" s="1"/>
  <c r="M476" i="7"/>
  <c r="O476" i="7" s="1"/>
  <c r="M347" i="7"/>
  <c r="N347" i="7" s="1"/>
  <c r="Q347" i="7" s="1"/>
  <c r="M552" i="7"/>
  <c r="N552" i="7" s="1"/>
  <c r="Q552" i="7" s="1"/>
  <c r="M23" i="7"/>
  <c r="N23" i="7" s="1"/>
  <c r="N22" i="7" s="1"/>
  <c r="M66" i="7"/>
  <c r="N66" i="7" s="1"/>
  <c r="M346" i="7"/>
  <c r="O346" i="7" s="1"/>
  <c r="M488" i="7"/>
  <c r="O488" i="7" s="1"/>
  <c r="M264" i="7"/>
  <c r="N264" i="7" s="1"/>
  <c r="M320" i="7"/>
  <c r="M319" i="7" s="1"/>
  <c r="M304" i="7"/>
  <c r="N304" i="7" s="1"/>
  <c r="N303" i="7" s="1"/>
  <c r="M434" i="7"/>
  <c r="N434" i="7" s="1"/>
  <c r="Q434" i="7" s="1"/>
  <c r="M192" i="7"/>
  <c r="O192" i="7" s="1"/>
  <c r="M164" i="7"/>
  <c r="N164" i="7" s="1"/>
  <c r="N163" i="7" s="1"/>
  <c r="M69" i="7"/>
  <c r="N69" i="7" s="1"/>
  <c r="M573" i="7"/>
  <c r="O573" i="7" s="1"/>
  <c r="M139" i="7"/>
  <c r="O139" i="7" s="1"/>
  <c r="M262" i="7"/>
  <c r="O262" i="7" s="1"/>
  <c r="O261" i="7" s="1"/>
  <c r="M589" i="7"/>
  <c r="M71" i="7"/>
  <c r="M185" i="7"/>
  <c r="M107" i="7"/>
  <c r="M568" i="7"/>
  <c r="M365" i="7"/>
  <c r="M531" i="7"/>
  <c r="M256" i="7"/>
  <c r="M123" i="7"/>
  <c r="M310" i="7"/>
  <c r="M348" i="7"/>
  <c r="M518" i="7"/>
  <c r="M195" i="7"/>
  <c r="M29" i="7"/>
  <c r="M311" i="7"/>
  <c r="O465" i="7"/>
  <c r="P465" i="7" s="1"/>
  <c r="M314" i="7"/>
  <c r="N571" i="7"/>
  <c r="Q571" i="7" s="1"/>
  <c r="O571" i="7"/>
  <c r="O401" i="7"/>
  <c r="P401" i="7" s="1"/>
  <c r="M293" i="7"/>
  <c r="M75" i="7"/>
  <c r="M541" i="7"/>
  <c r="M485" i="7"/>
  <c r="M439" i="7"/>
  <c r="M417" i="7"/>
  <c r="M429" i="7"/>
  <c r="M386" i="7"/>
  <c r="M517" i="7"/>
  <c r="M600" i="7"/>
  <c r="M197" i="7"/>
  <c r="M543" i="7"/>
  <c r="M340" i="7"/>
  <c r="M538" i="7"/>
  <c r="M509" i="7"/>
  <c r="M40" i="7"/>
  <c r="M287" i="7"/>
  <c r="M158" i="7"/>
  <c r="M383" i="7"/>
  <c r="M297" i="7"/>
  <c r="M551" i="7"/>
  <c r="M588" i="7"/>
  <c r="M334" i="7"/>
  <c r="M105" i="7"/>
  <c r="M229" i="7"/>
  <c r="M53" i="7"/>
  <c r="M361" i="7"/>
  <c r="M367" i="7"/>
  <c r="M52" i="7"/>
  <c r="M288" i="7"/>
  <c r="M225" i="7"/>
  <c r="M480" i="7"/>
  <c r="M21" i="7"/>
  <c r="M482" i="7"/>
  <c r="O220" i="7"/>
  <c r="P220" i="7" s="1"/>
  <c r="O294" i="7"/>
  <c r="P294" i="7" s="1"/>
  <c r="O101" i="7"/>
  <c r="N101" i="7"/>
  <c r="M82" i="7"/>
  <c r="O202" i="7"/>
  <c r="P202" i="7" s="1"/>
  <c r="N213" i="7"/>
  <c r="P213" i="7" s="1"/>
  <c r="M44" i="7"/>
  <c r="N83" i="7"/>
  <c r="Q83" i="7" s="1"/>
  <c r="O475" i="7"/>
  <c r="P475" i="7" s="1"/>
  <c r="N408" i="7"/>
  <c r="N407" i="7" s="1"/>
  <c r="N572" i="7"/>
  <c r="Q572" i="7" s="1"/>
  <c r="N45" i="7"/>
  <c r="P45" i="7" s="1"/>
  <c r="P44" i="7" s="1"/>
  <c r="N410" i="7"/>
  <c r="Q410" i="7" s="1"/>
  <c r="N412" i="7"/>
  <c r="Q412" i="7" s="1"/>
  <c r="N198" i="7"/>
  <c r="O199" i="7"/>
  <c r="O198" i="7" s="1"/>
  <c r="M198" i="7"/>
  <c r="M407" i="7"/>
  <c r="O193" i="7"/>
  <c r="P193" i="7" s="1"/>
  <c r="N41" i="7"/>
  <c r="Q41" i="7" s="1"/>
  <c r="M502" i="7"/>
  <c r="O442" i="7"/>
  <c r="P442" i="7" s="1"/>
  <c r="N146" i="7"/>
  <c r="Q146" i="7" s="1"/>
  <c r="O316" i="7"/>
  <c r="P316" i="7" s="1"/>
  <c r="O298" i="7"/>
  <c r="P298" i="7" s="1"/>
  <c r="N502" i="7"/>
  <c r="O503" i="7"/>
  <c r="O502" i="7" s="1"/>
  <c r="N266" i="7"/>
  <c r="Q266" i="7" s="1"/>
  <c r="O266" i="7"/>
  <c r="O265" i="7" s="1"/>
  <c r="N558" i="7"/>
  <c r="Q558" i="7" s="1"/>
  <c r="N155" i="7"/>
  <c r="Q155" i="7" s="1"/>
  <c r="N228" i="7"/>
  <c r="P228" i="7" s="1"/>
  <c r="N492" i="7"/>
  <c r="N205" i="7"/>
  <c r="Q205" i="7" s="1"/>
  <c r="O493" i="7"/>
  <c r="O492" i="7" s="1"/>
  <c r="N169" i="7"/>
  <c r="Q169" i="7" s="1"/>
  <c r="M492" i="7"/>
  <c r="O18" i="7"/>
  <c r="P18" i="7" s="1"/>
  <c r="O31" i="7"/>
  <c r="P31" i="7" s="1"/>
  <c r="O533" i="7"/>
  <c r="O532" i="7" s="1"/>
  <c r="M532" i="7"/>
  <c r="N533" i="7"/>
  <c r="N537" i="7"/>
  <c r="O537" i="7"/>
  <c r="N516" i="7"/>
  <c r="Q516" i="7" s="1"/>
  <c r="O516" i="7"/>
  <c r="O247" i="7"/>
  <c r="O246" i="7" s="1"/>
  <c r="M246" i="7"/>
  <c r="N247" i="7"/>
  <c r="E10" i="15" a="1"/>
  <c r="E10" i="15" s="1"/>
  <c r="E12" i="15" a="1"/>
  <c r="E12" i="15" s="1"/>
  <c r="J25" i="15" a="1"/>
  <c r="J25" i="15" s="1"/>
  <c r="J24" i="15" a="1"/>
  <c r="J24" i="15" s="1"/>
  <c r="J21" i="15" a="1"/>
  <c r="J21" i="15" s="1"/>
  <c r="J20" i="15" a="1"/>
  <c r="J20" i="15" s="1"/>
  <c r="J18" i="15" a="1"/>
  <c r="J18" i="15" s="1"/>
  <c r="E24" i="15" a="1"/>
  <c r="E24" i="15" s="1"/>
  <c r="J15" i="15" a="1"/>
  <c r="J15" i="15" s="1"/>
  <c r="J17" i="15" a="1"/>
  <c r="J17" i="15" s="1"/>
  <c r="E15" i="15" a="1"/>
  <c r="E15" i="15" s="1"/>
  <c r="J13" i="15" a="1"/>
  <c r="J13" i="15" s="1"/>
  <c r="J12" i="15" a="1"/>
  <c r="J12" i="15" s="1"/>
  <c r="J9" i="15" a="1"/>
  <c r="J9" i="15" s="1"/>
  <c r="E9" i="15" a="1"/>
  <c r="E9" i="15" s="1"/>
  <c r="E20" i="15" a="1"/>
  <c r="E20" i="15" s="1"/>
  <c r="Q184" i="7"/>
  <c r="G113" i="1"/>
  <c r="E23" i="15" s="1"/>
  <c r="P14" i="2" a="1"/>
  <c r="P14" i="2" s="1"/>
  <c r="G340" i="1"/>
  <c r="G87" i="1"/>
  <c r="G221" i="1"/>
  <c r="G492" i="1"/>
  <c r="G471" i="1"/>
  <c r="G470" i="1" s="1"/>
  <c r="G14" i="1"/>
  <c r="G202" i="1"/>
  <c r="G482" i="1"/>
  <c r="G165" i="1"/>
  <c r="G38" i="1"/>
  <c r="G543" i="1"/>
  <c r="G213" i="1"/>
  <c r="G533" i="1"/>
  <c r="G513" i="1"/>
  <c r="G605" i="1"/>
  <c r="G97" i="1"/>
  <c r="G176" i="1"/>
  <c r="G502" i="1"/>
  <c r="G459" i="1"/>
  <c r="G327" i="1"/>
  <c r="G153" i="1"/>
  <c r="G567" i="1"/>
  <c r="G76" i="1"/>
  <c r="G134" i="1"/>
  <c r="G321" i="1"/>
  <c r="G144" i="1"/>
  <c r="G297" i="1"/>
  <c r="G416" i="1"/>
  <c r="G445" i="1"/>
  <c r="G523" i="1"/>
  <c r="G271" i="1"/>
  <c r="G408" i="1"/>
  <c r="G374" i="1"/>
  <c r="G119" i="1"/>
  <c r="G363" i="1"/>
  <c r="G27" i="1"/>
  <c r="G434" i="1"/>
  <c r="G615" i="1"/>
  <c r="G614" i="1" s="1"/>
  <c r="G61" i="1"/>
  <c r="G387" i="1"/>
  <c r="G585" i="1"/>
  <c r="G400" i="1"/>
  <c r="G50" i="1"/>
  <c r="G190" i="1"/>
  <c r="E25" i="15" l="1"/>
  <c r="N328" i="7"/>
  <c r="O419" i="7"/>
  <c r="P419" i="7" s="1"/>
  <c r="O63" i="7"/>
  <c r="P63" i="7" s="1"/>
  <c r="N486" i="7"/>
  <c r="Q486" i="7" s="1"/>
  <c r="O458" i="7"/>
  <c r="P458" i="7" s="1"/>
  <c r="O92" i="7"/>
  <c r="P92" i="7" s="1"/>
  <c r="P470" i="7"/>
  <c r="P469" i="7" s="1"/>
  <c r="N325" i="7"/>
  <c r="P325" i="7" s="1"/>
  <c r="N30" i="7"/>
  <c r="Q30" i="7" s="1"/>
  <c r="O329" i="7"/>
  <c r="P329" i="7" s="1"/>
  <c r="O331" i="7"/>
  <c r="P331" i="7" s="1"/>
  <c r="N526" i="7"/>
  <c r="Q526" i="7" s="1"/>
  <c r="O450" i="7"/>
  <c r="O449" i="7" s="1"/>
  <c r="N450" i="7"/>
  <c r="Q450" i="7" s="1"/>
  <c r="N445" i="7"/>
  <c r="P445" i="7" s="1"/>
  <c r="O80" i="7"/>
  <c r="P80" i="7" s="1"/>
  <c r="O81" i="7"/>
  <c r="P81" i="7" s="1"/>
  <c r="O138" i="7"/>
  <c r="P138" i="7" s="1"/>
  <c r="O411" i="7"/>
  <c r="P411" i="7" s="1"/>
  <c r="N54" i="7"/>
  <c r="P54" i="7" s="1"/>
  <c r="N469" i="7"/>
  <c r="M409" i="7"/>
  <c r="O378" i="7"/>
  <c r="O377" i="7" s="1"/>
  <c r="O584" i="7"/>
  <c r="P584" i="7" s="1"/>
  <c r="N405" i="7"/>
  <c r="O519" i="7"/>
  <c r="P519" i="7" s="1"/>
  <c r="N249" i="7"/>
  <c r="Q249" i="7" s="1"/>
  <c r="O222" i="7"/>
  <c r="P222" i="7" s="1"/>
  <c r="M84" i="7"/>
  <c r="O406" i="7"/>
  <c r="O405" i="7" s="1"/>
  <c r="O127" i="7"/>
  <c r="P127" i="7" s="1"/>
  <c r="N378" i="7"/>
  <c r="N377" i="7" s="1"/>
  <c r="O569" i="7"/>
  <c r="P569" i="7" s="1"/>
  <c r="M405" i="7"/>
  <c r="N403" i="7"/>
  <c r="Q403" i="7" s="1"/>
  <c r="N295" i="7"/>
  <c r="Q295" i="7" s="1"/>
  <c r="M186" i="7"/>
  <c r="N237" i="7"/>
  <c r="Q237" i="7" s="1"/>
  <c r="O385" i="7"/>
  <c r="P385" i="7" s="1"/>
  <c r="N42" i="7"/>
  <c r="Q42" i="7" s="1"/>
  <c r="O249" i="7"/>
  <c r="O248" i="7" s="1"/>
  <c r="O85" i="7"/>
  <c r="O84" i="7" s="1"/>
  <c r="N186" i="7"/>
  <c r="O187" i="7"/>
  <c r="O186" i="7" s="1"/>
  <c r="O178" i="7"/>
  <c r="P178" i="7" s="1"/>
  <c r="M522" i="7"/>
  <c r="N523" i="7"/>
  <c r="N522" i="7" s="1"/>
  <c r="O563" i="7"/>
  <c r="M556" i="7"/>
  <c r="O307" i="7"/>
  <c r="P307" i="7" s="1"/>
  <c r="P305" i="7" s="1"/>
  <c r="M305" i="7"/>
  <c r="N557" i="7"/>
  <c r="Q557" i="7" s="1"/>
  <c r="O143" i="7"/>
  <c r="O142" i="7" s="1"/>
  <c r="Q143" i="7"/>
  <c r="M142" i="7"/>
  <c r="O487" i="7"/>
  <c r="P487" i="7" s="1"/>
  <c r="O527" i="7"/>
  <c r="P527" i="7" s="1"/>
  <c r="N177" i="7"/>
  <c r="Q177" i="7" s="1"/>
  <c r="N99" i="7"/>
  <c r="P99" i="7" s="1"/>
  <c r="N388" i="7"/>
  <c r="N387" i="7" s="1"/>
  <c r="O388" i="7"/>
  <c r="O387" i="7" s="1"/>
  <c r="O121" i="7"/>
  <c r="P121" i="7" s="1"/>
  <c r="O141" i="7"/>
  <c r="O140" i="7" s="1"/>
  <c r="M150" i="7"/>
  <c r="N141" i="7"/>
  <c r="N140" i="7" s="1"/>
  <c r="M267" i="7"/>
  <c r="N267" i="7"/>
  <c r="O268" i="7"/>
  <c r="O267" i="7" s="1"/>
  <c r="N272" i="7"/>
  <c r="N271" i="7" s="1"/>
  <c r="O272" i="7"/>
  <c r="O271" i="7" s="1"/>
  <c r="N152" i="7"/>
  <c r="Q152" i="7" s="1"/>
  <c r="N399" i="7"/>
  <c r="Q399" i="7" s="1"/>
  <c r="N496" i="7"/>
  <c r="P496" i="7" s="1"/>
  <c r="O580" i="7"/>
  <c r="P580" i="7" s="1"/>
  <c r="N239" i="7"/>
  <c r="P239" i="7" s="1"/>
  <c r="N466" i="7"/>
  <c r="P466" i="7" s="1"/>
  <c r="N312" i="7"/>
  <c r="P312" i="7" s="1"/>
  <c r="N300" i="7"/>
  <c r="Q300" i="7" s="1"/>
  <c r="N423" i="7"/>
  <c r="N422" i="7" s="1"/>
  <c r="M422" i="7"/>
  <c r="O467" i="7"/>
  <c r="P467" i="7" s="1"/>
  <c r="M490" i="7"/>
  <c r="O78" i="7"/>
  <c r="P78" i="7" s="1"/>
  <c r="O330" i="7"/>
  <c r="P330" i="7" s="1"/>
  <c r="M379" i="7"/>
  <c r="O122" i="7"/>
  <c r="P122" i="7" s="1"/>
  <c r="N358" i="7"/>
  <c r="Q358" i="7" s="1"/>
  <c r="N491" i="7"/>
  <c r="P491" i="7" s="1"/>
  <c r="P490" i="7" s="1"/>
  <c r="N380" i="7"/>
  <c r="P380" i="7" s="1"/>
  <c r="P379" i="7" s="1"/>
  <c r="N274" i="7"/>
  <c r="N273" i="7" s="1"/>
  <c r="M273" i="7"/>
  <c r="N477" i="7"/>
  <c r="P477" i="7" s="1"/>
  <c r="O371" i="7"/>
  <c r="P371" i="7" s="1"/>
  <c r="O315" i="7"/>
  <c r="P315" i="7" s="1"/>
  <c r="N565" i="7"/>
  <c r="Q565" i="7" s="1"/>
  <c r="O326" i="7"/>
  <c r="P326" i="7" s="1"/>
  <c r="O373" i="7"/>
  <c r="P373" i="7" s="1"/>
  <c r="N100" i="7"/>
  <c r="P100" i="7" s="1"/>
  <c r="N90" i="7"/>
  <c r="P90" i="7" s="1"/>
  <c r="O283" i="7"/>
  <c r="P283" i="7" s="1"/>
  <c r="M88" i="7"/>
  <c r="Q506" i="7"/>
  <c r="N89" i="7"/>
  <c r="P89" i="7" s="1"/>
  <c r="O372" i="7"/>
  <c r="P372" i="7" s="1"/>
  <c r="O214" i="7"/>
  <c r="P214" i="7" s="1"/>
  <c r="O431" i="7"/>
  <c r="P431" i="7" s="1"/>
  <c r="O574" i="7"/>
  <c r="N35" i="7"/>
  <c r="N570" i="7"/>
  <c r="Q570" i="7" s="1"/>
  <c r="O190" i="7"/>
  <c r="P190" i="7" s="1"/>
  <c r="O420" i="7"/>
  <c r="P420" i="7" s="1"/>
  <c r="N357" i="7"/>
  <c r="Q357" i="7" s="1"/>
  <c r="N575" i="7"/>
  <c r="Q575" i="7" s="1"/>
  <c r="N428" i="7"/>
  <c r="Q428" i="7" s="1"/>
  <c r="O282" i="7"/>
  <c r="P282" i="7" s="1"/>
  <c r="N301" i="7"/>
  <c r="P301" i="7" s="1"/>
  <c r="O349" i="7"/>
  <c r="P349" i="7" s="1"/>
  <c r="M436" i="7"/>
  <c r="N404" i="7"/>
  <c r="Q404" i="7" s="1"/>
  <c r="N555" i="7"/>
  <c r="Q555" i="7" s="1"/>
  <c r="N223" i="7"/>
  <c r="P223" i="7" s="1"/>
  <c r="O182" i="7"/>
  <c r="O181" i="7" s="1"/>
  <c r="M181" i="7"/>
  <c r="Q182" i="7"/>
  <c r="O156" i="7"/>
  <c r="P156" i="7" s="1"/>
  <c r="O236" i="7"/>
  <c r="O529" i="7"/>
  <c r="P529" i="7" s="1"/>
  <c r="O73" i="7"/>
  <c r="O72" i="7" s="1"/>
  <c r="N280" i="7"/>
  <c r="Q280" i="7" s="1"/>
  <c r="N598" i="7"/>
  <c r="Q598" i="7" s="1"/>
  <c r="M253" i="7"/>
  <c r="M125" i="7"/>
  <c r="Q254" i="7"/>
  <c r="N396" i="7"/>
  <c r="Q396" i="7" s="1"/>
  <c r="O16" i="7"/>
  <c r="P16" i="7" s="1"/>
  <c r="M259" i="7"/>
  <c r="O553" i="7"/>
  <c r="P553" i="7" s="1"/>
  <c r="N359" i="7"/>
  <c r="P359" i="7" s="1"/>
  <c r="N354" i="7"/>
  <c r="Q354" i="7" s="1"/>
  <c r="O374" i="7"/>
  <c r="P374" i="7" s="1"/>
  <c r="O291" i="7"/>
  <c r="O290" i="7" s="1"/>
  <c r="O332" i="7"/>
  <c r="P332" i="7" s="1"/>
  <c r="O402" i="7"/>
  <c r="P402" i="7" s="1"/>
  <c r="P425" i="7"/>
  <c r="P424" i="7" s="1"/>
  <c r="N424" i="7"/>
  <c r="M95" i="7"/>
  <c r="N230" i="7"/>
  <c r="Q230" i="7" s="1"/>
  <c r="N167" i="7"/>
  <c r="P167" i="7" s="1"/>
  <c r="O96" i="7"/>
  <c r="O95" i="7" s="1"/>
  <c r="N333" i="7"/>
  <c r="Q333" i="7" s="1"/>
  <c r="N291" i="7"/>
  <c r="Q291" i="7" s="1"/>
  <c r="N296" i="7"/>
  <c r="P296" i="7" s="1"/>
  <c r="O354" i="7"/>
  <c r="O353" i="7" s="1"/>
  <c r="O501" i="7"/>
  <c r="O500" i="7" s="1"/>
  <c r="M561" i="7"/>
  <c r="N317" i="7"/>
  <c r="Q317" i="7" s="1"/>
  <c r="O396" i="7"/>
  <c r="O395" i="7" s="1"/>
  <c r="O254" i="7"/>
  <c r="O253" i="7" s="1"/>
  <c r="N276" i="7"/>
  <c r="Q276" i="7" s="1"/>
  <c r="N125" i="7"/>
  <c r="N73" i="7"/>
  <c r="Q73" i="7" s="1"/>
  <c r="N594" i="7"/>
  <c r="P594" i="7" s="1"/>
  <c r="P593" i="7" s="1"/>
  <c r="N149" i="7"/>
  <c r="N148" i="7" s="1"/>
  <c r="M525" i="7"/>
  <c r="M120" i="7"/>
  <c r="O191" i="7"/>
  <c r="P191" i="7" s="1"/>
  <c r="O180" i="7"/>
  <c r="P180" i="7" s="1"/>
  <c r="O235" i="7"/>
  <c r="O234" i="7" s="1"/>
  <c r="N157" i="7"/>
  <c r="Q157" i="7" s="1"/>
  <c r="N576" i="7"/>
  <c r="P576" i="7" s="1"/>
  <c r="N564" i="7"/>
  <c r="Q564" i="7" s="1"/>
  <c r="O446" i="7"/>
  <c r="P446" i="7" s="1"/>
  <c r="O147" i="7"/>
  <c r="P147" i="7" s="1"/>
  <c r="N323" i="7"/>
  <c r="N322" i="7" s="1"/>
  <c r="N435" i="7"/>
  <c r="Q435" i="7" s="1"/>
  <c r="Q560" i="7"/>
  <c r="O590" i="7"/>
  <c r="P590" i="7" s="1"/>
  <c r="M176" i="7"/>
  <c r="O323" i="7"/>
  <c r="O322" i="7" s="1"/>
  <c r="N235" i="7"/>
  <c r="N234" i="7" s="1"/>
  <c r="P560" i="7"/>
  <c r="P559" i="7" s="1"/>
  <c r="M574" i="7"/>
  <c r="N259" i="7"/>
  <c r="O603" i="7"/>
  <c r="O602" i="7" s="1"/>
  <c r="N497" i="7"/>
  <c r="P497" i="7" s="1"/>
  <c r="N501" i="7"/>
  <c r="N500" i="7" s="1"/>
  <c r="N562" i="7"/>
  <c r="Q562" i="7" s="1"/>
  <c r="M356" i="7"/>
  <c r="M154" i="7"/>
  <c r="N245" i="7"/>
  <c r="P245" i="7" s="1"/>
  <c r="N456" i="7"/>
  <c r="Q456" i="7" s="1"/>
  <c r="M369" i="7"/>
  <c r="M232" i="7"/>
  <c r="O384" i="7"/>
  <c r="P384" i="7" s="1"/>
  <c r="N233" i="7"/>
  <c r="P233" i="7" s="1"/>
  <c r="P232" i="7" s="1"/>
  <c r="O360" i="7"/>
  <c r="P360" i="7" s="1"/>
  <c r="M520" i="7"/>
  <c r="N521" i="7"/>
  <c r="N520" i="7" s="1"/>
  <c r="N370" i="7"/>
  <c r="P370" i="7" s="1"/>
  <c r="O260" i="7"/>
  <c r="O259" i="7" s="1"/>
  <c r="N393" i="7"/>
  <c r="P393" i="7" s="1"/>
  <c r="O179" i="7"/>
  <c r="P179" i="7" s="1"/>
  <c r="N400" i="7"/>
  <c r="Q400" i="7" s="1"/>
  <c r="M398" i="7"/>
  <c r="P36" i="7"/>
  <c r="P35" i="7" s="1"/>
  <c r="O203" i="7"/>
  <c r="P203" i="7" s="1"/>
  <c r="O391" i="7"/>
  <c r="P391" i="7" s="1"/>
  <c r="O55" i="7"/>
  <c r="P55" i="7" s="1"/>
  <c r="N437" i="7"/>
  <c r="P437" i="7" s="1"/>
  <c r="P436" i="7" s="1"/>
  <c r="O25" i="7"/>
  <c r="P25" i="7" s="1"/>
  <c r="Q460" i="7"/>
  <c r="N289" i="7"/>
  <c r="P289" i="7" s="1"/>
  <c r="O528" i="7"/>
  <c r="M459" i="7"/>
  <c r="O94" i="7"/>
  <c r="O93" i="7" s="1"/>
  <c r="M39" i="7"/>
  <c r="N577" i="7"/>
  <c r="N139" i="7"/>
  <c r="P139" i="7" s="1"/>
  <c r="M582" i="7"/>
  <c r="O276" i="7"/>
  <c r="O275" i="7" s="1"/>
  <c r="O126" i="7"/>
  <c r="P126" i="7" s="1"/>
  <c r="N64" i="7"/>
  <c r="P64" i="7" s="1"/>
  <c r="N238" i="7"/>
  <c r="P238" i="7" s="1"/>
  <c r="O149" i="7"/>
  <c r="O148" i="7" s="1"/>
  <c r="M577" i="7"/>
  <c r="O578" i="7"/>
  <c r="O577" i="7" s="1"/>
  <c r="N94" i="7"/>
  <c r="N93" i="7" s="1"/>
  <c r="N170" i="7"/>
  <c r="P170" i="7" s="1"/>
  <c r="M201" i="7"/>
  <c r="N363" i="7"/>
  <c r="N362" i="7" s="1"/>
  <c r="Q151" i="7"/>
  <c r="N91" i="7"/>
  <c r="O32" i="7"/>
  <c r="P32" i="7" s="1"/>
  <c r="N124" i="7"/>
  <c r="Q124" i="7" s="1"/>
  <c r="M236" i="7"/>
  <c r="N513" i="7"/>
  <c r="Q513" i="7" s="1"/>
  <c r="M512" i="7"/>
  <c r="M593" i="7"/>
  <c r="M464" i="7"/>
  <c r="M463" i="7" s="1"/>
  <c r="O215" i="7"/>
  <c r="P215" i="7" s="1"/>
  <c r="M28" i="7"/>
  <c r="M211" i="7"/>
  <c r="O166" i="7"/>
  <c r="O131" i="7"/>
  <c r="O130" i="7" s="1"/>
  <c r="M130" i="7"/>
  <c r="N131" i="7"/>
  <c r="N585" i="7"/>
  <c r="Q585" i="7" s="1"/>
  <c r="O585" i="7"/>
  <c r="M362" i="7"/>
  <c r="O209" i="7"/>
  <c r="O208" i="7" s="1"/>
  <c r="O468" i="7"/>
  <c r="P468" i="7" s="1"/>
  <c r="N115" i="7"/>
  <c r="Q115" i="7" s="1"/>
  <c r="N244" i="7"/>
  <c r="P244" i="7" s="1"/>
  <c r="N209" i="7"/>
  <c r="N208" i="7" s="1"/>
  <c r="M114" i="7"/>
  <c r="M113" i="7" s="1"/>
  <c r="M112" i="7" s="1"/>
  <c r="M111" i="7" s="1"/>
  <c r="M110" i="7" s="1"/>
  <c r="O376" i="7"/>
  <c r="O375" i="7" s="1"/>
  <c r="N376" i="7"/>
  <c r="N375" i="7" s="1"/>
  <c r="N507" i="7"/>
  <c r="M257" i="7"/>
  <c r="N455" i="7"/>
  <c r="P455" i="7" s="1"/>
  <c r="M206" i="7"/>
  <c r="O207" i="7"/>
  <c r="O206" i="7" s="1"/>
  <c r="N217" i="7"/>
  <c r="N216" i="7" s="1"/>
  <c r="N49" i="7"/>
  <c r="Q49" i="7" s="1"/>
  <c r="M563" i="7"/>
  <c r="N603" i="7"/>
  <c r="Q603" i="7" s="1"/>
  <c r="M587" i="7"/>
  <c r="M495" i="7"/>
  <c r="M494" i="7" s="1"/>
  <c r="N528" i="7"/>
  <c r="Q528" i="7" s="1"/>
  <c r="O539" i="7"/>
  <c r="P539" i="7" s="1"/>
  <c r="N281" i="7"/>
  <c r="P281" i="7" s="1"/>
  <c r="N43" i="7"/>
  <c r="P43" i="7" s="1"/>
  <c r="M216" i="7"/>
  <c r="N258" i="7"/>
  <c r="Q258" i="7" s="1"/>
  <c r="P418" i="7"/>
  <c r="Q207" i="7"/>
  <c r="O350" i="7"/>
  <c r="P350" i="7" s="1"/>
  <c r="O444" i="7"/>
  <c r="P444" i="7" s="1"/>
  <c r="N592" i="7"/>
  <c r="P592" i="7" s="1"/>
  <c r="P591" i="7" s="1"/>
  <c r="O174" i="7"/>
  <c r="O173" i="7" s="1"/>
  <c r="M416" i="7"/>
  <c r="O347" i="7"/>
  <c r="P347" i="7" s="1"/>
  <c r="N57" i="7"/>
  <c r="Q57" i="7" s="1"/>
  <c r="M453" i="7"/>
  <c r="O65" i="7"/>
  <c r="P65" i="7" s="1"/>
  <c r="M51" i="7"/>
  <c r="N599" i="7"/>
  <c r="Q599" i="7" s="1"/>
  <c r="N471" i="7"/>
  <c r="N285" i="7"/>
  <c r="Q285" i="7" s="1"/>
  <c r="N457" i="7"/>
  <c r="Q457" i="7" s="1"/>
  <c r="M441" i="7"/>
  <c r="N346" i="7"/>
  <c r="Q346" i="7" s="1"/>
  <c r="N318" i="7"/>
  <c r="Q318" i="7" s="1"/>
  <c r="P472" i="7"/>
  <c r="P471" i="7" s="1"/>
  <c r="O508" i="7"/>
  <c r="P508" i="7" s="1"/>
  <c r="N478" i="7"/>
  <c r="Q478" i="7" s="1"/>
  <c r="M351" i="7"/>
  <c r="M56" i="7"/>
  <c r="M505" i="7"/>
  <c r="N352" i="7"/>
  <c r="N351" i="7" s="1"/>
  <c r="O498" i="7"/>
  <c r="N498" i="7"/>
  <c r="P403" i="7"/>
  <c r="O460" i="7"/>
  <c r="O459" i="7" s="1"/>
  <c r="M324" i="7"/>
  <c r="M321" i="7" s="1"/>
  <c r="N160" i="7"/>
  <c r="N159" i="7" s="1"/>
  <c r="O19" i="7"/>
  <c r="P19" i="7" s="1"/>
  <c r="N327" i="7"/>
  <c r="P327" i="7" s="1"/>
  <c r="O49" i="7"/>
  <c r="O48" i="7" s="1"/>
  <c r="N476" i="7"/>
  <c r="Q476" i="7" s="1"/>
  <c r="Q59" i="7"/>
  <c r="O59" i="7"/>
  <c r="O58" i="7" s="1"/>
  <c r="M382" i="7"/>
  <c r="M381" i="7" s="1"/>
  <c r="O160" i="7"/>
  <c r="O159" i="7" s="1"/>
  <c r="M58" i="7"/>
  <c r="O91" i="7"/>
  <c r="N168" i="7"/>
  <c r="Q168" i="7" s="1"/>
  <c r="M145" i="7"/>
  <c r="N432" i="7"/>
  <c r="Q432" i="7" s="1"/>
  <c r="M427" i="7"/>
  <c r="N430" i="7"/>
  <c r="Q430" i="7" s="1"/>
  <c r="O242" i="7"/>
  <c r="P242" i="7" s="1"/>
  <c r="O583" i="7"/>
  <c r="P583" i="7" s="1"/>
  <c r="O511" i="7"/>
  <c r="O510" i="7" s="1"/>
  <c r="M227" i="7"/>
  <c r="M515" i="7"/>
  <c r="M166" i="7"/>
  <c r="M579" i="7"/>
  <c r="O581" i="7"/>
  <c r="P581" i="7" s="1"/>
  <c r="M163" i="7"/>
  <c r="N511" i="7"/>
  <c r="N510" i="7" s="1"/>
  <c r="M292" i="7"/>
  <c r="Q23" i="7"/>
  <c r="M22" i="7"/>
  <c r="O554" i="7"/>
  <c r="P554" i="7" s="1"/>
  <c r="O129" i="7"/>
  <c r="O128" i="7" s="1"/>
  <c r="M269" i="7"/>
  <c r="M263" i="7"/>
  <c r="O221" i="7"/>
  <c r="P221" i="7" s="1"/>
  <c r="O47" i="7"/>
  <c r="O46" i="7" s="1"/>
  <c r="M161" i="7"/>
  <c r="N488" i="7"/>
  <c r="Q488" i="7" s="1"/>
  <c r="N174" i="7"/>
  <c r="N173" i="7" s="1"/>
  <c r="M535" i="7"/>
  <c r="N243" i="7"/>
  <c r="M189" i="7"/>
  <c r="O264" i="7"/>
  <c r="O263" i="7" s="1"/>
  <c r="M241" i="7"/>
  <c r="M240" i="7" s="1"/>
  <c r="N46" i="7"/>
  <c r="N33" i="7"/>
  <c r="M46" i="7"/>
  <c r="P571" i="7"/>
  <c r="M591" i="7"/>
  <c r="M261" i="7"/>
  <c r="M597" i="7"/>
  <c r="M596" i="7" s="1"/>
  <c r="M595" i="7" s="1"/>
  <c r="N212" i="7"/>
  <c r="Q212" i="7" s="1"/>
  <c r="O212" i="7"/>
  <c r="M128" i="7"/>
  <c r="N270" i="7"/>
  <c r="N269" i="7" s="1"/>
  <c r="M62" i="7"/>
  <c r="M33" i="7"/>
  <c r="O164" i="7"/>
  <c r="O163" i="7" s="1"/>
  <c r="O552" i="7"/>
  <c r="P552" i="7" s="1"/>
  <c r="O394" i="7"/>
  <c r="P394" i="7" s="1"/>
  <c r="N299" i="7"/>
  <c r="Q299" i="7" s="1"/>
  <c r="M390" i="7"/>
  <c r="M389" i="7" s="1"/>
  <c r="M219" i="7"/>
  <c r="M135" i="7"/>
  <c r="M549" i="7"/>
  <c r="O23" i="7"/>
  <c r="O22" i="7" s="1"/>
  <c r="M279" i="7"/>
  <c r="O34" i="7"/>
  <c r="O33" i="7" s="1"/>
  <c r="N136" i="7"/>
  <c r="Q136" i="7" s="1"/>
  <c r="Q164" i="7"/>
  <c r="N262" i="7"/>
  <c r="N261" i="7" s="1"/>
  <c r="N443" i="7"/>
  <c r="P443" i="7" s="1"/>
  <c r="N192" i="7"/>
  <c r="N189" i="7" s="1"/>
  <c r="O66" i="7"/>
  <c r="P66" i="7" s="1"/>
  <c r="N284" i="7"/>
  <c r="Q284" i="7" s="1"/>
  <c r="N421" i="7"/>
  <c r="Q421" i="7" s="1"/>
  <c r="O421" i="7"/>
  <c r="N448" i="7"/>
  <c r="M447" i="7"/>
  <c r="O448" i="7"/>
  <c r="O447" i="7" s="1"/>
  <c r="N573" i="7"/>
  <c r="Q573" i="7" s="1"/>
  <c r="Q306" i="7"/>
  <c r="M309" i="7"/>
  <c r="M308" i="7" s="1"/>
  <c r="N204" i="7"/>
  <c r="Q204" i="7" s="1"/>
  <c r="O204" i="7"/>
  <c r="O454" i="7"/>
  <c r="N454" i="7"/>
  <c r="M98" i="7"/>
  <c r="M474" i="7"/>
  <c r="O601" i="7"/>
  <c r="N601" i="7"/>
  <c r="N137" i="7"/>
  <c r="Q137" i="7" s="1"/>
  <c r="O137" i="7"/>
  <c r="M567" i="7"/>
  <c r="M77" i="7"/>
  <c r="M433" i="7"/>
  <c r="N102" i="7"/>
  <c r="Q102" i="7" s="1"/>
  <c r="N79" i="7"/>
  <c r="Q79" i="7" s="1"/>
  <c r="N305" i="7"/>
  <c r="N302" i="7" s="1"/>
  <c r="O434" i="7"/>
  <c r="O433" i="7" s="1"/>
  <c r="M484" i="7"/>
  <c r="O499" i="7"/>
  <c r="N499" i="7"/>
  <c r="O69" i="7"/>
  <c r="O68" i="7" s="1"/>
  <c r="M303" i="7"/>
  <c r="Q172" i="7"/>
  <c r="M68" i="7"/>
  <c r="M15" i="7"/>
  <c r="Q304" i="7"/>
  <c r="N24" i="7"/>
  <c r="Q162" i="7"/>
  <c r="O162" i="7"/>
  <c r="O161" i="7" s="1"/>
  <c r="N579" i="7"/>
  <c r="M345" i="7"/>
  <c r="M24" i="7"/>
  <c r="O26" i="7"/>
  <c r="P26" i="7" s="1"/>
  <c r="O304" i="7"/>
  <c r="O303" i="7" s="1"/>
  <c r="O231" i="7"/>
  <c r="N231" i="7"/>
  <c r="O103" i="7"/>
  <c r="O98" i="7" s="1"/>
  <c r="N103" i="7"/>
  <c r="O313" i="7"/>
  <c r="N313" i="7"/>
  <c r="N536" i="7"/>
  <c r="Q536" i="7" s="1"/>
  <c r="O536" i="7"/>
  <c r="O172" i="7"/>
  <c r="M171" i="7"/>
  <c r="N17" i="7"/>
  <c r="N518" i="7"/>
  <c r="O518" i="7"/>
  <c r="O256" i="7"/>
  <c r="O255" i="7" s="1"/>
  <c r="M255" i="7"/>
  <c r="N256" i="7"/>
  <c r="N107" i="7"/>
  <c r="M106" i="7"/>
  <c r="O107" i="7"/>
  <c r="O106" i="7" s="1"/>
  <c r="N320" i="7"/>
  <c r="O320" i="7"/>
  <c r="O319" i="7" s="1"/>
  <c r="O311" i="7"/>
  <c r="N311" i="7"/>
  <c r="N348" i="7"/>
  <c r="O348" i="7"/>
  <c r="O531" i="7"/>
  <c r="O530" i="7" s="1"/>
  <c r="N531" i="7"/>
  <c r="M530" i="7"/>
  <c r="O185" i="7"/>
  <c r="O183" i="7" s="1"/>
  <c r="N185" i="7"/>
  <c r="O314" i="7"/>
  <c r="N314" i="7"/>
  <c r="N29" i="7"/>
  <c r="O29" i="7"/>
  <c r="O310" i="7"/>
  <c r="N310" i="7"/>
  <c r="O365" i="7"/>
  <c r="O364" i="7" s="1"/>
  <c r="M364" i="7"/>
  <c r="N365" i="7"/>
  <c r="M183" i="7"/>
  <c r="O71" i="7"/>
  <c r="O70" i="7" s="1"/>
  <c r="N71" i="7"/>
  <c r="M70" i="7"/>
  <c r="M194" i="7"/>
  <c r="O195" i="7"/>
  <c r="O194" i="7" s="1"/>
  <c r="N195" i="7"/>
  <c r="N123" i="7"/>
  <c r="O123" i="7"/>
  <c r="O568" i="7"/>
  <c r="N568" i="7"/>
  <c r="N589" i="7"/>
  <c r="Q589" i="7" s="1"/>
  <c r="O589" i="7"/>
  <c r="M20" i="7"/>
  <c r="N21" i="7"/>
  <c r="O21" i="7"/>
  <c r="O20" i="7" s="1"/>
  <c r="O52" i="7"/>
  <c r="N52" i="7"/>
  <c r="O229" i="7"/>
  <c r="N229" i="7"/>
  <c r="N588" i="7"/>
  <c r="Q588" i="7" s="1"/>
  <c r="O588" i="7"/>
  <c r="N158" i="7"/>
  <c r="O158" i="7"/>
  <c r="N538" i="7"/>
  <c r="Q538" i="7" s="1"/>
  <c r="O538" i="7"/>
  <c r="O197" i="7"/>
  <c r="O196" i="7" s="1"/>
  <c r="M196" i="7"/>
  <c r="N197" i="7"/>
  <c r="N429" i="7"/>
  <c r="Q429" i="7" s="1"/>
  <c r="O429" i="7"/>
  <c r="N541" i="7"/>
  <c r="O541" i="7"/>
  <c r="O540" i="7" s="1"/>
  <c r="M540" i="7"/>
  <c r="N480" i="7"/>
  <c r="O480" i="7"/>
  <c r="O479" i="7" s="1"/>
  <c r="M479" i="7"/>
  <c r="M366" i="7"/>
  <c r="O367" i="7"/>
  <c r="O366" i="7" s="1"/>
  <c r="N367" i="7"/>
  <c r="N105" i="7"/>
  <c r="O105" i="7"/>
  <c r="O104" i="7" s="1"/>
  <c r="M104" i="7"/>
  <c r="O551" i="7"/>
  <c r="N551" i="7"/>
  <c r="N287" i="7"/>
  <c r="Q287" i="7" s="1"/>
  <c r="O287" i="7"/>
  <c r="N600" i="7"/>
  <c r="O600" i="7"/>
  <c r="N417" i="7"/>
  <c r="O417" i="7"/>
  <c r="O75" i="7"/>
  <c r="O74" i="7" s="1"/>
  <c r="N75" i="7"/>
  <c r="M74" i="7"/>
  <c r="O225" i="7"/>
  <c r="O224" i="7" s="1"/>
  <c r="M224" i="7"/>
  <c r="N225" i="7"/>
  <c r="O361" i="7"/>
  <c r="N361" i="7"/>
  <c r="N297" i="7"/>
  <c r="Q297" i="7" s="1"/>
  <c r="O297" i="7"/>
  <c r="O40" i="7"/>
  <c r="O39" i="7" s="1"/>
  <c r="N40" i="7"/>
  <c r="O340" i="7"/>
  <c r="O339" i="7" s="1"/>
  <c r="O338" i="7" s="1"/>
  <c r="O337" i="7" s="1"/>
  <c r="O336" i="7" s="1"/>
  <c r="O335" i="7" s="1"/>
  <c r="N340" i="7"/>
  <c r="M339" i="7"/>
  <c r="M338" i="7" s="1"/>
  <c r="M337" i="7" s="1"/>
  <c r="M336" i="7" s="1"/>
  <c r="M335" i="7" s="1"/>
  <c r="N517" i="7"/>
  <c r="Q517" i="7" s="1"/>
  <c r="O517" i="7"/>
  <c r="N439" i="7"/>
  <c r="M438" i="7"/>
  <c r="O439" i="7"/>
  <c r="O438" i="7" s="1"/>
  <c r="O293" i="7"/>
  <c r="N293" i="7"/>
  <c r="N482" i="7"/>
  <c r="O482" i="7"/>
  <c r="O481" i="7" s="1"/>
  <c r="M481" i="7"/>
  <c r="O288" i="7"/>
  <c r="N288" i="7"/>
  <c r="O53" i="7"/>
  <c r="N53" i="7"/>
  <c r="O334" i="7"/>
  <c r="N334" i="7"/>
  <c r="O383" i="7"/>
  <c r="N383" i="7"/>
  <c r="N509" i="7"/>
  <c r="O509" i="7"/>
  <c r="O543" i="7"/>
  <c r="O542" i="7" s="1"/>
  <c r="N543" i="7"/>
  <c r="M542" i="7"/>
  <c r="N386" i="7"/>
  <c r="Q386" i="7" s="1"/>
  <c r="O386" i="7"/>
  <c r="O485" i="7"/>
  <c r="N485" i="7"/>
  <c r="Q101" i="7"/>
  <c r="P101" i="7"/>
  <c r="O474" i="7"/>
  <c r="P572" i="7"/>
  <c r="Q213" i="7"/>
  <c r="P412" i="7"/>
  <c r="N82" i="7"/>
  <c r="P83" i="7"/>
  <c r="P82" i="7" s="1"/>
  <c r="P408" i="7"/>
  <c r="P407" i="7" s="1"/>
  <c r="Q45" i="7"/>
  <c r="N409" i="7"/>
  <c r="P503" i="7"/>
  <c r="P502" i="7" s="1"/>
  <c r="Q408" i="7"/>
  <c r="N44" i="7"/>
  <c r="P410" i="7"/>
  <c r="P199" i="7"/>
  <c r="P198" i="7" s="1"/>
  <c r="P155" i="7"/>
  <c r="N145" i="7"/>
  <c r="P41" i="7"/>
  <c r="P205" i="7"/>
  <c r="P558" i="7"/>
  <c r="P146" i="7"/>
  <c r="N265" i="7"/>
  <c r="P266" i="7"/>
  <c r="P265" i="7" s="1"/>
  <c r="Q228" i="7"/>
  <c r="P169" i="7"/>
  <c r="P493" i="7"/>
  <c r="P492" i="7" s="1"/>
  <c r="Q328" i="7"/>
  <c r="P328" i="7"/>
  <c r="N84" i="7"/>
  <c r="Q85" i="7"/>
  <c r="Q537" i="7"/>
  <c r="Q533" i="7"/>
  <c r="N532" i="7"/>
  <c r="P533" i="7"/>
  <c r="P532" i="7" s="1"/>
  <c r="N95" i="7"/>
  <c r="Q96" i="7"/>
  <c r="N248" i="7"/>
  <c r="P537" i="7"/>
  <c r="P516" i="7"/>
  <c r="Q203" i="7"/>
  <c r="Q190" i="7"/>
  <c r="Q247" i="7"/>
  <c r="P247" i="7"/>
  <c r="P246" i="7" s="1"/>
  <c r="N246" i="7"/>
  <c r="Q129" i="7"/>
  <c r="N128" i="7"/>
  <c r="Q69" i="7"/>
  <c r="N68" i="7"/>
  <c r="Q326" i="7"/>
  <c r="N263" i="7"/>
  <c r="Q264" i="7"/>
  <c r="Q590" i="7"/>
  <c r="J11" i="15"/>
  <c r="J27" i="15"/>
  <c r="E13" i="15"/>
  <c r="E27" i="15"/>
  <c r="E11" i="15"/>
  <c r="J16" i="15"/>
  <c r="E16" i="15"/>
  <c r="J19" i="15"/>
  <c r="J20" i="6"/>
  <c r="J11" i="6"/>
  <c r="E17" i="6"/>
  <c r="J17" i="6"/>
  <c r="J28" i="6"/>
  <c r="G112" i="1"/>
  <c r="G111" i="1" s="1"/>
  <c r="G110" i="1" s="1"/>
  <c r="E28" i="6"/>
  <c r="E20" i="6"/>
  <c r="G86" i="1"/>
  <c r="G13" i="1"/>
  <c r="E18" i="2" a="1"/>
  <c r="E18" i="2" s="1"/>
  <c r="G133" i="1"/>
  <c r="G132" i="1" s="1"/>
  <c r="E15" i="2" a="1"/>
  <c r="E15" i="2" s="1"/>
  <c r="G566" i="1"/>
  <c r="G565" i="1" s="1"/>
  <c r="G564" i="1" s="1"/>
  <c r="G563" i="1" s="1"/>
  <c r="E14" i="15" s="1"/>
  <c r="G37" i="1"/>
  <c r="G270" i="1"/>
  <c r="E26" i="15" s="1"/>
  <c r="E19" i="2" a="1"/>
  <c r="E19" i="2" s="1"/>
  <c r="E9" i="2" a="1"/>
  <c r="E9" i="2" s="1"/>
  <c r="G118" i="1"/>
  <c r="G117" i="1" s="1"/>
  <c r="E12" i="2" a="1"/>
  <c r="E12" i="2" s="1"/>
  <c r="G296" i="1"/>
  <c r="E22" i="15" s="1"/>
  <c r="E21" i="15" s="1"/>
  <c r="E10" i="2" a="1"/>
  <c r="E10" i="2" s="1"/>
  <c r="G433" i="1"/>
  <c r="G432" i="1" s="1"/>
  <c r="E13" i="2" a="1"/>
  <c r="E13" i="2" s="1"/>
  <c r="E16" i="2" a="1"/>
  <c r="E16" i="2" s="1"/>
  <c r="G481" i="1"/>
  <c r="G480" i="1" s="1"/>
  <c r="G60" i="1"/>
  <c r="G362" i="1"/>
  <c r="G361" i="1" s="1"/>
  <c r="P486" i="7" l="1"/>
  <c r="O88" i="7"/>
  <c r="O87" i="7" s="1"/>
  <c r="O453" i="7"/>
  <c r="O452" i="7" s="1"/>
  <c r="O451" i="7" s="1"/>
  <c r="Q445" i="7"/>
  <c r="O409" i="7"/>
  <c r="Q325" i="7"/>
  <c r="P249" i="7"/>
  <c r="P248" i="7" s="1"/>
  <c r="P526" i="7"/>
  <c r="P268" i="7"/>
  <c r="P267" i="7" s="1"/>
  <c r="P450" i="7"/>
  <c r="P449" i="7" s="1"/>
  <c r="N449" i="7"/>
  <c r="P30" i="7"/>
  <c r="P125" i="7"/>
  <c r="P237" i="7"/>
  <c r="P236" i="7" s="1"/>
  <c r="M397" i="7"/>
  <c r="P85" i="7"/>
  <c r="P84" i="7" s="1"/>
  <c r="P406" i="7"/>
  <c r="P405" i="7" s="1"/>
  <c r="P42" i="7"/>
  <c r="O567" i="7"/>
  <c r="M76" i="7"/>
  <c r="P295" i="7"/>
  <c r="P378" i="7"/>
  <c r="P377" i="7" s="1"/>
  <c r="P187" i="7"/>
  <c r="P186" i="7" s="1"/>
  <c r="Q378" i="7"/>
  <c r="Q523" i="7"/>
  <c r="P523" i="7"/>
  <c r="P522" i="7" s="1"/>
  <c r="O305" i="7"/>
  <c r="O302" i="7" s="1"/>
  <c r="M134" i="7"/>
  <c r="M302" i="7"/>
  <c r="P143" i="7"/>
  <c r="P142" i="7" s="1"/>
  <c r="P557" i="7"/>
  <c r="P556" i="7" s="1"/>
  <c r="N556" i="7"/>
  <c r="O484" i="7"/>
  <c r="O483" i="7" s="1"/>
  <c r="P177" i="7"/>
  <c r="P176" i="7" s="1"/>
  <c r="N176" i="7"/>
  <c r="Q99" i="7"/>
  <c r="P388" i="7"/>
  <c r="P387" i="7" s="1"/>
  <c r="P219" i="7"/>
  <c r="Q388" i="7"/>
  <c r="P399" i="7"/>
  <c r="Q380" i="7"/>
  <c r="Q312" i="7"/>
  <c r="Q141" i="7"/>
  <c r="M144" i="7"/>
  <c r="P141" i="7"/>
  <c r="P140" i="7" s="1"/>
  <c r="Q272" i="7"/>
  <c r="Q496" i="7"/>
  <c r="Q167" i="7"/>
  <c r="Q235" i="7"/>
  <c r="P235" i="7"/>
  <c r="P234" i="7" s="1"/>
  <c r="N150" i="7"/>
  <c r="N144" i="7" s="1"/>
  <c r="P152" i="7"/>
  <c r="P150" i="7" s="1"/>
  <c r="P272" i="7"/>
  <c r="P271" i="7" s="1"/>
  <c r="Q239" i="7"/>
  <c r="O77" i="7"/>
  <c r="O76" i="7" s="1"/>
  <c r="O525" i="7"/>
  <c r="O524" i="7" s="1"/>
  <c r="P358" i="7"/>
  <c r="P423" i="7"/>
  <c r="P422" i="7" s="1"/>
  <c r="Q423" i="7"/>
  <c r="M415" i="7"/>
  <c r="N464" i="7"/>
  <c r="N463" i="7" s="1"/>
  <c r="Q466" i="7"/>
  <c r="N379" i="7"/>
  <c r="P464" i="7"/>
  <c r="P463" i="7" s="1"/>
  <c r="O120" i="7"/>
  <c r="P274" i="7"/>
  <c r="P273" i="7" s="1"/>
  <c r="P300" i="7"/>
  <c r="M483" i="7"/>
  <c r="M368" i="7"/>
  <c r="N490" i="7"/>
  <c r="Q477" i="7"/>
  <c r="Q491" i="7"/>
  <c r="Q100" i="7"/>
  <c r="P145" i="7"/>
  <c r="Q274" i="7"/>
  <c r="P565" i="7"/>
  <c r="P357" i="7"/>
  <c r="P369" i="7"/>
  <c r="Q90" i="7"/>
  <c r="M87" i="7"/>
  <c r="P570" i="7"/>
  <c r="N88" i="7"/>
  <c r="N87" i="7" s="1"/>
  <c r="Q89" i="7"/>
  <c r="N395" i="7"/>
  <c r="P598" i="7"/>
  <c r="N72" i="7"/>
  <c r="P260" i="7"/>
  <c r="P259" i="7" s="1"/>
  <c r="Q497" i="7"/>
  <c r="P157" i="7"/>
  <c r="P428" i="7"/>
  <c r="Q592" i="7"/>
  <c r="P182" i="7"/>
  <c r="P181" i="7" s="1"/>
  <c r="O356" i="7"/>
  <c r="O355" i="7" s="1"/>
  <c r="P280" i="7"/>
  <c r="Q289" i="7"/>
  <c r="P96" i="7"/>
  <c r="P95" i="7" s="1"/>
  <c r="O145" i="7"/>
  <c r="O144" i="7" s="1"/>
  <c r="P555" i="7"/>
  <c r="Q301" i="7"/>
  <c r="N549" i="7"/>
  <c r="P575" i="7"/>
  <c r="P574" i="7" s="1"/>
  <c r="P404" i="7"/>
  <c r="P396" i="7"/>
  <c r="P395" i="7" s="1"/>
  <c r="O189" i="7"/>
  <c r="O188" i="7" s="1"/>
  <c r="N219" i="7"/>
  <c r="Q223" i="7"/>
  <c r="P73" i="7"/>
  <c r="P72" i="7" s="1"/>
  <c r="O154" i="7"/>
  <c r="O153" i="7" s="1"/>
  <c r="P254" i="7"/>
  <c r="P253" i="7" s="1"/>
  <c r="P501" i="7"/>
  <c r="P500" i="7" s="1"/>
  <c r="Q359" i="7"/>
  <c r="N593" i="7"/>
  <c r="O324" i="7"/>
  <c r="O321" i="7" s="1"/>
  <c r="P333" i="7"/>
  <c r="N390" i="7"/>
  <c r="Q323" i="7"/>
  <c r="M226" i="7"/>
  <c r="Q594" i="7"/>
  <c r="P354" i="7"/>
  <c r="P353" i="7" s="1"/>
  <c r="P564" i="7"/>
  <c r="P291" i="7"/>
  <c r="P290" i="7" s="1"/>
  <c r="N353" i="7"/>
  <c r="P317" i="7"/>
  <c r="Q296" i="7"/>
  <c r="O369" i="7"/>
  <c r="O368" i="7" s="1"/>
  <c r="N563" i="7"/>
  <c r="M27" i="7"/>
  <c r="M119" i="7"/>
  <c r="M118" i="7" s="1"/>
  <c r="M117" i="7" s="1"/>
  <c r="Q149" i="7"/>
  <c r="P124" i="7"/>
  <c r="N275" i="7"/>
  <c r="N290" i="7"/>
  <c r="P230" i="7"/>
  <c r="O398" i="7"/>
  <c r="N433" i="7"/>
  <c r="M524" i="7"/>
  <c r="Q393" i="7"/>
  <c r="Q245" i="7"/>
  <c r="N574" i="7"/>
  <c r="O579" i="7"/>
  <c r="N236" i="7"/>
  <c r="Q209" i="7"/>
  <c r="Q94" i="7"/>
  <c r="Q576" i="7"/>
  <c r="M200" i="7"/>
  <c r="M175" i="7"/>
  <c r="Q501" i="7"/>
  <c r="Q437" i="7"/>
  <c r="N436" i="7"/>
  <c r="P115" i="7"/>
  <c r="P114" i="7" s="1"/>
  <c r="P113" i="7" s="1"/>
  <c r="P112" i="7" s="1"/>
  <c r="P111" i="7" s="1"/>
  <c r="P110" i="7" s="1"/>
  <c r="M514" i="7"/>
  <c r="P435" i="7"/>
  <c r="M452" i="7"/>
  <c r="M451" i="7" s="1"/>
  <c r="P573" i="7"/>
  <c r="P323" i="7"/>
  <c r="P322" i="7" s="1"/>
  <c r="O390" i="7"/>
  <c r="O389" i="7" s="1"/>
  <c r="Q233" i="7"/>
  <c r="P400" i="7"/>
  <c r="P160" i="7"/>
  <c r="P159" i="7" s="1"/>
  <c r="Q521" i="7"/>
  <c r="Q139" i="7"/>
  <c r="Q238" i="7"/>
  <c r="Q370" i="7"/>
  <c r="N561" i="7"/>
  <c r="N120" i="7"/>
  <c r="P94" i="7"/>
  <c r="P93" i="7" s="1"/>
  <c r="Q363" i="7"/>
  <c r="P209" i="7"/>
  <c r="P208" i="7" s="1"/>
  <c r="N398" i="7"/>
  <c r="N397" i="7" s="1"/>
  <c r="N232" i="7"/>
  <c r="P521" i="7"/>
  <c r="P520" i="7" s="1"/>
  <c r="N62" i="7"/>
  <c r="O176" i="7"/>
  <c r="O175" i="7" s="1"/>
  <c r="N369" i="7"/>
  <c r="P562" i="7"/>
  <c r="P561" i="7" s="1"/>
  <c r="N591" i="7"/>
  <c r="P24" i="7"/>
  <c r="P578" i="7"/>
  <c r="P577" i="7" s="1"/>
  <c r="M504" i="7"/>
  <c r="P456" i="7"/>
  <c r="P363" i="7"/>
  <c r="P362" i="7" s="1"/>
  <c r="Q91" i="7"/>
  <c r="M38" i="7"/>
  <c r="Q170" i="7"/>
  <c r="O464" i="7"/>
  <c r="O463" i="7" s="1"/>
  <c r="N512" i="7"/>
  <c r="P513" i="7"/>
  <c r="P512" i="7" s="1"/>
  <c r="O28" i="7"/>
  <c r="O27" i="7" s="1"/>
  <c r="O125" i="7"/>
  <c r="P276" i="7"/>
  <c r="P275" i="7" s="1"/>
  <c r="Q160" i="7"/>
  <c r="P149" i="7"/>
  <c r="P148" i="7" s="1"/>
  <c r="P476" i="7"/>
  <c r="N582" i="7"/>
  <c r="M210" i="7"/>
  <c r="P441" i="7"/>
  <c r="P585" i="7"/>
  <c r="P582" i="7" s="1"/>
  <c r="N114" i="7"/>
  <c r="N113" i="7" s="1"/>
  <c r="N112" i="7" s="1"/>
  <c r="N111" i="7" s="1"/>
  <c r="N110" i="7" s="1"/>
  <c r="Q131" i="7"/>
  <c r="N130" i="7"/>
  <c r="P131" i="7"/>
  <c r="P130" i="7" s="1"/>
  <c r="Q217" i="7"/>
  <c r="P57" i="7"/>
  <c r="P56" i="7" s="1"/>
  <c r="N56" i="7"/>
  <c r="P217" i="7"/>
  <c r="P216" i="7" s="1"/>
  <c r="M344" i="7"/>
  <c r="P285" i="7"/>
  <c r="Q244" i="7"/>
  <c r="P376" i="7"/>
  <c r="P375" i="7" s="1"/>
  <c r="Q376" i="7"/>
  <c r="M548" i="7"/>
  <c r="M586" i="7"/>
  <c r="P603" i="7"/>
  <c r="P602" i="7" s="1"/>
  <c r="N474" i="7"/>
  <c r="P207" i="7"/>
  <c r="P206" i="7" s="1"/>
  <c r="P478" i="7"/>
  <c r="N39" i="7"/>
  <c r="P346" i="7"/>
  <c r="Q352" i="7"/>
  <c r="P507" i="7"/>
  <c r="Q507" i="7"/>
  <c r="P528" i="7"/>
  <c r="N525" i="7"/>
  <c r="O15" i="7"/>
  <c r="O441" i="7"/>
  <c r="O440" i="7" s="1"/>
  <c r="P432" i="7"/>
  <c r="P460" i="7"/>
  <c r="P459" i="7" s="1"/>
  <c r="N602" i="7"/>
  <c r="Q455" i="7"/>
  <c r="P62" i="7"/>
  <c r="P258" i="7"/>
  <c r="P257" i="7" s="1"/>
  <c r="O495" i="7"/>
  <c r="O494" i="7" s="1"/>
  <c r="P318" i="7"/>
  <c r="N257" i="7"/>
  <c r="Q281" i="7"/>
  <c r="P174" i="7"/>
  <c r="P173" i="7" s="1"/>
  <c r="N48" i="7"/>
  <c r="P352" i="7"/>
  <c r="P351" i="7" s="1"/>
  <c r="P23" i="7"/>
  <c r="P22" i="7" s="1"/>
  <c r="Q270" i="7"/>
  <c r="P579" i="7"/>
  <c r="P270" i="7"/>
  <c r="P269" i="7" s="1"/>
  <c r="P129" i="7"/>
  <c r="P128" i="7" s="1"/>
  <c r="O345" i="7"/>
  <c r="O344" i="7" s="1"/>
  <c r="P47" i="7"/>
  <c r="P46" i="7" s="1"/>
  <c r="N535" i="7"/>
  <c r="P168" i="7"/>
  <c r="P166" i="7" s="1"/>
  <c r="O582" i="7"/>
  <c r="P434" i="7"/>
  <c r="M50" i="7"/>
  <c r="M440" i="7"/>
  <c r="P49" i="7"/>
  <c r="P48" i="7" s="1"/>
  <c r="N166" i="7"/>
  <c r="N165" i="7" s="1"/>
  <c r="O505" i="7"/>
  <c r="O504" i="7" s="1"/>
  <c r="O38" i="7"/>
  <c r="N211" i="7"/>
  <c r="N210" i="7" s="1"/>
  <c r="Q174" i="7"/>
  <c r="P164" i="7"/>
  <c r="P163" i="7" s="1"/>
  <c r="O219" i="7"/>
  <c r="O218" i="7" s="1"/>
  <c r="P192" i="7"/>
  <c r="P189" i="7" s="1"/>
  <c r="P599" i="7"/>
  <c r="O597" i="7"/>
  <c r="O596" i="7" s="1"/>
  <c r="O595" i="7" s="1"/>
  <c r="M153" i="7"/>
  <c r="Q498" i="7"/>
  <c r="P498" i="7"/>
  <c r="P91" i="7"/>
  <c r="P88" i="7" s="1"/>
  <c r="N441" i="7"/>
  <c r="N495" i="7"/>
  <c r="N494" i="7" s="1"/>
  <c r="P457" i="7"/>
  <c r="Q443" i="7"/>
  <c r="O241" i="7"/>
  <c r="O240" i="7" s="1"/>
  <c r="N453" i="7"/>
  <c r="N452" i="7" s="1"/>
  <c r="N451" i="7" s="1"/>
  <c r="P34" i="7"/>
  <c r="P33" i="7" s="1"/>
  <c r="O292" i="7"/>
  <c r="M278" i="7"/>
  <c r="Q327" i="7"/>
  <c r="M566" i="7"/>
  <c r="P488" i="7"/>
  <c r="N324" i="7"/>
  <c r="N321" i="7" s="1"/>
  <c r="M426" i="7"/>
  <c r="P59" i="7"/>
  <c r="P58" i="7" s="1"/>
  <c r="M165" i="7"/>
  <c r="N227" i="7"/>
  <c r="M188" i="7"/>
  <c r="N135" i="7"/>
  <c r="N134" i="7" s="1"/>
  <c r="P511" i="7"/>
  <c r="P510" i="7" s="1"/>
  <c r="M252" i="7"/>
  <c r="M251" i="7" s="1"/>
  <c r="Q511" i="7"/>
  <c r="O62" i="7"/>
  <c r="O61" i="7" s="1"/>
  <c r="P430" i="7"/>
  <c r="P137" i="7"/>
  <c r="P204" i="7"/>
  <c r="P201" i="7" s="1"/>
  <c r="O252" i="7"/>
  <c r="O251" i="7" s="1"/>
  <c r="Q243" i="7"/>
  <c r="P243" i="7"/>
  <c r="P241" i="7" s="1"/>
  <c r="Q262" i="7"/>
  <c r="O135" i="7"/>
  <c r="O134" i="7" s="1"/>
  <c r="P262" i="7"/>
  <c r="P261" i="7" s="1"/>
  <c r="N484" i="7"/>
  <c r="N201" i="7"/>
  <c r="N200" i="7" s="1"/>
  <c r="M218" i="7"/>
  <c r="P264" i="7"/>
  <c r="P263" i="7" s="1"/>
  <c r="P390" i="7"/>
  <c r="N241" i="7"/>
  <c r="N240" i="7" s="1"/>
  <c r="O201" i="7"/>
  <c r="O200" i="7" s="1"/>
  <c r="P284" i="7"/>
  <c r="O416" i="7"/>
  <c r="O415" i="7" s="1"/>
  <c r="O227" i="7"/>
  <c r="O226" i="7" s="1"/>
  <c r="P299" i="7"/>
  <c r="O535" i="7"/>
  <c r="O534" i="7" s="1"/>
  <c r="M14" i="7"/>
  <c r="P212" i="7"/>
  <c r="P211" i="7" s="1"/>
  <c r="O211" i="7"/>
  <c r="O210" i="7" s="1"/>
  <c r="Q192" i="7"/>
  <c r="P304" i="7"/>
  <c r="P303" i="7" s="1"/>
  <c r="P302" i="7" s="1"/>
  <c r="P102" i="7"/>
  <c r="O549" i="7"/>
  <c r="O548" i="7" s="1"/>
  <c r="P136" i="7"/>
  <c r="N567" i="7"/>
  <c r="P421" i="7"/>
  <c r="N427" i="7"/>
  <c r="N597" i="7"/>
  <c r="Q499" i="7"/>
  <c r="P499" i="7"/>
  <c r="Q601" i="7"/>
  <c r="P601" i="7"/>
  <c r="P454" i="7"/>
  <c r="Q454" i="7"/>
  <c r="N98" i="7"/>
  <c r="P162" i="7"/>
  <c r="P161" i="7" s="1"/>
  <c r="P69" i="7"/>
  <c r="P68" i="7" s="1"/>
  <c r="P79" i="7"/>
  <c r="P77" i="7" s="1"/>
  <c r="N77" i="7"/>
  <c r="N76" i="7" s="1"/>
  <c r="Q448" i="7"/>
  <c r="N447" i="7"/>
  <c r="P448" i="7"/>
  <c r="P447" i="7" s="1"/>
  <c r="N587" i="7"/>
  <c r="O382" i="7"/>
  <c r="O381" i="7" s="1"/>
  <c r="O279" i="7"/>
  <c r="O309" i="7"/>
  <c r="O308" i="7" s="1"/>
  <c r="N292" i="7"/>
  <c r="M61" i="7"/>
  <c r="N309" i="7"/>
  <c r="O24" i="7"/>
  <c r="Q103" i="7"/>
  <c r="P103" i="7"/>
  <c r="M473" i="7"/>
  <c r="P313" i="7"/>
  <c r="Q313" i="7"/>
  <c r="O51" i="7"/>
  <c r="O50" i="7" s="1"/>
  <c r="Q231" i="7"/>
  <c r="P231" i="7"/>
  <c r="O97" i="7"/>
  <c r="P536" i="7"/>
  <c r="O587" i="7"/>
  <c r="O586" i="7" s="1"/>
  <c r="O171" i="7"/>
  <c r="O165" i="7" s="1"/>
  <c r="P172" i="7"/>
  <c r="P171" i="7" s="1"/>
  <c r="M534" i="7"/>
  <c r="M355" i="7"/>
  <c r="P386" i="7"/>
  <c r="M97" i="7"/>
  <c r="P17" i="7"/>
  <c r="P15" i="7" s="1"/>
  <c r="Q17" i="7"/>
  <c r="N15" i="7"/>
  <c r="P588" i="7"/>
  <c r="P589" i="7"/>
  <c r="Q310" i="7"/>
  <c r="P310" i="7"/>
  <c r="Q314" i="7"/>
  <c r="P314" i="7"/>
  <c r="P531" i="7"/>
  <c r="P530" i="7" s="1"/>
  <c r="Q531" i="7"/>
  <c r="N530" i="7"/>
  <c r="Q311" i="7"/>
  <c r="P311" i="7"/>
  <c r="P123" i="7"/>
  <c r="Q123" i="7"/>
  <c r="N364" i="7"/>
  <c r="P365" i="7"/>
  <c r="P364" i="7" s="1"/>
  <c r="Q365" i="7"/>
  <c r="Q185" i="7"/>
  <c r="P185" i="7"/>
  <c r="P183" i="7" s="1"/>
  <c r="N183" i="7"/>
  <c r="P409" i="7"/>
  <c r="O473" i="7"/>
  <c r="P53" i="7"/>
  <c r="P297" i="7"/>
  <c r="Q568" i="7"/>
  <c r="P568" i="7"/>
  <c r="N194" i="7"/>
  <c r="P195" i="7"/>
  <c r="P194" i="7" s="1"/>
  <c r="Q195" i="7"/>
  <c r="Q71" i="7"/>
  <c r="N70" i="7"/>
  <c r="P71" i="7"/>
  <c r="P70" i="7" s="1"/>
  <c r="P29" i="7"/>
  <c r="P348" i="7"/>
  <c r="Q107" i="7"/>
  <c r="N106" i="7"/>
  <c r="P107" i="7"/>
  <c r="P106" i="7" s="1"/>
  <c r="Q29" i="7"/>
  <c r="N28" i="7"/>
  <c r="N27" i="7" s="1"/>
  <c r="Q348" i="7"/>
  <c r="N345" i="7"/>
  <c r="N319" i="7"/>
  <c r="Q320" i="7"/>
  <c r="P320" i="7"/>
  <c r="P319" i="7" s="1"/>
  <c r="N255" i="7"/>
  <c r="Q256" i="7"/>
  <c r="P256" i="7"/>
  <c r="P255" i="7" s="1"/>
  <c r="Q518" i="7"/>
  <c r="P518" i="7"/>
  <c r="N542" i="7"/>
  <c r="Q543" i="7"/>
  <c r="P543" i="7"/>
  <c r="P542" i="7" s="1"/>
  <c r="P383" i="7"/>
  <c r="Q383" i="7"/>
  <c r="N382" i="7"/>
  <c r="N381" i="7" s="1"/>
  <c r="Q361" i="7"/>
  <c r="P361" i="7"/>
  <c r="Q417" i="7"/>
  <c r="N416" i="7"/>
  <c r="N415" i="7" s="1"/>
  <c r="P429" i="7"/>
  <c r="O427" i="7"/>
  <c r="O426" i="7" s="1"/>
  <c r="P158" i="7"/>
  <c r="Q158" i="7"/>
  <c r="Q21" i="7"/>
  <c r="P21" i="7"/>
  <c r="P20" i="7" s="1"/>
  <c r="N20" i="7"/>
  <c r="N74" i="7"/>
  <c r="P75" i="7"/>
  <c r="P74" i="7" s="1"/>
  <c r="Q75" i="7"/>
  <c r="P551" i="7"/>
  <c r="Q551" i="7"/>
  <c r="N104" i="7"/>
  <c r="Q105" i="7"/>
  <c r="P105" i="7"/>
  <c r="P104" i="7" s="1"/>
  <c r="P538" i="7"/>
  <c r="P52" i="7"/>
  <c r="Q52" i="7"/>
  <c r="N51" i="7"/>
  <c r="Q40" i="7"/>
  <c r="P40" i="7"/>
  <c r="N279" i="7"/>
  <c r="P509" i="7"/>
  <c r="Q334" i="7"/>
  <c r="P334" i="7"/>
  <c r="Q288" i="7"/>
  <c r="P288" i="7"/>
  <c r="N481" i="7"/>
  <c r="Q482" i="7"/>
  <c r="P482" i="7"/>
  <c r="P481" i="7" s="1"/>
  <c r="P293" i="7"/>
  <c r="Q293" i="7"/>
  <c r="Q439" i="7"/>
  <c r="N438" i="7"/>
  <c r="P439" i="7"/>
  <c r="P438" i="7" s="1"/>
  <c r="P340" i="7"/>
  <c r="P339" i="7" s="1"/>
  <c r="P338" i="7" s="1"/>
  <c r="P337" i="7" s="1"/>
  <c r="P336" i="7" s="1"/>
  <c r="P335" i="7" s="1"/>
  <c r="Q340" i="7"/>
  <c r="N339" i="7"/>
  <c r="N338" i="7" s="1"/>
  <c r="N337" i="7" s="1"/>
  <c r="N336" i="7" s="1"/>
  <c r="N335" i="7" s="1"/>
  <c r="N224" i="7"/>
  <c r="P225" i="7"/>
  <c r="P224" i="7" s="1"/>
  <c r="Q225" i="7"/>
  <c r="Q600" i="7"/>
  <c r="P600" i="7"/>
  <c r="N366" i="7"/>
  <c r="Q367" i="7"/>
  <c r="P367" i="7"/>
  <c r="P366" i="7" s="1"/>
  <c r="N196" i="7"/>
  <c r="Q197" i="7"/>
  <c r="P197" i="7"/>
  <c r="P196" i="7" s="1"/>
  <c r="N515" i="7"/>
  <c r="N514" i="7" s="1"/>
  <c r="N154" i="7"/>
  <c r="N153" i="7" s="1"/>
  <c r="N356" i="7"/>
  <c r="Q485" i="7"/>
  <c r="P485" i="7"/>
  <c r="Q509" i="7"/>
  <c r="N505" i="7"/>
  <c r="P517" i="7"/>
  <c r="P417" i="7"/>
  <c r="P287" i="7"/>
  <c r="Q480" i="7"/>
  <c r="N479" i="7"/>
  <c r="P480" i="7"/>
  <c r="P479" i="7" s="1"/>
  <c r="N540" i="7"/>
  <c r="Q541" i="7"/>
  <c r="P541" i="7"/>
  <c r="P540" i="7" s="1"/>
  <c r="Q229" i="7"/>
  <c r="P229" i="7"/>
  <c r="O515" i="7"/>
  <c r="O514" i="7" s="1"/>
  <c r="E28" i="15"/>
  <c r="J28" i="15"/>
  <c r="N11" i="15" s="1"/>
  <c r="E22" i="6"/>
  <c r="J29" i="6"/>
  <c r="N11" i="6" s="1"/>
  <c r="E11" i="6"/>
  <c r="G360" i="1"/>
  <c r="G12" i="1"/>
  <c r="G11" i="1" s="1"/>
  <c r="G10" i="1" s="1"/>
  <c r="G9" i="1" s="1"/>
  <c r="E20" i="2"/>
  <c r="E17" i="2"/>
  <c r="E11" i="2"/>
  <c r="G269" i="1"/>
  <c r="G116" i="1" s="1"/>
  <c r="E14" i="2"/>
  <c r="P525" i="7" l="1"/>
  <c r="P524" i="7" s="1"/>
  <c r="O397" i="7"/>
  <c r="O343" i="7" s="1"/>
  <c r="O342" i="7" s="1"/>
  <c r="P240" i="7"/>
  <c r="P28" i="7"/>
  <c r="P27" i="7" s="1"/>
  <c r="P39" i="7"/>
  <c r="P38" i="7" s="1"/>
  <c r="P76" i="7"/>
  <c r="M60" i="7"/>
  <c r="M277" i="7"/>
  <c r="M250" i="7" s="1"/>
  <c r="P218" i="7"/>
  <c r="N175" i="7"/>
  <c r="O60" i="7"/>
  <c r="P144" i="7"/>
  <c r="O119" i="7"/>
  <c r="O118" i="7" s="1"/>
  <c r="O117" i="7" s="1"/>
  <c r="N368" i="7"/>
  <c r="P563" i="7"/>
  <c r="P368" i="7"/>
  <c r="N483" i="7"/>
  <c r="P356" i="7"/>
  <c r="P355" i="7" s="1"/>
  <c r="P324" i="7"/>
  <c r="P321" i="7" s="1"/>
  <c r="M86" i="7"/>
  <c r="N389" i="7"/>
  <c r="P549" i="7"/>
  <c r="P398" i="7"/>
  <c r="P397" i="7" s="1"/>
  <c r="P389" i="7"/>
  <c r="P154" i="7"/>
  <c r="P153" i="7" s="1"/>
  <c r="P175" i="7"/>
  <c r="N218" i="7"/>
  <c r="P433" i="7"/>
  <c r="O566" i="7"/>
  <c r="O547" i="7" s="1"/>
  <c r="O546" i="7" s="1"/>
  <c r="O545" i="7" s="1"/>
  <c r="O544" i="7" s="1"/>
  <c r="N344" i="7"/>
  <c r="P120" i="7"/>
  <c r="P119" i="7" s="1"/>
  <c r="P118" i="7" s="1"/>
  <c r="P117" i="7" s="1"/>
  <c r="M13" i="7"/>
  <c r="O86" i="7"/>
  <c r="N504" i="7"/>
  <c r="N548" i="7"/>
  <c r="N50" i="7"/>
  <c r="P345" i="7"/>
  <c r="P344" i="7" s="1"/>
  <c r="N226" i="7"/>
  <c r="P87" i="7"/>
  <c r="N566" i="7"/>
  <c r="N119" i="7"/>
  <c r="N118" i="7" s="1"/>
  <c r="N117" i="7" s="1"/>
  <c r="P567" i="7"/>
  <c r="P566" i="7" s="1"/>
  <c r="N586" i="7"/>
  <c r="M37" i="7"/>
  <c r="P210" i="7"/>
  <c r="N38" i="7"/>
  <c r="P474" i="7"/>
  <c r="P473" i="7" s="1"/>
  <c r="P440" i="7"/>
  <c r="P505" i="7"/>
  <c r="P504" i="7" s="1"/>
  <c r="O14" i="7"/>
  <c r="O13" i="7" s="1"/>
  <c r="P484" i="7"/>
  <c r="P483" i="7" s="1"/>
  <c r="M343" i="7"/>
  <c r="M342" i="7" s="1"/>
  <c r="N596" i="7"/>
  <c r="N595" i="7" s="1"/>
  <c r="M547" i="7"/>
  <c r="M546" i="7" s="1"/>
  <c r="M545" i="7" s="1"/>
  <c r="M544" i="7" s="1"/>
  <c r="P200" i="7"/>
  <c r="N524" i="7"/>
  <c r="N252" i="7"/>
  <c r="N251" i="7" s="1"/>
  <c r="P135" i="7"/>
  <c r="P134" i="7" s="1"/>
  <c r="O37" i="7"/>
  <c r="M414" i="7"/>
  <c r="M413" i="7" s="1"/>
  <c r="O414" i="7"/>
  <c r="O413" i="7" s="1"/>
  <c r="P427" i="7"/>
  <c r="O278" i="7"/>
  <c r="O277" i="7" s="1"/>
  <c r="O250" i="7" s="1"/>
  <c r="P495" i="7"/>
  <c r="P494" i="7" s="1"/>
  <c r="N440" i="7"/>
  <c r="P14" i="7"/>
  <c r="M133" i="7"/>
  <c r="M132" i="7" s="1"/>
  <c r="N534" i="7"/>
  <c r="P597" i="7"/>
  <c r="P596" i="7" s="1"/>
  <c r="P595" i="7" s="1"/>
  <c r="P535" i="7"/>
  <c r="P534" i="7" s="1"/>
  <c r="P453" i="7"/>
  <c r="P452" i="7" s="1"/>
  <c r="P451" i="7" s="1"/>
  <c r="N278" i="7"/>
  <c r="P416" i="7"/>
  <c r="P415" i="7" s="1"/>
  <c r="N61" i="7"/>
  <c r="N60" i="7" s="1"/>
  <c r="N426" i="7"/>
  <c r="P252" i="7"/>
  <c r="P251" i="7" s="1"/>
  <c r="P98" i="7"/>
  <c r="P97" i="7" s="1"/>
  <c r="P515" i="7"/>
  <c r="P514" i="7" s="1"/>
  <c r="M462" i="7"/>
  <c r="M461" i="7" s="1"/>
  <c r="P165" i="7"/>
  <c r="N308" i="7"/>
  <c r="P51" i="7"/>
  <c r="P50" i="7" s="1"/>
  <c r="N188" i="7"/>
  <c r="P227" i="7"/>
  <c r="P226" i="7" s="1"/>
  <c r="N97" i="7"/>
  <c r="N86" i="7" s="1"/>
  <c r="N14" i="7"/>
  <c r="N13" i="7" s="1"/>
  <c r="P382" i="7"/>
  <c r="P381" i="7" s="1"/>
  <c r="N473" i="7"/>
  <c r="O133" i="7"/>
  <c r="O132" i="7" s="1"/>
  <c r="O462" i="7"/>
  <c r="O461" i="7" s="1"/>
  <c r="P61" i="7"/>
  <c r="P188" i="7"/>
  <c r="N355" i="7"/>
  <c r="P292" i="7"/>
  <c r="P587" i="7"/>
  <c r="P586" i="7" s="1"/>
  <c r="P279" i="7"/>
  <c r="P309" i="7"/>
  <c r="P308" i="7" s="1"/>
  <c r="N27" i="15"/>
  <c r="N22" i="15"/>
  <c r="N28" i="15"/>
  <c r="N23" i="15"/>
  <c r="N26" i="15"/>
  <c r="N14" i="15"/>
  <c r="N10" i="15"/>
  <c r="N21" i="15"/>
  <c r="N13" i="15"/>
  <c r="N24" i="15"/>
  <c r="N15" i="15"/>
  <c r="N25" i="15"/>
  <c r="N9" i="15"/>
  <c r="N20" i="15"/>
  <c r="N12" i="15"/>
  <c r="N17" i="15"/>
  <c r="N18" i="15"/>
  <c r="N16" i="15"/>
  <c r="N19" i="15"/>
  <c r="N29" i="6"/>
  <c r="N24" i="6"/>
  <c r="N23" i="6"/>
  <c r="N27" i="6"/>
  <c r="N13" i="6"/>
  <c r="N15" i="6"/>
  <c r="N10" i="6"/>
  <c r="N26" i="6"/>
  <c r="N16" i="6"/>
  <c r="N19" i="6"/>
  <c r="N18" i="6"/>
  <c r="N9" i="6"/>
  <c r="N25" i="6"/>
  <c r="N12" i="6"/>
  <c r="N21" i="6"/>
  <c r="N22" i="6"/>
  <c r="N28" i="6"/>
  <c r="N20" i="6"/>
  <c r="N17" i="6"/>
  <c r="E29" i="6"/>
  <c r="G109" i="1"/>
  <c r="G108" i="1" s="1"/>
  <c r="G8" i="1" s="1"/>
  <c r="E21" i="2"/>
  <c r="P60" i="7" l="1"/>
  <c r="P548" i="7"/>
  <c r="P547" i="7" s="1"/>
  <c r="P546" i="7" s="1"/>
  <c r="P545" i="7" s="1"/>
  <c r="P544" i="7" s="1"/>
  <c r="N37" i="7"/>
  <c r="N12" i="7" s="1"/>
  <c r="N11" i="7" s="1"/>
  <c r="N10" i="7" s="1"/>
  <c r="N9" i="7" s="1"/>
  <c r="P426" i="7"/>
  <c r="P414" i="7" s="1"/>
  <c r="P413" i="7" s="1"/>
  <c r="M116" i="7"/>
  <c r="N133" i="7"/>
  <c r="N132" i="7" s="1"/>
  <c r="N343" i="7"/>
  <c r="N342" i="7" s="1"/>
  <c r="N547" i="7"/>
  <c r="N546" i="7" s="1"/>
  <c r="N545" i="7" s="1"/>
  <c r="N544" i="7" s="1"/>
  <c r="M12" i="7"/>
  <c r="M11" i="7" s="1"/>
  <c r="M10" i="7" s="1"/>
  <c r="M9" i="7" s="1"/>
  <c r="N414" i="7"/>
  <c r="N413" i="7" s="1"/>
  <c r="P86" i="7"/>
  <c r="M341" i="7"/>
  <c r="P37" i="7"/>
  <c r="O12" i="7"/>
  <c r="O11" i="7" s="1"/>
  <c r="O10" i="7" s="1"/>
  <c r="O9" i="7" s="1"/>
  <c r="N277" i="7"/>
  <c r="N250" i="7" s="1"/>
  <c r="O341" i="7"/>
  <c r="P13" i="7"/>
  <c r="N462" i="7"/>
  <c r="N461" i="7" s="1"/>
  <c r="O116" i="7"/>
  <c r="P462" i="7"/>
  <c r="P461" i="7" s="1"/>
  <c r="P343" i="7"/>
  <c r="P342" i="7" s="1"/>
  <c r="P133" i="7"/>
  <c r="P132" i="7" s="1"/>
  <c r="P278" i="7"/>
  <c r="P277" i="7" s="1"/>
  <c r="P250" i="7" s="1"/>
  <c r="M152" i="1"/>
  <c r="M109" i="7" l="1"/>
  <c r="M108" i="7" s="1"/>
  <c r="M8" i="7" s="1"/>
  <c r="N341" i="7"/>
  <c r="N116" i="7"/>
  <c r="P12" i="7"/>
  <c r="P11" i="7" s="1"/>
  <c r="P10" i="7" s="1"/>
  <c r="P9" i="7" s="1"/>
  <c r="O109" i="7"/>
  <c r="O108" i="7" s="1"/>
  <c r="O8" i="7" s="1"/>
  <c r="P116" i="7"/>
  <c r="P341" i="7"/>
  <c r="N152" i="1"/>
  <c r="O152" i="1" s="1"/>
  <c r="L238" i="4" a="1"/>
  <c r="J477" i="4" a="1"/>
  <c r="J430" i="4" a="1"/>
  <c r="J182" i="4" a="1"/>
  <c r="J160" i="4" a="1"/>
  <c r="J122" i="4" a="1"/>
  <c r="L428" i="4" a="1"/>
  <c r="J446" i="4" a="1"/>
  <c r="L558" i="4" a="1"/>
  <c r="L162" i="4" a="1"/>
  <c r="L284" i="4" a="1"/>
  <c r="J42" i="4" a="1"/>
  <c r="J519" i="4" a="1"/>
  <c r="J63" i="4" a="1"/>
  <c r="L174" i="4" a="1"/>
  <c r="L185" i="4" a="1"/>
  <c r="J185" i="4" a="1"/>
  <c r="J466" i="4" a="1"/>
  <c r="L378" i="4" a="1"/>
  <c r="J478" i="4" a="1"/>
  <c r="J73" i="4" a="1"/>
  <c r="L182" i="4" a="1"/>
  <c r="J429" i="4" a="1"/>
  <c r="J304" i="4" a="1"/>
  <c r="L26" i="4" a="1"/>
  <c r="J289" i="4" a="1"/>
  <c r="L498" i="4" a="1"/>
  <c r="J357" i="4" a="1"/>
  <c r="J327" i="4" a="1"/>
  <c r="J147" i="4" a="1"/>
  <c r="J363" i="4" a="1"/>
  <c r="L580" i="4" a="1"/>
  <c r="J281" i="4" a="1"/>
  <c r="J242" i="4" a="1"/>
  <c r="L592" i="4" a="1"/>
  <c r="J543" i="4" a="1"/>
  <c r="J243" i="4" a="1"/>
  <c r="J418" i="4" a="1"/>
  <c r="J129" i="4" a="1"/>
  <c r="L19" i="4" a="1"/>
  <c r="J49" i="4" a="1"/>
  <c r="J383" i="4" a="1"/>
  <c r="J411" i="4" a="1"/>
  <c r="L220" i="4" a="1"/>
  <c r="L195" i="4" a="1"/>
  <c r="L434" i="4" a="1"/>
  <c r="L328" i="4" a="1"/>
  <c r="J443" i="4" a="1"/>
  <c r="J137" i="4" a="1"/>
  <c r="L533" i="4" a="1"/>
  <c r="J296" i="4" a="1"/>
  <c r="J312" i="4" a="1"/>
  <c r="L137" i="4" a="1"/>
  <c r="L266" i="4" a="1"/>
  <c r="J329" i="4" a="1"/>
  <c r="J442" i="4" a="1"/>
  <c r="J445" i="4" a="1"/>
  <c r="J428" i="4" a="1"/>
  <c r="J66" i="4" a="1"/>
  <c r="J107" i="4" a="1"/>
  <c r="L598" i="4" a="1"/>
  <c r="L94" i="4" a="1"/>
  <c r="L435" i="4" a="1"/>
  <c r="J199" i="4" a="1"/>
  <c r="J465" i="4" a="1"/>
  <c r="J299" i="4" a="1"/>
  <c r="J467" i="4" a="1"/>
  <c r="L41" i="4" a="1"/>
  <c r="L569" i="4" a="1"/>
  <c r="J121" i="4" a="1"/>
  <c r="L179" i="4" a="1"/>
  <c r="L320" i="4" a="1"/>
  <c r="L555" i="4" a="1"/>
  <c r="J506" i="4" a="1"/>
  <c r="J314" i="4" a="1"/>
  <c r="L354" i="4" a="1"/>
  <c r="L485" i="4" a="1"/>
  <c r="J138" i="4" a="1"/>
  <c r="L225" i="4" a="1"/>
  <c r="J306" i="4" a="1"/>
  <c r="L358" i="4" a="1"/>
  <c r="J18" i="4" a="1"/>
  <c r="J516" i="4" a="1"/>
  <c r="J585" i="4" a="1"/>
  <c r="L313" i="4" a="1"/>
  <c r="J67" i="4" a="1"/>
  <c r="J392" i="4" a="1"/>
  <c r="L316" i="4" a="1"/>
  <c r="L425" i="4" a="1"/>
  <c r="J358" i="4" a="1"/>
  <c r="L127" i="4" a="1"/>
  <c r="J553" i="4" a="1"/>
  <c r="L406" i="4" a="1"/>
  <c r="J421" i="4" a="1"/>
  <c r="L16" i="4" a="1"/>
  <c r="J286" i="4" a="1"/>
  <c r="L314" i="4" a="1"/>
  <c r="J578" i="4" a="1"/>
  <c r="J229" i="4" a="1"/>
  <c r="J291" i="4" a="1"/>
  <c r="J499" i="4" a="1"/>
  <c r="L168" i="4" a="1"/>
  <c r="L318" i="4" a="1"/>
  <c r="J365" i="4" a="1"/>
  <c r="J172" i="4" a="1"/>
  <c r="J460" i="4" a="1"/>
  <c r="L288" i="4" a="1"/>
  <c r="L260" i="4" a="1"/>
  <c r="L164" i="4" a="1"/>
  <c r="L301" i="4" a="1"/>
  <c r="L384" i="4" a="1"/>
  <c r="L138" i="4" a="1"/>
  <c r="L291" i="4" a="1"/>
  <c r="J217" i="4" a="1"/>
  <c r="L603" i="4" a="1"/>
  <c r="J23" i="4" a="1"/>
  <c r="L331" i="4" a="1"/>
  <c r="L158" i="4" a="1"/>
  <c r="L21" i="4" a="1"/>
  <c r="J456" i="4" a="1"/>
  <c r="J238" i="4" a="1"/>
  <c r="J280" i="4" a="1"/>
  <c r="L421" i="4" a="1"/>
  <c r="J431" i="4" a="1"/>
  <c r="L34" i="4" a="1"/>
  <c r="L475" i="4" a="1"/>
  <c r="J54" i="4" a="1"/>
  <c r="L244" i="4" a="1"/>
  <c r="L40" i="4" a="1"/>
  <c r="L64" i="4" a="1"/>
  <c r="J317" i="4" a="1"/>
  <c r="L217" i="4" a="1"/>
  <c r="J371" i="4" a="1"/>
  <c r="J102" i="4" a="1"/>
  <c r="L594" i="4" a="1"/>
  <c r="L214" i="4" a="1"/>
  <c r="J325" i="4" a="1"/>
  <c r="L508" i="4" a="1"/>
  <c r="L79" i="4" a="1"/>
  <c r="L65" i="4" a="1"/>
  <c r="L297" i="4" a="1"/>
  <c r="L480" i="4" a="1"/>
  <c r="L17" i="4" a="1"/>
  <c r="J230" i="4" a="1"/>
  <c r="J558" i="4" a="1"/>
  <c r="J537" i="4" a="1"/>
  <c r="L258" i="4" a="1"/>
  <c r="J162" i="4" a="1"/>
  <c r="J401" i="4" a="1"/>
  <c r="J245" i="4" a="1"/>
  <c r="L329" i="4" a="1"/>
  <c r="J346" i="4" a="1"/>
  <c r="J419" i="4" a="1"/>
  <c r="J235" i="4" a="1"/>
  <c r="J513" i="4" a="1"/>
  <c r="L554" i="4" a="1"/>
  <c r="J34" i="4" a="1"/>
  <c r="J205" i="4" a="1"/>
  <c r="L518" i="4" a="1"/>
  <c r="L417" i="4" a="1"/>
  <c r="L69" i="4" a="1"/>
  <c r="J105" i="4" a="1"/>
  <c r="J420" i="4" a="1"/>
  <c r="J570" i="4" a="1"/>
  <c r="L229" i="4" a="1"/>
  <c r="J592" i="4" a="1"/>
  <c r="L437" i="4" a="1"/>
  <c r="L359" i="4" a="1"/>
  <c r="J374" i="4" a="1"/>
  <c r="J266" i="4" a="1"/>
  <c r="L360" i="4" a="1"/>
  <c r="J69" i="4" a="1"/>
  <c r="J79" i="4" a="1"/>
  <c r="J573" i="4" a="1"/>
  <c r="L230" i="4" a="1"/>
  <c r="J294" i="4" a="1"/>
  <c r="L184" i="4" a="1"/>
  <c r="L357" i="4" a="1"/>
  <c r="J310" i="4" a="1"/>
  <c r="L124" i="4" a="1"/>
  <c r="L573" i="4" a="1"/>
  <c r="J287" i="4" a="1"/>
  <c r="L129" i="4" a="1"/>
  <c r="J412" i="4" a="1"/>
  <c r="L228" i="4" a="1"/>
  <c r="L102" i="4" a="1"/>
  <c r="L143" i="4" a="1"/>
  <c r="L192" i="4" a="1"/>
  <c r="J197" i="4" a="1"/>
  <c r="J575" i="4" a="1"/>
  <c r="L139" i="4" a="1"/>
  <c r="L315" i="4" a="1"/>
  <c r="L333" i="4" a="1"/>
  <c r="J26" i="4" a="1"/>
  <c r="L348" i="4" a="1"/>
  <c r="L423" i="4" a="1"/>
  <c r="L470" i="4" a="1"/>
  <c r="J373" i="4" a="1"/>
  <c r="L223" i="4" a="1"/>
  <c r="L519" i="4" a="1"/>
  <c r="J85" i="4" a="1"/>
  <c r="L349" i="4" a="1"/>
  <c r="L458" i="4" a="1"/>
  <c r="J126" i="4" a="1"/>
  <c r="L187" i="4" a="1"/>
  <c r="J588" i="4" a="1"/>
  <c r="L59" i="4" a="1"/>
  <c r="L408" i="4" a="1"/>
  <c r="L221" i="4" a="1"/>
  <c r="L511" i="4" a="1"/>
  <c r="J156" i="4" a="1"/>
  <c r="L264" i="4" a="1"/>
  <c r="L231" i="4" a="1"/>
  <c r="L67" i="4" a="1"/>
  <c r="J36" i="4" a="1"/>
  <c r="L516" i="4" a="1"/>
  <c r="L489" i="4" a="1"/>
  <c r="J557" i="4" a="1"/>
  <c r="J348" i="4" a="1"/>
  <c r="L385" i="4" a="1"/>
  <c r="L276" i="4" a="1"/>
  <c r="L584" i="4" a="1"/>
  <c r="L374" i="4" a="1"/>
  <c r="J507" i="4" a="1"/>
  <c r="J583" i="4" a="1"/>
  <c r="L75" i="4" a="1"/>
  <c r="J528" i="4" a="1"/>
  <c r="L325" i="4" a="1"/>
  <c r="L521" i="4" a="1"/>
  <c r="L151" i="4" a="1"/>
  <c r="L539" i="4" a="1"/>
  <c r="L552" i="4" a="1"/>
  <c r="J282" i="4" a="1"/>
  <c r="L190" i="4" a="1"/>
  <c r="L478" i="4" a="1"/>
  <c r="L380" i="4" a="1"/>
  <c r="J349" i="4" a="1"/>
  <c r="J29" i="4" a="1"/>
  <c r="L66" i="4" a="1"/>
  <c r="L156" i="4" a="1"/>
  <c r="L334" i="4" a="1"/>
  <c r="L526" i="4" a="1"/>
  <c r="L242" i="4" a="1"/>
  <c r="L403" i="4" a="1"/>
  <c r="L169" i="4" a="1"/>
  <c r="L420" i="4" a="1"/>
  <c r="J192" i="4" a="1"/>
  <c r="J178" i="4" a="1"/>
  <c r="L590" i="4" a="1"/>
  <c r="L197" i="4" a="1"/>
  <c r="J435" i="4" a="1"/>
  <c r="L529" i="4" a="1"/>
  <c r="J334" i="4" a="1"/>
  <c r="L419" i="4" a="1"/>
  <c r="J298" i="4" a="1"/>
  <c r="J231" i="4" a="1"/>
  <c r="L249" i="4" a="1"/>
  <c r="J476" i="4" a="1"/>
  <c r="J580" i="4" a="1"/>
  <c r="L136" i="4" a="1"/>
  <c r="L352" i="4" a="1"/>
  <c r="L180" i="4" a="1"/>
  <c r="J533" i="4" a="1"/>
  <c r="L501" i="4" a="1"/>
  <c r="L270" i="4" a="1"/>
  <c r="L254" i="4" a="1"/>
  <c r="L509" i="4" a="1"/>
  <c r="J333" i="4" a="1"/>
  <c r="J57" i="4" a="1"/>
  <c r="J131" i="4" a="1"/>
  <c r="L557" i="4" a="1"/>
  <c r="L204" i="4" a="1"/>
  <c r="L54" i="4" a="1"/>
  <c r="L388" i="4" a="1"/>
  <c r="L455" i="4" a="1"/>
  <c r="L600" i="4" a="1"/>
  <c r="J564" i="4" a="1"/>
  <c r="L149" i="4" a="1"/>
  <c r="J225" i="4" a="1"/>
  <c r="L418" i="4" a="1"/>
  <c r="J41" i="4" a="1"/>
  <c r="J103" i="4" a="1"/>
  <c r="L507" i="4" a="1"/>
  <c r="L43" i="4" a="1"/>
  <c r="J212" i="4" a="1"/>
  <c r="L371" i="4" a="1"/>
  <c r="J480" i="4" a="1"/>
  <c r="J31" i="4" a="1"/>
  <c r="L71" i="4" a="1"/>
  <c r="L454" i="4" a="1"/>
  <c r="J297" i="4" a="1"/>
  <c r="L146" i="4" a="1"/>
  <c r="L63" i="4" a="1"/>
  <c r="L126" i="4" a="1"/>
  <c r="J498" i="4" a="1"/>
  <c r="J180" i="4" a="1"/>
  <c r="J455" i="4" a="1"/>
  <c r="L445" i="4" a="1"/>
  <c r="L307" i="4" a="1"/>
  <c r="L30" i="4" a="1"/>
  <c r="L330" i="4" a="1"/>
  <c r="L89" i="4" a="1"/>
  <c r="L141" i="4" a="1"/>
  <c r="J170" i="4" a="1"/>
  <c r="J489" i="4" a="1"/>
  <c r="J454" i="4" a="1"/>
  <c r="J509" i="4" a="1"/>
  <c r="L222" i="4" a="1"/>
  <c r="L96" i="4" a="1"/>
  <c r="L429" i="4" a="1"/>
  <c r="J237" i="4" a="1"/>
  <c r="J244" i="4" a="1"/>
  <c r="J193" i="4" a="1"/>
  <c r="J318" i="4" a="1"/>
  <c r="L570" i="4" a="1"/>
  <c r="J523" i="4" a="1"/>
  <c r="L400" i="4" a="1"/>
  <c r="J501" i="4" a="1"/>
  <c r="J450" i="4" a="1"/>
  <c r="L537" i="4" a="1"/>
  <c r="J90" i="4" a="1"/>
  <c r="J475" i="4" a="1"/>
  <c r="L347" i="4" a="1"/>
  <c r="L513" i="4" a="1"/>
  <c r="J408" i="4" a="1"/>
  <c r="L300" i="4" a="1"/>
  <c r="J152" i="4" a="1"/>
  <c r="J600" i="4" a="1"/>
  <c r="L131" i="4" a="1"/>
  <c r="L442" i="4" a="1"/>
  <c r="L286" i="4" a="1"/>
  <c r="L32" i="4" a="1"/>
  <c r="J209" i="4" a="1"/>
  <c r="J260" i="4" a="1"/>
  <c r="J482" i="4" a="1"/>
  <c r="J372" i="4" a="1"/>
  <c r="L401" i="4" a="1"/>
  <c r="L147" i="4" a="1"/>
  <c r="L499" i="4" a="1"/>
  <c r="J589" i="4" a="1"/>
  <c r="J394" i="4" a="1"/>
  <c r="J432" i="4" a="1"/>
  <c r="L376" i="4" a="1"/>
  <c r="L565" i="4" a="1"/>
  <c r="J402" i="4" a="1"/>
  <c r="L373" i="4" a="1"/>
  <c r="J378" i="4" a="1"/>
  <c r="L239" i="4" a="1"/>
  <c r="J403" i="4" a="1"/>
  <c r="L31" i="4" a="1"/>
  <c r="J560" i="4" a="1"/>
  <c r="L491" i="4" a="1"/>
  <c r="J157" i="4" a="1"/>
  <c r="J571" i="4" a="1"/>
  <c r="J439" i="4" a="1"/>
  <c r="J19" i="4" a="1"/>
  <c r="L285" i="4" a="1"/>
  <c r="J594" i="4" a="1"/>
  <c r="J91" i="4" a="1"/>
  <c r="J220" i="4" a="1"/>
  <c r="J276" i="4" a="1"/>
  <c r="J458" i="4" a="1"/>
  <c r="J550" i="4" a="1"/>
  <c r="J396" i="4" a="1"/>
  <c r="J167" i="4" a="1"/>
  <c r="L393" i="4" a="1"/>
  <c r="J425" i="4" a="1"/>
  <c r="J503" i="4" a="1"/>
  <c r="J332" i="4" a="1"/>
  <c r="L247" i="4" a="1"/>
  <c r="J393" i="4" a="1"/>
  <c r="J417" i="4" a="1"/>
  <c r="J599" i="4" a="1"/>
  <c r="L588" i="4" a="1"/>
  <c r="L553" i="4" a="1"/>
  <c r="L47" i="4" a="1"/>
  <c r="J75" i="4" a="1"/>
  <c r="J59" i="4" a="1"/>
  <c r="J45" i="4" a="1"/>
  <c r="L543" i="4" a="1"/>
  <c r="J551" i="4" a="1"/>
  <c r="J350" i="4" a="1"/>
  <c r="J139" i="4" a="1"/>
  <c r="J536" i="4" a="1"/>
  <c r="L372" i="4" a="1"/>
  <c r="J603" i="4" a="1"/>
  <c r="J100" i="4" a="1"/>
  <c r="L312" i="4" a="1"/>
  <c r="L178" i="4" a="1"/>
  <c r="J517" i="4" a="1"/>
  <c r="L517" i="4" a="1"/>
  <c r="L564" i="4" a="1"/>
  <c r="L281" i="4" a="1"/>
  <c r="J239" i="4" a="1"/>
  <c r="L294" i="4" a="1"/>
  <c r="L541" i="4" a="1"/>
  <c r="L551" i="4" a="1"/>
  <c r="J288" i="4" a="1"/>
  <c r="L450" i="4" a="1"/>
  <c r="L589" i="4" a="1"/>
  <c r="L170" i="4" a="1"/>
  <c r="J179" i="4" a="1"/>
  <c r="J354" i="4" a="1"/>
  <c r="J94" i="4" a="1"/>
  <c r="L506" i="4" a="1"/>
  <c r="J21" i="4" a="1"/>
  <c r="J149" i="4" a="1"/>
  <c r="J434" i="4" a="1"/>
  <c r="J406" i="4" a="1"/>
  <c r="L107" i="4" a="1"/>
  <c r="L122" i="4" a="1"/>
  <c r="J101" i="4" a="1"/>
  <c r="L576" i="4" a="1"/>
  <c r="J538" i="4" a="1"/>
  <c r="L383" i="4" a="1"/>
  <c r="J313" i="4" a="1"/>
  <c r="L367" i="4" a="1"/>
  <c r="J359" i="4" a="1"/>
  <c r="J295" i="4" a="1"/>
  <c r="L402" i="4" a="1"/>
  <c r="J360" i="4" a="1"/>
  <c r="J457" i="4" a="1"/>
  <c r="J141" i="4" a="1"/>
  <c r="L282" i="4" a="1"/>
  <c r="J311" i="4" a="1"/>
  <c r="L237" i="4" a="1"/>
  <c r="L177" i="4" a="1"/>
  <c r="L298" i="4" a="1"/>
  <c r="L363" i="4" a="1"/>
  <c r="L283" i="4" a="1"/>
  <c r="L346" i="4" a="1"/>
  <c r="J207" i="4" a="1"/>
  <c r="L571" i="4" a="1"/>
  <c r="L272" i="4" a="1"/>
  <c r="J262" i="4" a="1"/>
  <c r="J190" i="4" a="1"/>
  <c r="J391" i="4" a="1"/>
  <c r="J527" i="4" a="1"/>
  <c r="L29" i="4" a="1"/>
  <c r="L207" i="4" a="1"/>
  <c r="J96" i="4" a="1"/>
  <c r="L446" i="4" a="1"/>
  <c r="L295" i="4" a="1"/>
  <c r="J307" i="4" a="1"/>
  <c r="J316" i="4" a="1"/>
  <c r="J80" i="4" a="1"/>
  <c r="L432" i="4" a="1"/>
  <c r="J52" i="4" a="1"/>
  <c r="L123" i="4" a="1"/>
  <c r="J25" i="4" a="1"/>
  <c r="J531" i="4" a="1"/>
  <c r="L536" i="4" a="1"/>
  <c r="L496" i="4" a="1"/>
  <c r="J158" i="4" a="1"/>
  <c r="J320" i="4" a="1"/>
  <c r="J562" i="4" a="1"/>
  <c r="J400" i="4" a="1"/>
  <c r="J17" i="4" a="1"/>
  <c r="J539" i="4" a="1"/>
  <c r="J151" i="4" a="1"/>
  <c r="L365" i="4" a="1"/>
  <c r="L560" i="4" a="1"/>
  <c r="L203" i="4" a="1"/>
  <c r="L581" i="4" a="1"/>
  <c r="J487" i="4" a="1"/>
  <c r="J81" i="4" a="1"/>
  <c r="L493" i="4" a="1"/>
  <c r="L476" i="4" a="1"/>
  <c r="J177" i="4" a="1"/>
  <c r="L404" i="4" a="1"/>
  <c r="L568" i="4" a="1"/>
  <c r="J146" i="4" a="1"/>
  <c r="J511" i="4" a="1"/>
  <c r="L157" i="4" a="1"/>
  <c r="L575" i="4" a="1"/>
  <c r="J572" i="4" a="1"/>
  <c r="L81" i="4" a="1"/>
  <c r="L310" i="4" a="1"/>
  <c r="J233" i="4" a="1"/>
  <c r="L280" i="4" a="1"/>
  <c r="J590" i="4" a="1"/>
  <c r="J423" i="4" a="1"/>
  <c r="L486" i="4" a="1"/>
  <c r="J293" i="4" a="1"/>
  <c r="L18" i="4" a="1"/>
  <c r="J367" i="4" a="1"/>
  <c r="J55" i="4" a="1"/>
  <c r="J491" i="4" a="1"/>
  <c r="J202" i="4" a="1"/>
  <c r="L503" i="4" a="1"/>
  <c r="J526" i="4" a="1"/>
  <c r="J32" i="4" a="1"/>
  <c r="L399" i="4" a="1"/>
  <c r="L472" i="4" a="1"/>
  <c r="J581" i="4" a="1"/>
  <c r="J340" i="4" a="1"/>
  <c r="J472" i="4" a="1"/>
  <c r="J168" i="4" a="1"/>
  <c r="L311" i="4" a="1"/>
  <c r="J115" i="4" a="1"/>
  <c r="J214" i="4" a="1"/>
  <c r="L439" i="4" a="1"/>
  <c r="L391" i="4" a="1"/>
  <c r="L100" i="4" a="1"/>
  <c r="L523" i="4" a="1"/>
  <c r="L256" i="4" a="1"/>
  <c r="J270" i="4" a="1"/>
  <c r="J370" i="4" a="1"/>
  <c r="L274" i="4" a="1"/>
  <c r="L121" i="4" a="1"/>
  <c r="J71" i="4" a="1"/>
  <c r="L456" i="4" a="1"/>
  <c r="L296" i="4" a="1"/>
  <c r="J330" i="4" a="1"/>
  <c r="L289" i="4" a="1"/>
  <c r="L103" i="4" a="1"/>
  <c r="L477" i="4" a="1"/>
  <c r="L572" i="4" a="1"/>
  <c r="L497" i="4" a="1"/>
  <c r="J64" i="4" a="1"/>
  <c r="L80" i="4" a="1"/>
  <c r="L601" i="4" a="1"/>
  <c r="L562" i="4" a="1"/>
  <c r="J40" i="4" a="1"/>
  <c r="L326" i="4" a="1"/>
  <c r="J256" i="4" a="1"/>
  <c r="L212" i="4" a="1"/>
  <c r="L443" i="4" a="1"/>
  <c r="L55" i="4" a="1"/>
  <c r="L583" i="4" a="1"/>
  <c r="L350" i="4" a="1"/>
  <c r="L45" i="4" a="1"/>
  <c r="J78" i="4" a="1"/>
  <c r="J444" i="4" a="1"/>
  <c r="L361" i="4" a="1"/>
  <c r="L340" i="4" a="1"/>
  <c r="L410" i="4" a="1"/>
  <c r="J385" i="4" a="1"/>
  <c r="L23" i="4" a="1"/>
  <c r="L531" i="4" a="1"/>
  <c r="J328" i="4" a="1"/>
  <c r="L293" i="4" a="1"/>
  <c r="L73" i="4" a="1"/>
  <c r="J30" i="4" a="1"/>
  <c r="L83" i="4" a="1"/>
  <c r="L115" i="4" a="1"/>
  <c r="J301" i="4" a="1"/>
  <c r="J99" i="4" a="1"/>
  <c r="J410" i="4" a="1"/>
  <c r="J437" i="4" a="1"/>
  <c r="L578" i="4" a="1"/>
  <c r="J565" i="4" a="1"/>
  <c r="J228" i="4" a="1"/>
  <c r="J169" i="4" a="1"/>
  <c r="L327" i="4" a="1"/>
  <c r="L370" i="4" a="1"/>
  <c r="L287" i="4" a="1"/>
  <c r="J568" i="4" a="1"/>
  <c r="J584" i="4" a="1"/>
  <c r="J191" i="4" a="1"/>
  <c r="L53" i="4" a="1"/>
  <c r="L396" i="4" a="1"/>
  <c r="L193" i="4" a="1"/>
  <c r="L392" i="4" a="1"/>
  <c r="L386" i="4" a="1"/>
  <c r="L85" i="4" a="1"/>
  <c r="J254" i="4" a="1"/>
  <c r="J331" i="4" a="1"/>
  <c r="J486" i="4" a="1"/>
  <c r="L467" i="4" a="1"/>
  <c r="J404" i="4" a="1"/>
  <c r="L209" i="4" a="1"/>
  <c r="L36" i="4" a="1"/>
  <c r="L202" i="4" a="1"/>
  <c r="L550" i="4" a="1"/>
  <c r="L317" i="4" a="1"/>
  <c r="J384" i="4" a="1"/>
  <c r="J164" i="4" a="1"/>
  <c r="J300" i="4" a="1"/>
  <c r="J272" i="4" a="1"/>
  <c r="L90" i="4" a="1"/>
  <c r="J215" i="4" a="1"/>
  <c r="J268" i="4" a="1"/>
  <c r="L394" i="4" a="1"/>
  <c r="L412" i="4" a="1"/>
  <c r="J323" i="4" a="1"/>
  <c r="J174" i="4" a="1"/>
  <c r="L411" i="4" a="1"/>
  <c r="L233" i="4" a="1"/>
  <c r="J284" i="4" a="1"/>
  <c r="J485" i="4" a="1"/>
  <c r="J53" i="4" a="1"/>
  <c r="J285" i="4" a="1"/>
  <c r="J258" i="4" a="1"/>
  <c r="L488" i="4" a="1"/>
  <c r="J47" i="4" a="1"/>
  <c r="L306" i="4" a="1"/>
  <c r="L332" i="4" a="1"/>
  <c r="L460" i="4" a="1"/>
  <c r="J65" i="4" a="1"/>
  <c r="L487" i="4" a="1"/>
  <c r="J326" i="4" a="1"/>
  <c r="J518" i="4" a="1"/>
  <c r="J223" i="4" a="1"/>
  <c r="J529" i="4" a="1"/>
  <c r="L25" i="4" a="1"/>
  <c r="J552" i="4" a="1"/>
  <c r="J448" i="4" a="1"/>
  <c r="L172" i="4" a="1"/>
  <c r="L482" i="4" a="1"/>
  <c r="L585" i="4" a="1"/>
  <c r="J488" i="4" a="1"/>
  <c r="J221" i="4" a="1"/>
  <c r="J187" i="4" a="1"/>
  <c r="J203" i="4" a="1"/>
  <c r="L215" i="4" a="1"/>
  <c r="L155" i="4" a="1"/>
  <c r="L466" i="4" a="1"/>
  <c r="J155" i="4" a="1"/>
  <c r="J554" i="4" a="1"/>
  <c r="J496" i="4" a="1"/>
  <c r="J92" i="4" a="1"/>
  <c r="J521" i="4" a="1"/>
  <c r="L167" i="4" a="1"/>
  <c r="L152" i="4" a="1"/>
  <c r="J399" i="4" a="1"/>
  <c r="L457" i="4" a="1"/>
  <c r="J213" i="4" a="1"/>
  <c r="J83" i="4" a="1"/>
  <c r="J598" i="4" a="1"/>
  <c r="L538" i="4" a="1"/>
  <c r="L101" i="4" a="1"/>
  <c r="J247" i="4" a="1"/>
  <c r="L92" i="4" a="1"/>
  <c r="L160" i="4" a="1"/>
  <c r="L468" i="4" a="1"/>
  <c r="J361" i="4" a="1"/>
  <c r="J204" i="4" a="1"/>
  <c r="L599" i="4" a="1"/>
  <c r="L205" i="4" a="1"/>
  <c r="J497" i="4" a="1"/>
  <c r="L528" i="4" a="1"/>
  <c r="J283" i="4" a="1"/>
  <c r="J352" i="4" a="1"/>
  <c r="J264" i="4" a="1"/>
  <c r="J16" i="4" a="1"/>
  <c r="J380" i="4" a="1"/>
  <c r="J124" i="4" a="1"/>
  <c r="L78" i="4" a="1"/>
  <c r="J43" i="4" a="1"/>
  <c r="L213" i="4" a="1"/>
  <c r="J468" i="4" a="1"/>
  <c r="L299" i="4" a="1"/>
  <c r="L448" i="4" a="1"/>
  <c r="L199" i="4" a="1"/>
  <c r="L243" i="4" a="1"/>
  <c r="L52" i="4" a="1"/>
  <c r="L323" i="4" a="1"/>
  <c r="J470" i="4" a="1"/>
  <c r="L268" i="4" a="1"/>
  <c r="L91" i="4" a="1"/>
  <c r="J508" i="4" a="1"/>
  <c r="L431" i="4" a="1"/>
  <c r="J89" i="4" a="1"/>
  <c r="J143" i="4" a="1"/>
  <c r="J222" i="4" a="1"/>
  <c r="L99" i="4" a="1"/>
  <c r="J136" i="4" a="1"/>
  <c r="L57" i="4" a="1"/>
  <c r="J569" i="4" a="1"/>
  <c r="J541" i="4" a="1"/>
  <c r="J601" i="4" a="1"/>
  <c r="J555" i="4" a="1"/>
  <c r="J576" i="4" a="1"/>
  <c r="L235" i="4" a="1"/>
  <c r="J376" i="4" a="1"/>
  <c r="J127" i="4" a="1"/>
  <c r="L304" i="4" a="1"/>
  <c r="J315" i="4" a="1"/>
  <c r="L245" i="4" a="1"/>
  <c r="J274" i="4" a="1"/>
  <c r="L42" i="4" a="1"/>
  <c r="L49" i="4" a="1"/>
  <c r="J195" i="4" a="1"/>
  <c r="L465" i="4" a="1"/>
  <c r="J347" i="4" a="1"/>
  <c r="J123" i="4" a="1"/>
  <c r="J386" i="4" a="1"/>
  <c r="J249" i="4" a="1"/>
  <c r="L444" i="4" a="1"/>
  <c r="L430" i="4" a="1"/>
  <c r="L262" i="4" a="1"/>
  <c r="J388" i="4" a="1"/>
  <c r="L105" i="4" a="1"/>
  <c r="J184" i="4" a="1"/>
  <c r="J493" i="4" a="1"/>
  <c r="L191" i="4" a="1"/>
  <c r="L527" i="4" a="1"/>
  <c r="N109" i="7" l="1"/>
  <c r="N108" i="7" s="1"/>
  <c r="N8" i="7" s="1"/>
  <c r="P109" i="7"/>
  <c r="P108" i="7" s="1"/>
  <c r="P8" i="7" s="1"/>
  <c r="L527" i="4"/>
  <c r="L599" i="4"/>
  <c r="L506" i="4"/>
  <c r="J573" i="4"/>
  <c r="L539" i="4"/>
  <c r="J204" i="4"/>
  <c r="J94" i="4"/>
  <c r="J79" i="4"/>
  <c r="L581" i="4"/>
  <c r="J361" i="4"/>
  <c r="J354" i="4"/>
  <c r="J69" i="4"/>
  <c r="L151" i="4"/>
  <c r="L468" i="4"/>
  <c r="J179" i="4"/>
  <c r="L360" i="4"/>
  <c r="L191" i="4"/>
  <c r="L160" i="4"/>
  <c r="L170" i="4"/>
  <c r="J266" i="4"/>
  <c r="L203" i="4"/>
  <c r="L92" i="4"/>
  <c r="L589" i="4"/>
  <c r="J374" i="4"/>
  <c r="L521" i="4"/>
  <c r="J247" i="4"/>
  <c r="L450" i="4"/>
  <c r="L359" i="4"/>
  <c r="J493" i="4"/>
  <c r="L101" i="4"/>
  <c r="J288" i="4"/>
  <c r="L437" i="4"/>
  <c r="L560" i="4"/>
  <c r="L538" i="4"/>
  <c r="L551" i="4"/>
  <c r="J592" i="4"/>
  <c r="L325" i="4"/>
  <c r="J598" i="4"/>
  <c r="L541" i="4"/>
  <c r="L229" i="4"/>
  <c r="J184" i="4"/>
  <c r="J83" i="4"/>
  <c r="L294" i="4"/>
  <c r="J570" i="4"/>
  <c r="L365" i="4"/>
  <c r="J213" i="4"/>
  <c r="J239" i="4"/>
  <c r="J420" i="4"/>
  <c r="J528" i="4"/>
  <c r="L457" i="4"/>
  <c r="L281" i="4"/>
  <c r="J105" i="4"/>
  <c r="J151" i="4"/>
  <c r="J399" i="4"/>
  <c r="L564" i="4"/>
  <c r="L69" i="4"/>
  <c r="L105" i="4"/>
  <c r="L152" i="4"/>
  <c r="L517" i="4"/>
  <c r="L417" i="4"/>
  <c r="L75" i="4"/>
  <c r="L167" i="4"/>
  <c r="J517" i="4"/>
  <c r="L518" i="4"/>
  <c r="J539" i="4"/>
  <c r="J521" i="4"/>
  <c r="L178" i="4"/>
  <c r="J205" i="4"/>
  <c r="J388" i="4"/>
  <c r="J92" i="4"/>
  <c r="L312" i="4"/>
  <c r="J34" i="4"/>
  <c r="J583" i="4"/>
  <c r="J496" i="4"/>
  <c r="J100" i="4"/>
  <c r="L554" i="4"/>
  <c r="L262" i="4"/>
  <c r="J554" i="4"/>
  <c r="J603" i="4"/>
  <c r="J513" i="4"/>
  <c r="J17" i="4"/>
  <c r="J155" i="4"/>
  <c r="L372" i="4"/>
  <c r="J235" i="4"/>
  <c r="J507" i="4"/>
  <c r="L466" i="4"/>
  <c r="J536" i="4"/>
  <c r="J419" i="4"/>
  <c r="L430" i="4"/>
  <c r="L155" i="4"/>
  <c r="J139" i="4"/>
  <c r="J346" i="4"/>
  <c r="J400" i="4"/>
  <c r="L215" i="4"/>
  <c r="J350" i="4"/>
  <c r="L329" i="4"/>
  <c r="L374" i="4"/>
  <c r="J203" i="4"/>
  <c r="J551" i="4"/>
  <c r="M551" i="4" s="1"/>
  <c r="N551" i="4" s="1"/>
  <c r="O551" i="4" s="1"/>
  <c r="J245" i="4"/>
  <c r="L444" i="4"/>
  <c r="J187" i="4"/>
  <c r="L543" i="4"/>
  <c r="J401" i="4"/>
  <c r="J562" i="4"/>
  <c r="J221" i="4"/>
  <c r="J45" i="4"/>
  <c r="J162" i="4"/>
  <c r="L584" i="4"/>
  <c r="J488" i="4"/>
  <c r="J59" i="4"/>
  <c r="L258" i="4"/>
  <c r="J249" i="4"/>
  <c r="L585" i="4"/>
  <c r="J75" i="4"/>
  <c r="J537" i="4"/>
  <c r="J320" i="4"/>
  <c r="L482" i="4"/>
  <c r="L47" i="4"/>
  <c r="J558" i="4"/>
  <c r="L276" i="4"/>
  <c r="L172" i="4"/>
  <c r="L553" i="4"/>
  <c r="J230" i="4"/>
  <c r="J386" i="4"/>
  <c r="J448" i="4"/>
  <c r="L588" i="4"/>
  <c r="L17" i="4"/>
  <c r="J158" i="4"/>
  <c r="J552" i="4"/>
  <c r="J599" i="4"/>
  <c r="L480" i="4"/>
  <c r="L385" i="4"/>
  <c r="L25" i="4"/>
  <c r="J417" i="4"/>
  <c r="L297" i="4"/>
  <c r="L496" i="4"/>
  <c r="J529" i="4"/>
  <c r="J393" i="4"/>
  <c r="L65" i="4"/>
  <c r="J123" i="4"/>
  <c r="J223" i="4"/>
  <c r="L247" i="4"/>
  <c r="L79" i="4"/>
  <c r="J348" i="4"/>
  <c r="J518" i="4"/>
  <c r="J332" i="4"/>
  <c r="L508" i="4"/>
  <c r="L536" i="4"/>
  <c r="J326" i="4"/>
  <c r="J503" i="4"/>
  <c r="J325" i="4"/>
  <c r="J347" i="4"/>
  <c r="L487" i="4"/>
  <c r="J425" i="4"/>
  <c r="L214" i="4"/>
  <c r="J557" i="4"/>
  <c r="J65" i="4"/>
  <c r="L393" i="4"/>
  <c r="L594" i="4"/>
  <c r="J531" i="4"/>
  <c r="L460" i="4"/>
  <c r="J167" i="4"/>
  <c r="J102" i="4"/>
  <c r="L465" i="4"/>
  <c r="L332" i="4"/>
  <c r="J396" i="4"/>
  <c r="J371" i="4"/>
  <c r="L489" i="4"/>
  <c r="L306" i="4"/>
  <c r="J550" i="4"/>
  <c r="L217" i="4"/>
  <c r="J25" i="4"/>
  <c r="J47" i="4"/>
  <c r="J458" i="4"/>
  <c r="J317" i="4"/>
  <c r="J195" i="4"/>
  <c r="L488" i="4"/>
  <c r="J276" i="4"/>
  <c r="L64" i="4"/>
  <c r="L516" i="4"/>
  <c r="J258" i="4"/>
  <c r="J220" i="4"/>
  <c r="L40" i="4"/>
  <c r="L123" i="4"/>
  <c r="J285" i="4"/>
  <c r="J91" i="4"/>
  <c r="L244" i="4"/>
  <c r="L49" i="4"/>
  <c r="J53" i="4"/>
  <c r="J594" i="4"/>
  <c r="J54" i="4"/>
  <c r="J36" i="4"/>
  <c r="J485" i="4"/>
  <c r="L285" i="4"/>
  <c r="L475" i="4"/>
  <c r="J52" i="4"/>
  <c r="J284" i="4"/>
  <c r="J19" i="4"/>
  <c r="L34" i="4"/>
  <c r="L42" i="4"/>
  <c r="L233" i="4"/>
  <c r="J439" i="4"/>
  <c r="J431" i="4"/>
  <c r="L67" i="4"/>
  <c r="L411" i="4"/>
  <c r="J571" i="4"/>
  <c r="L421" i="4"/>
  <c r="L432" i="4"/>
  <c r="J174" i="4"/>
  <c r="J157" i="4"/>
  <c r="J280" i="4"/>
  <c r="J274" i="4"/>
  <c r="J323" i="4"/>
  <c r="L491" i="4"/>
  <c r="J238" i="4"/>
  <c r="L231" i="4"/>
  <c r="L412" i="4"/>
  <c r="J560" i="4"/>
  <c r="J456" i="4"/>
  <c r="J80" i="4"/>
  <c r="L394" i="4"/>
  <c r="L31" i="4"/>
  <c r="L21" i="4"/>
  <c r="L245" i="4"/>
  <c r="J268" i="4"/>
  <c r="J403" i="4"/>
  <c r="L158" i="4"/>
  <c r="L264" i="4"/>
  <c r="J215" i="4"/>
  <c r="M215" i="4" s="1"/>
  <c r="N215" i="4" s="1"/>
  <c r="O215" i="4" s="1"/>
  <c r="L239" i="4"/>
  <c r="L331" i="4"/>
  <c r="J315" i="4"/>
  <c r="L90" i="4"/>
  <c r="J378" i="4"/>
  <c r="J23" i="4"/>
  <c r="J316" i="4"/>
  <c r="J272" i="4"/>
  <c r="L373" i="4"/>
  <c r="L603" i="4"/>
  <c r="J156" i="4"/>
  <c r="J300" i="4"/>
  <c r="J402" i="4"/>
  <c r="J217" i="4"/>
  <c r="M217" i="4" s="1"/>
  <c r="N217" i="4" s="1"/>
  <c r="O217" i="4" s="1"/>
  <c r="L304" i="4"/>
  <c r="J164" i="4"/>
  <c r="L565" i="4"/>
  <c r="L291" i="4"/>
  <c r="J307" i="4"/>
  <c r="J384" i="4"/>
  <c r="L376" i="4"/>
  <c r="L138" i="4"/>
  <c r="L511" i="4"/>
  <c r="L317" i="4"/>
  <c r="J432" i="4"/>
  <c r="L384" i="4"/>
  <c r="J127" i="4"/>
  <c r="L550" i="4"/>
  <c r="J394" i="4"/>
  <c r="L301" i="4"/>
  <c r="L295" i="4"/>
  <c r="L202" i="4"/>
  <c r="J589" i="4"/>
  <c r="M589" i="4" s="1"/>
  <c r="L164" i="4"/>
  <c r="L221" i="4"/>
  <c r="L36" i="4"/>
  <c r="L499" i="4"/>
  <c r="L260" i="4"/>
  <c r="J376" i="4"/>
  <c r="L209" i="4"/>
  <c r="L147" i="4"/>
  <c r="L288" i="4"/>
  <c r="L446" i="4"/>
  <c r="J404" i="4"/>
  <c r="L401" i="4"/>
  <c r="J460" i="4"/>
  <c r="L235" i="4"/>
  <c r="L467" i="4"/>
  <c r="J372" i="4"/>
  <c r="M372" i="4" s="1"/>
  <c r="N372" i="4" s="1"/>
  <c r="O372" i="4" s="1"/>
  <c r="J172" i="4"/>
  <c r="L408" i="4"/>
  <c r="J486" i="4"/>
  <c r="J482" i="4"/>
  <c r="J365" i="4"/>
  <c r="J96" i="4"/>
  <c r="J331" i="4"/>
  <c r="J260" i="4"/>
  <c r="L318" i="4"/>
  <c r="J576" i="4"/>
  <c r="J254" i="4"/>
  <c r="J209" i="4"/>
  <c r="L168" i="4"/>
  <c r="L207" i="4"/>
  <c r="L85" i="4"/>
  <c r="L32" i="4"/>
  <c r="J499" i="4"/>
  <c r="L59" i="4"/>
  <c r="L386" i="4"/>
  <c r="L286" i="4"/>
  <c r="J291" i="4"/>
  <c r="J555" i="4"/>
  <c r="L392" i="4"/>
  <c r="L442" i="4"/>
  <c r="J229" i="4"/>
  <c r="M229" i="4" s="1"/>
  <c r="N229" i="4" s="1"/>
  <c r="O229" i="4" s="1"/>
  <c r="L29" i="4"/>
  <c r="L193" i="4"/>
  <c r="L131" i="4"/>
  <c r="J578" i="4"/>
  <c r="J588" i="4"/>
  <c r="L396" i="4"/>
  <c r="J600" i="4"/>
  <c r="L314" i="4"/>
  <c r="J601" i="4"/>
  <c r="L53" i="4"/>
  <c r="J152" i="4"/>
  <c r="J286" i="4"/>
  <c r="J527" i="4"/>
  <c r="J191" i="4"/>
  <c r="L300" i="4"/>
  <c r="L16" i="4"/>
  <c r="L187" i="4"/>
  <c r="J584" i="4"/>
  <c r="J408" i="4"/>
  <c r="J421" i="4"/>
  <c r="M421" i="4" s="1"/>
  <c r="N421" i="4" s="1"/>
  <c r="O421" i="4" s="1"/>
  <c r="J541" i="4"/>
  <c r="J568" i="4"/>
  <c r="L513" i="4"/>
  <c r="L406" i="4"/>
  <c r="J391" i="4"/>
  <c r="L287" i="4"/>
  <c r="L347" i="4"/>
  <c r="J553" i="4"/>
  <c r="J126" i="4"/>
  <c r="L370" i="4"/>
  <c r="J475" i="4"/>
  <c r="L127" i="4"/>
  <c r="J569" i="4"/>
  <c r="L327" i="4"/>
  <c r="J90" i="4"/>
  <c r="J358" i="4"/>
  <c r="J190" i="4"/>
  <c r="J169" i="4"/>
  <c r="L537" i="4"/>
  <c r="L425" i="4"/>
  <c r="L458" i="4"/>
  <c r="J228" i="4"/>
  <c r="J450" i="4"/>
  <c r="M450" i="4" s="1"/>
  <c r="M449" i="4" s="1"/>
  <c r="L316" i="4"/>
  <c r="L57" i="4"/>
  <c r="J565" i="4"/>
  <c r="J501" i="4"/>
  <c r="J392" i="4"/>
  <c r="J262" i="4"/>
  <c r="M262" i="4" s="1"/>
  <c r="M261" i="4" s="1"/>
  <c r="L578" i="4"/>
  <c r="L400" i="4"/>
  <c r="J67" i="4"/>
  <c r="L349" i="4"/>
  <c r="J437" i="4"/>
  <c r="J523" i="4"/>
  <c r="L313" i="4"/>
  <c r="J136" i="4"/>
  <c r="J410" i="4"/>
  <c r="L570" i="4"/>
  <c r="J585" i="4"/>
  <c r="L272" i="4"/>
  <c r="J99" i="4"/>
  <c r="J318" i="4"/>
  <c r="J516" i="4"/>
  <c r="L99" i="4"/>
  <c r="J301" i="4"/>
  <c r="J193" i="4"/>
  <c r="J18" i="4"/>
  <c r="J85" i="4"/>
  <c r="L115" i="4"/>
  <c r="J244" i="4"/>
  <c r="L358" i="4"/>
  <c r="L571" i="4"/>
  <c r="L83" i="4"/>
  <c r="J237" i="4"/>
  <c r="J306" i="4"/>
  <c r="J222" i="4"/>
  <c r="J30" i="4"/>
  <c r="L429" i="4"/>
  <c r="L225" i="4"/>
  <c r="L519" i="4"/>
  <c r="L73" i="4"/>
  <c r="L96" i="4"/>
  <c r="J138" i="4"/>
  <c r="M138" i="4" s="1"/>
  <c r="N138" i="4" s="1"/>
  <c r="O138" i="4" s="1"/>
  <c r="J207" i="4"/>
  <c r="M207" i="4" s="1"/>
  <c r="L293" i="4"/>
  <c r="L222" i="4"/>
  <c r="L485" i="4"/>
  <c r="J143" i="4"/>
  <c r="J328" i="4"/>
  <c r="J509" i="4"/>
  <c r="L354" i="4"/>
  <c r="L346" i="4"/>
  <c r="L531" i="4"/>
  <c r="J454" i="4"/>
  <c r="J314" i="4"/>
  <c r="M314" i="4" s="1"/>
  <c r="N314" i="4" s="1"/>
  <c r="O314" i="4" s="1"/>
  <c r="L223" i="4"/>
  <c r="L23" i="4"/>
  <c r="J489" i="4"/>
  <c r="J506" i="4"/>
  <c r="J89" i="4"/>
  <c r="J385" i="4"/>
  <c r="J170" i="4"/>
  <c r="M170" i="4" s="1"/>
  <c r="N170" i="4" s="1"/>
  <c r="O170" i="4" s="1"/>
  <c r="L555" i="4"/>
  <c r="L283" i="4"/>
  <c r="L410" i="4"/>
  <c r="L141" i="4"/>
  <c r="L320" i="4"/>
  <c r="J373" i="4"/>
  <c r="L340" i="4"/>
  <c r="L89" i="4"/>
  <c r="L179" i="4"/>
  <c r="L431" i="4"/>
  <c r="L361" i="4"/>
  <c r="L330" i="4"/>
  <c r="J121" i="4"/>
  <c r="L363" i="4"/>
  <c r="J444" i="4"/>
  <c r="L30" i="4"/>
  <c r="L569" i="4"/>
  <c r="L470" i="4"/>
  <c r="J78" i="4"/>
  <c r="L307" i="4"/>
  <c r="L41" i="4"/>
  <c r="J508" i="4"/>
  <c r="L45" i="4"/>
  <c r="L445" i="4"/>
  <c r="J467" i="4"/>
  <c r="L298" i="4"/>
  <c r="L350" i="4"/>
  <c r="J455" i="4"/>
  <c r="J299" i="4"/>
  <c r="L423" i="4"/>
  <c r="L583" i="4"/>
  <c r="J180" i="4"/>
  <c r="J465" i="4"/>
  <c r="L91" i="4"/>
  <c r="L55" i="4"/>
  <c r="J498" i="4"/>
  <c r="J199" i="4"/>
  <c r="L177" i="4"/>
  <c r="L443" i="4"/>
  <c r="L126" i="4"/>
  <c r="L435" i="4"/>
  <c r="L348" i="4"/>
  <c r="M348" i="4" s="1"/>
  <c r="N348" i="4" s="1"/>
  <c r="O348" i="4" s="1"/>
  <c r="L212" i="4"/>
  <c r="L63" i="4"/>
  <c r="L94" i="4"/>
  <c r="L268" i="4"/>
  <c r="J256" i="4"/>
  <c r="L146" i="4"/>
  <c r="L598" i="4"/>
  <c r="L237" i="4"/>
  <c r="L326" i="4"/>
  <c r="J297" i="4"/>
  <c r="J107" i="4"/>
  <c r="J26" i="4"/>
  <c r="J40" i="4"/>
  <c r="L454" i="4"/>
  <c r="J66" i="4"/>
  <c r="J470" i="4"/>
  <c r="M470" i="4" s="1"/>
  <c r="M469" i="4" s="1"/>
  <c r="L562" i="4"/>
  <c r="L71" i="4"/>
  <c r="J428" i="4"/>
  <c r="J311" i="4"/>
  <c r="L601" i="4"/>
  <c r="J31" i="4"/>
  <c r="M31" i="4" s="1"/>
  <c r="N31" i="4" s="1"/>
  <c r="O31" i="4" s="1"/>
  <c r="J445" i="4"/>
  <c r="L333" i="4"/>
  <c r="L80" i="4"/>
  <c r="J480" i="4"/>
  <c r="J442" i="4"/>
  <c r="L323" i="4"/>
  <c r="J64" i="4"/>
  <c r="L371" i="4"/>
  <c r="J329" i="4"/>
  <c r="M329" i="4" s="1"/>
  <c r="N329" i="4" s="1"/>
  <c r="O329" i="4" s="1"/>
  <c r="L315" i="4"/>
  <c r="M315" i="4" s="1"/>
  <c r="N315" i="4" s="1"/>
  <c r="O315" i="4" s="1"/>
  <c r="L497" i="4"/>
  <c r="J212" i="4"/>
  <c r="L266" i="4"/>
  <c r="L282" i="4"/>
  <c r="L572" i="4"/>
  <c r="L43" i="4"/>
  <c r="L137" i="4"/>
  <c r="L52" i="4"/>
  <c r="M52" i="4" s="1"/>
  <c r="L477" i="4"/>
  <c r="L507" i="4"/>
  <c r="J312" i="4"/>
  <c r="L139" i="4"/>
  <c r="L103" i="4"/>
  <c r="J103" i="4"/>
  <c r="J296" i="4"/>
  <c r="J141" i="4"/>
  <c r="L289" i="4"/>
  <c r="J41" i="4"/>
  <c r="L533" i="4"/>
  <c r="L243" i="4"/>
  <c r="J330" i="4"/>
  <c r="L418" i="4"/>
  <c r="J137" i="4"/>
  <c r="J575" i="4"/>
  <c r="L296" i="4"/>
  <c r="J225" i="4"/>
  <c r="J443" i="4"/>
  <c r="J457" i="4"/>
  <c r="L456" i="4"/>
  <c r="L149" i="4"/>
  <c r="L328" i="4"/>
  <c r="J197" i="4"/>
  <c r="J71" i="4"/>
  <c r="J564" i="4"/>
  <c r="M564" i="4" s="1"/>
  <c r="N564" i="4" s="1"/>
  <c r="O564" i="4" s="1"/>
  <c r="L434" i="4"/>
  <c r="L199" i="4"/>
  <c r="L121" i="4"/>
  <c r="L600" i="4"/>
  <c r="L195" i="4"/>
  <c r="J360" i="4"/>
  <c r="L274" i="4"/>
  <c r="L455" i="4"/>
  <c r="L220" i="4"/>
  <c r="L192" i="4"/>
  <c r="J370" i="4"/>
  <c r="M370" i="4" s="1"/>
  <c r="L388" i="4"/>
  <c r="J411" i="4"/>
  <c r="L448" i="4"/>
  <c r="J270" i="4"/>
  <c r="L54" i="4"/>
  <c r="J383" i="4"/>
  <c r="L402" i="4"/>
  <c r="L256" i="4"/>
  <c r="L204" i="4"/>
  <c r="J49" i="4"/>
  <c r="L143" i="4"/>
  <c r="M143" i="4" s="1"/>
  <c r="L523" i="4"/>
  <c r="L557" i="4"/>
  <c r="L19" i="4"/>
  <c r="L299" i="4"/>
  <c r="L100" i="4"/>
  <c r="J131" i="4"/>
  <c r="M131" i="4" s="1"/>
  <c r="J129" i="4"/>
  <c r="J295" i="4"/>
  <c r="M295" i="4" s="1"/>
  <c r="N295" i="4" s="1"/>
  <c r="O295" i="4" s="1"/>
  <c r="L391" i="4"/>
  <c r="J57" i="4"/>
  <c r="J418" i="4"/>
  <c r="L102" i="4"/>
  <c r="L439" i="4"/>
  <c r="J333" i="4"/>
  <c r="J243" i="4"/>
  <c r="J468" i="4"/>
  <c r="J214" i="4"/>
  <c r="L509" i="4"/>
  <c r="M509" i="4" s="1"/>
  <c r="N509" i="4" s="1"/>
  <c r="O509" i="4" s="1"/>
  <c r="J543" i="4"/>
  <c r="J359" i="4"/>
  <c r="J115" i="4"/>
  <c r="L254" i="4"/>
  <c r="L592" i="4"/>
  <c r="L228" i="4"/>
  <c r="L311" i="4"/>
  <c r="L270" i="4"/>
  <c r="J242" i="4"/>
  <c r="L213" i="4"/>
  <c r="J168" i="4"/>
  <c r="L501" i="4"/>
  <c r="J281" i="4"/>
  <c r="L367" i="4"/>
  <c r="J472" i="4"/>
  <c r="J533" i="4"/>
  <c r="L580" i="4"/>
  <c r="J412" i="4"/>
  <c r="J340" i="4"/>
  <c r="M340" i="4" s="1"/>
  <c r="L180" i="4"/>
  <c r="J363" i="4"/>
  <c r="J43" i="4"/>
  <c r="J581" i="4"/>
  <c r="L352" i="4"/>
  <c r="J147" i="4"/>
  <c r="J313" i="4"/>
  <c r="L472" i="4"/>
  <c r="L136" i="4"/>
  <c r="J327" i="4"/>
  <c r="L129" i="4"/>
  <c r="L399" i="4"/>
  <c r="M399" i="4" s="1"/>
  <c r="N399" i="4" s="1"/>
  <c r="O399" i="4" s="1"/>
  <c r="J580" i="4"/>
  <c r="J357" i="4"/>
  <c r="L78" i="4"/>
  <c r="J32" i="4"/>
  <c r="J476" i="4"/>
  <c r="L498" i="4"/>
  <c r="J287" i="4"/>
  <c r="J526" i="4"/>
  <c r="L249" i="4"/>
  <c r="J289" i="4"/>
  <c r="L383" i="4"/>
  <c r="L503" i="4"/>
  <c r="J231" i="4"/>
  <c r="L26" i="4"/>
  <c r="L573" i="4"/>
  <c r="J202" i="4"/>
  <c r="M202" i="4" s="1"/>
  <c r="J298" i="4"/>
  <c r="J304" i="4"/>
  <c r="J124" i="4"/>
  <c r="J491" i="4"/>
  <c r="L419" i="4"/>
  <c r="J429" i="4"/>
  <c r="J538" i="4"/>
  <c r="J55" i="4"/>
  <c r="M55" i="4" s="1"/>
  <c r="N55" i="4" s="1"/>
  <c r="O55" i="4" s="1"/>
  <c r="J334" i="4"/>
  <c r="L182" i="4"/>
  <c r="L124" i="4"/>
  <c r="J367" i="4"/>
  <c r="L529" i="4"/>
  <c r="J73" i="4"/>
  <c r="L576" i="4"/>
  <c r="M576" i="4" s="1"/>
  <c r="N576" i="4" s="1"/>
  <c r="O576" i="4" s="1"/>
  <c r="L18" i="4"/>
  <c r="J435" i="4"/>
  <c r="J478" i="4"/>
  <c r="J380" i="4"/>
  <c r="J293" i="4"/>
  <c r="L197" i="4"/>
  <c r="L378" i="4"/>
  <c r="J310" i="4"/>
  <c r="L486" i="4"/>
  <c r="M486" i="4" s="1"/>
  <c r="N486" i="4" s="1"/>
  <c r="O486" i="4" s="1"/>
  <c r="L590" i="4"/>
  <c r="J466" i="4"/>
  <c r="J101" i="4"/>
  <c r="J423" i="4"/>
  <c r="J178" i="4"/>
  <c r="M178" i="4" s="1"/>
  <c r="N178" i="4" s="1"/>
  <c r="O178" i="4" s="1"/>
  <c r="J185" i="4"/>
  <c r="J16" i="4"/>
  <c r="J590" i="4"/>
  <c r="J192" i="4"/>
  <c r="L185" i="4"/>
  <c r="L122" i="4"/>
  <c r="L280" i="4"/>
  <c r="L420" i="4"/>
  <c r="L174" i="4"/>
  <c r="L357" i="4"/>
  <c r="J233" i="4"/>
  <c r="L169" i="4"/>
  <c r="J63" i="4"/>
  <c r="J264" i="4"/>
  <c r="M264" i="4" s="1"/>
  <c r="L310" i="4"/>
  <c r="L403" i="4"/>
  <c r="M403" i="4" s="1"/>
  <c r="N403" i="4" s="1"/>
  <c r="O403" i="4" s="1"/>
  <c r="J519" i="4"/>
  <c r="L107" i="4"/>
  <c r="L81" i="4"/>
  <c r="L242" i="4"/>
  <c r="J42" i="4"/>
  <c r="J352" i="4"/>
  <c r="J572" i="4"/>
  <c r="M572" i="4" s="1"/>
  <c r="N572" i="4" s="1"/>
  <c r="O572" i="4" s="1"/>
  <c r="L526" i="4"/>
  <c r="L284" i="4"/>
  <c r="L184" i="4"/>
  <c r="M184" i="4" s="1"/>
  <c r="N184" i="4" s="1"/>
  <c r="O184" i="4" s="1"/>
  <c r="L575" i="4"/>
  <c r="L334" i="4"/>
  <c r="L162" i="4"/>
  <c r="J283" i="4"/>
  <c r="M283" i="4" s="1"/>
  <c r="N283" i="4" s="1"/>
  <c r="O283" i="4" s="1"/>
  <c r="L157" i="4"/>
  <c r="L156" i="4"/>
  <c r="L558" i="4"/>
  <c r="J406" i="4"/>
  <c r="J511" i="4"/>
  <c r="L66" i="4"/>
  <c r="J446" i="4"/>
  <c r="J294" i="4"/>
  <c r="J146" i="4"/>
  <c r="J29" i="4"/>
  <c r="L428" i="4"/>
  <c r="J434" i="4"/>
  <c r="L568" i="4"/>
  <c r="M568" i="4" s="1"/>
  <c r="N568" i="4" s="1"/>
  <c r="O568" i="4" s="1"/>
  <c r="J349" i="4"/>
  <c r="J122" i="4"/>
  <c r="L528" i="4"/>
  <c r="M528" i="4" s="1"/>
  <c r="N528" i="4" s="1"/>
  <c r="O528" i="4" s="1"/>
  <c r="L404" i="4"/>
  <c r="M404" i="4" s="1"/>
  <c r="N404" i="4" s="1"/>
  <c r="O404" i="4" s="1"/>
  <c r="L380" i="4"/>
  <c r="J160" i="4"/>
  <c r="J149" i="4"/>
  <c r="J177" i="4"/>
  <c r="L478" i="4"/>
  <c r="J182" i="4"/>
  <c r="M182" i="4" s="1"/>
  <c r="N182" i="4" s="1"/>
  <c r="O182" i="4" s="1"/>
  <c r="J497" i="4"/>
  <c r="L476" i="4"/>
  <c r="L190" i="4"/>
  <c r="J430" i="4"/>
  <c r="J21" i="4"/>
  <c r="L493" i="4"/>
  <c r="J282" i="4"/>
  <c r="J477" i="4"/>
  <c r="L205" i="4"/>
  <c r="J81" i="4"/>
  <c r="M81" i="4" s="1"/>
  <c r="N81" i="4" s="1"/>
  <c r="O81" i="4" s="1"/>
  <c r="L552" i="4"/>
  <c r="L238" i="4"/>
  <c r="L230" i="4"/>
  <c r="J487" i="4"/>
  <c r="M487" i="4" s="1"/>
  <c r="N487" i="4" s="1"/>
  <c r="O487" i="4" s="1"/>
  <c r="M510" i="1"/>
  <c r="N510" i="1" s="1"/>
  <c r="M137" i="4" l="1"/>
  <c r="N137" i="4" s="1"/>
  <c r="M115" i="4"/>
  <c r="N115" i="4" s="1"/>
  <c r="M151" i="4"/>
  <c r="M493" i="4"/>
  <c r="M492" i="4" s="1"/>
  <c r="M527" i="4"/>
  <c r="N527" i="4" s="1"/>
  <c r="O527" i="4" s="1"/>
  <c r="M291" i="4"/>
  <c r="M290" i="4" s="1"/>
  <c r="M517" i="4"/>
  <c r="N517" i="4" s="1"/>
  <c r="O517" i="4" s="1"/>
  <c r="M92" i="4"/>
  <c r="N92" i="4" s="1"/>
  <c r="O92" i="4" s="1"/>
  <c r="M233" i="4"/>
  <c r="M232" i="4" s="1"/>
  <c r="M539" i="4"/>
  <c r="N539" i="4" s="1"/>
  <c r="O539" i="4" s="1"/>
  <c r="M581" i="4"/>
  <c r="N581" i="4" s="1"/>
  <c r="O581" i="4" s="1"/>
  <c r="M191" i="4"/>
  <c r="N191" i="4" s="1"/>
  <c r="O191" i="4" s="1"/>
  <c r="M274" i="4"/>
  <c r="M273" i="4" s="1"/>
  <c r="M601" i="4"/>
  <c r="N601" i="4" s="1"/>
  <c r="O601" i="4" s="1"/>
  <c r="M562" i="4"/>
  <c r="M561" i="4" s="1"/>
  <c r="M557" i="4"/>
  <c r="N557" i="4" s="1"/>
  <c r="O557" i="4" s="1"/>
  <c r="M190" i="4"/>
  <c r="N190" i="4" s="1"/>
  <c r="O190" i="4" s="1"/>
  <c r="M29" i="4"/>
  <c r="N29" i="4" s="1"/>
  <c r="M156" i="4"/>
  <c r="N156" i="4" s="1"/>
  <c r="O156" i="4" s="1"/>
  <c r="M293" i="4"/>
  <c r="N293" i="4" s="1"/>
  <c r="M430" i="4"/>
  <c r="N430" i="4" s="1"/>
  <c r="O430" i="4" s="1"/>
  <c r="M446" i="4"/>
  <c r="N446" i="4" s="1"/>
  <c r="O446" i="4" s="1"/>
  <c r="M42" i="4"/>
  <c r="N42" i="4" s="1"/>
  <c r="O42" i="4" s="1"/>
  <c r="M519" i="4"/>
  <c r="N519" i="4" s="1"/>
  <c r="O519" i="4" s="1"/>
  <c r="M304" i="4"/>
  <c r="M303" i="4" s="1"/>
  <c r="M49" i="4"/>
  <c r="N49" i="4" s="1"/>
  <c r="M195" i="4"/>
  <c r="M194" i="4" s="1"/>
  <c r="M349" i="4"/>
  <c r="N349" i="4" s="1"/>
  <c r="O349" i="4" s="1"/>
  <c r="M231" i="4"/>
  <c r="N231" i="4" s="1"/>
  <c r="O231" i="4" s="1"/>
  <c r="M249" i="4"/>
  <c r="M248" i="4" s="1"/>
  <c r="M136" i="4"/>
  <c r="N136" i="4" s="1"/>
  <c r="O136" i="4" s="1"/>
  <c r="M388" i="4"/>
  <c r="N388" i="4" s="1"/>
  <c r="N387" i="4" s="1"/>
  <c r="M531" i="4"/>
  <c r="N531" i="4" s="1"/>
  <c r="M584" i="4"/>
  <c r="N584" i="4" s="1"/>
  <c r="O584" i="4" s="1"/>
  <c r="M99" i="4"/>
  <c r="N99" i="4" s="1"/>
  <c r="M361" i="4"/>
  <c r="N361" i="4" s="1"/>
  <c r="O361" i="4" s="1"/>
  <c r="M488" i="4"/>
  <c r="N488" i="4" s="1"/>
  <c r="O488" i="4" s="1"/>
  <c r="M588" i="4"/>
  <c r="N588" i="4" s="1"/>
  <c r="O588" i="4" s="1"/>
  <c r="M472" i="4"/>
  <c r="N472" i="4" s="1"/>
  <c r="M410" i="4"/>
  <c r="N410" i="4" s="1"/>
  <c r="M326" i="4"/>
  <c r="N326" i="4" s="1"/>
  <c r="M223" i="4"/>
  <c r="N223" i="4" s="1"/>
  <c r="O223" i="4" s="1"/>
  <c r="M552" i="4"/>
  <c r="N552" i="4" s="1"/>
  <c r="O552" i="4" s="1"/>
  <c r="M526" i="4"/>
  <c r="N526" i="4" s="1"/>
  <c r="M169" i="4"/>
  <c r="N169" i="4" s="1"/>
  <c r="O169" i="4" s="1"/>
  <c r="M529" i="4"/>
  <c r="N529" i="4" s="1"/>
  <c r="O529" i="4" s="1"/>
  <c r="M254" i="4"/>
  <c r="M253" i="4" s="1"/>
  <c r="M204" i="4"/>
  <c r="N204" i="4" s="1"/>
  <c r="O204" i="4" s="1"/>
  <c r="M272" i="4"/>
  <c r="M271" i="4" s="1"/>
  <c r="M53" i="4"/>
  <c r="N53" i="4" s="1"/>
  <c r="O53" i="4" s="1"/>
  <c r="M25" i="4"/>
  <c r="N25" i="4" s="1"/>
  <c r="M155" i="4"/>
  <c r="N155" i="4" s="1"/>
  <c r="M83" i="4"/>
  <c r="N83" i="4" s="1"/>
  <c r="N82" i="4" s="1"/>
  <c r="M497" i="4"/>
  <c r="N497" i="4" s="1"/>
  <c r="M101" i="4"/>
  <c r="N101" i="4" s="1"/>
  <c r="O101" i="4" s="1"/>
  <c r="M538" i="4"/>
  <c r="N538" i="4" s="1"/>
  <c r="O538" i="4" s="1"/>
  <c r="M287" i="4"/>
  <c r="N287" i="4" s="1"/>
  <c r="O287" i="4" s="1"/>
  <c r="M412" i="4"/>
  <c r="N412" i="4" s="1"/>
  <c r="O412" i="4" s="1"/>
  <c r="M213" i="4"/>
  <c r="N213" i="4" s="1"/>
  <c r="O213" i="4" s="1"/>
  <c r="M468" i="4"/>
  <c r="N468" i="4" s="1"/>
  <c r="O468" i="4" s="1"/>
  <c r="M457" i="4"/>
  <c r="N457" i="4" s="1"/>
  <c r="O457" i="4" s="1"/>
  <c r="M477" i="4"/>
  <c r="N477" i="4" s="1"/>
  <c r="O477" i="4" s="1"/>
  <c r="M160" i="4"/>
  <c r="M159" i="4" s="1"/>
  <c r="M284" i="4"/>
  <c r="N284" i="4" s="1"/>
  <c r="O284" i="4" s="1"/>
  <c r="M174" i="4"/>
  <c r="N174" i="4" s="1"/>
  <c r="M466" i="4"/>
  <c r="N466" i="4" s="1"/>
  <c r="M73" i="4"/>
  <c r="M72" i="4" s="1"/>
  <c r="M289" i="4"/>
  <c r="N289" i="4" s="1"/>
  <c r="O289" i="4" s="1"/>
  <c r="M327" i="4"/>
  <c r="N327" i="4" s="1"/>
  <c r="O327" i="4" s="1"/>
  <c r="M411" i="4"/>
  <c r="N411" i="4" s="1"/>
  <c r="O411" i="4" s="1"/>
  <c r="M328" i="4"/>
  <c r="N328" i="4" s="1"/>
  <c r="O328" i="4" s="1"/>
  <c r="M598" i="4"/>
  <c r="N598" i="4" s="1"/>
  <c r="M268" i="4"/>
  <c r="M267" i="4" s="1"/>
  <c r="M85" i="4"/>
  <c r="N85" i="4" s="1"/>
  <c r="O85" i="4" s="1"/>
  <c r="M187" i="4"/>
  <c r="N187" i="4" s="1"/>
  <c r="M36" i="4"/>
  <c r="N36" i="4" s="1"/>
  <c r="M496" i="4"/>
  <c r="N496" i="4" s="1"/>
  <c r="O496" i="4" s="1"/>
  <c r="M583" i="4"/>
  <c r="N583" i="4" s="1"/>
  <c r="M394" i="4"/>
  <c r="N394" i="4" s="1"/>
  <c r="O394" i="4" s="1"/>
  <c r="M247" i="4"/>
  <c r="N247" i="4" s="1"/>
  <c r="M511" i="4"/>
  <c r="M510" i="4" s="1"/>
  <c r="M124" i="4"/>
  <c r="N124" i="4" s="1"/>
  <c r="M122" i="4"/>
  <c r="N122" i="4" s="1"/>
  <c r="O122" i="4" s="1"/>
  <c r="M26" i="4"/>
  <c r="N26" i="4" s="1"/>
  <c r="O26" i="4" s="1"/>
  <c r="M357" i="4"/>
  <c r="N357" i="4" s="1"/>
  <c r="M363" i="4"/>
  <c r="M362" i="4" s="1"/>
  <c r="M243" i="4"/>
  <c r="N243" i="4" s="1"/>
  <c r="O243" i="4" s="1"/>
  <c r="M282" i="4"/>
  <c r="N282" i="4" s="1"/>
  <c r="O282" i="4" s="1"/>
  <c r="M380" i="4"/>
  <c r="M379" i="4" s="1"/>
  <c r="M192" i="4"/>
  <c r="N192" i="4" s="1"/>
  <c r="O192" i="4" s="1"/>
  <c r="M298" i="4"/>
  <c r="N298" i="4" s="1"/>
  <c r="O298" i="4" s="1"/>
  <c r="N470" i="4"/>
  <c r="N469" i="4" s="1"/>
  <c r="M177" i="4"/>
  <c r="N177" i="4" s="1"/>
  <c r="M80" i="4"/>
  <c r="N80" i="4" s="1"/>
  <c r="O80" i="4" s="1"/>
  <c r="M385" i="4"/>
  <c r="N385" i="4" s="1"/>
  <c r="O385" i="4" s="1"/>
  <c r="M386" i="4"/>
  <c r="N386" i="4" s="1"/>
  <c r="O386" i="4" s="1"/>
  <c r="M541" i="4"/>
  <c r="N541" i="4" s="1"/>
  <c r="N540" i="4" s="1"/>
  <c r="M228" i="4"/>
  <c r="N228" i="4" s="1"/>
  <c r="O228" i="4" s="1"/>
  <c r="M448" i="4"/>
  <c r="M447" i="4" s="1"/>
  <c r="M323" i="4"/>
  <c r="M322" i="4" s="1"/>
  <c r="M129" i="4"/>
  <c r="N129" i="4" s="1"/>
  <c r="M383" i="4"/>
  <c r="N383" i="4" s="1"/>
  <c r="M373" i="4"/>
  <c r="N373" i="4" s="1"/>
  <c r="O373" i="4" s="1"/>
  <c r="M536" i="4"/>
  <c r="N536" i="4" s="1"/>
  <c r="M100" i="4"/>
  <c r="N100" i="4" s="1"/>
  <c r="O100" i="4" s="1"/>
  <c r="M63" i="4"/>
  <c r="N63" i="4" s="1"/>
  <c r="M378" i="4"/>
  <c r="M377" i="4" s="1"/>
  <c r="M429" i="4"/>
  <c r="N429" i="4" s="1"/>
  <c r="O429" i="4" s="1"/>
  <c r="M498" i="4"/>
  <c r="N498" i="4" s="1"/>
  <c r="O498" i="4" s="1"/>
  <c r="M147" i="4"/>
  <c r="N147" i="4" s="1"/>
  <c r="O147" i="4" s="1"/>
  <c r="M281" i="4"/>
  <c r="N281" i="4" s="1"/>
  <c r="O281" i="4" s="1"/>
  <c r="M543" i="4"/>
  <c r="N543" i="4" s="1"/>
  <c r="M418" i="4"/>
  <c r="N418" i="4" s="1"/>
  <c r="O418" i="4" s="1"/>
  <c r="M19" i="4"/>
  <c r="N19" i="4" s="1"/>
  <c r="O19" i="4" s="1"/>
  <c r="M220" i="4"/>
  <c r="N220" i="4" s="1"/>
  <c r="O220" i="4" s="1"/>
  <c r="M312" i="4"/>
  <c r="N312" i="4" s="1"/>
  <c r="O312" i="4" s="1"/>
  <c r="M94" i="4"/>
  <c r="N94" i="4" s="1"/>
  <c r="M506" i="4"/>
  <c r="N506" i="4" s="1"/>
  <c r="O506" i="4" s="1"/>
  <c r="M354" i="4"/>
  <c r="M353" i="4" s="1"/>
  <c r="M402" i="4"/>
  <c r="N402" i="4" s="1"/>
  <c r="O402" i="4" s="1"/>
  <c r="M478" i="4"/>
  <c r="N478" i="4" s="1"/>
  <c r="O478" i="4" s="1"/>
  <c r="M442" i="4"/>
  <c r="N442" i="4" s="1"/>
  <c r="O442" i="4" s="1"/>
  <c r="M425" i="4"/>
  <c r="M424" i="4" s="1"/>
  <c r="M553" i="4"/>
  <c r="N553" i="4" s="1"/>
  <c r="O553" i="4" s="1"/>
  <c r="M288" i="4"/>
  <c r="N288" i="4" s="1"/>
  <c r="O288" i="4" s="1"/>
  <c r="M423" i="4"/>
  <c r="M422" i="4" s="1"/>
  <c r="M391" i="4"/>
  <c r="N391" i="4" s="1"/>
  <c r="O391" i="4" s="1"/>
  <c r="M444" i="4"/>
  <c r="N444" i="4" s="1"/>
  <c r="O444" i="4" s="1"/>
  <c r="M197" i="4"/>
  <c r="M196" i="4" s="1"/>
  <c r="M575" i="4"/>
  <c r="N575" i="4" s="1"/>
  <c r="M310" i="4"/>
  <c r="N310" i="4" s="1"/>
  <c r="M367" i="4"/>
  <c r="N367" i="4" s="1"/>
  <c r="O367" i="4" s="1"/>
  <c r="M434" i="4"/>
  <c r="N434" i="4" s="1"/>
  <c r="M443" i="4"/>
  <c r="N443" i="4" s="1"/>
  <c r="M296" i="4"/>
  <c r="N296" i="4" s="1"/>
  <c r="O296" i="4" s="1"/>
  <c r="M107" i="4"/>
  <c r="M106" i="4" s="1"/>
  <c r="M199" i="4"/>
  <c r="M198" i="4" s="1"/>
  <c r="M465" i="4"/>
  <c r="N465" i="4" s="1"/>
  <c r="O465" i="4" s="1"/>
  <c r="M569" i="4"/>
  <c r="N569" i="4" s="1"/>
  <c r="O569" i="4" s="1"/>
  <c r="M320" i="4"/>
  <c r="N320" i="4" s="1"/>
  <c r="M555" i="4"/>
  <c r="N555" i="4" s="1"/>
  <c r="O555" i="4" s="1"/>
  <c r="M270" i="4"/>
  <c r="M269" i="4" s="1"/>
  <c r="M333" i="4"/>
  <c r="N333" i="4" s="1"/>
  <c r="O333" i="4" s="1"/>
  <c r="M57" i="4"/>
  <c r="M56" i="4" s="1"/>
  <c r="M507" i="4"/>
  <c r="N507" i="4" s="1"/>
  <c r="O507" i="4" s="1"/>
  <c r="M126" i="4"/>
  <c r="N126" i="4" s="1"/>
  <c r="M307" i="4"/>
  <c r="N307" i="4" s="1"/>
  <c r="M489" i="4"/>
  <c r="N489" i="4" s="1"/>
  <c r="O489" i="4" s="1"/>
  <c r="M400" i="4"/>
  <c r="N400" i="4" s="1"/>
  <c r="M300" i="4"/>
  <c r="N300" i="4" s="1"/>
  <c r="O300" i="4" s="1"/>
  <c r="M276" i="4"/>
  <c r="M275" i="4" s="1"/>
  <c r="M458" i="4"/>
  <c r="N458" i="4" s="1"/>
  <c r="O458" i="4" s="1"/>
  <c r="M139" i="4"/>
  <c r="N139" i="4" s="1"/>
  <c r="O139" i="4" s="1"/>
  <c r="M445" i="4"/>
  <c r="N445" i="4" s="1"/>
  <c r="O445" i="4" s="1"/>
  <c r="M294" i="4"/>
  <c r="N294" i="4" s="1"/>
  <c r="O294" i="4" s="1"/>
  <c r="M311" i="4"/>
  <c r="N311" i="4" s="1"/>
  <c r="O311" i="4" s="1"/>
  <c r="M221" i="4"/>
  <c r="N221" i="4" s="1"/>
  <c r="O221" i="4" s="1"/>
  <c r="M203" i="4"/>
  <c r="N203" i="4" s="1"/>
  <c r="O203" i="4" s="1"/>
  <c r="M521" i="4"/>
  <c r="M520" i="4" s="1"/>
  <c r="M299" i="4"/>
  <c r="N299" i="4" s="1"/>
  <c r="O299" i="4" s="1"/>
  <c r="M467" i="4"/>
  <c r="N467" i="4" s="1"/>
  <c r="O467" i="4" s="1"/>
  <c r="M121" i="4"/>
  <c r="N121" i="4" s="1"/>
  <c r="O121" i="4" s="1"/>
  <c r="M485" i="4"/>
  <c r="N485" i="4" s="1"/>
  <c r="M306" i="4"/>
  <c r="N306" i="4" s="1"/>
  <c r="O306" i="4" s="1"/>
  <c r="M516" i="4"/>
  <c r="N516" i="4" s="1"/>
  <c r="O516" i="4" s="1"/>
  <c r="M585" i="4"/>
  <c r="N585" i="4" s="1"/>
  <c r="O585" i="4" s="1"/>
  <c r="M313" i="4"/>
  <c r="N313" i="4" s="1"/>
  <c r="O313" i="4" s="1"/>
  <c r="M392" i="4"/>
  <c r="N392" i="4" s="1"/>
  <c r="O392" i="4" s="1"/>
  <c r="M316" i="4"/>
  <c r="N316" i="4" s="1"/>
  <c r="O316" i="4" s="1"/>
  <c r="M127" i="4"/>
  <c r="N127" i="4" s="1"/>
  <c r="O127" i="4" s="1"/>
  <c r="M365" i="4"/>
  <c r="N365" i="4" s="1"/>
  <c r="N364" i="4" s="1"/>
  <c r="M476" i="4"/>
  <c r="N476" i="4" s="1"/>
  <c r="O476" i="4" s="1"/>
  <c r="M149" i="4"/>
  <c r="N149" i="4" s="1"/>
  <c r="O149" i="4" s="1"/>
  <c r="M43" i="4"/>
  <c r="N43" i="4" s="1"/>
  <c r="O43" i="4" s="1"/>
  <c r="M71" i="4"/>
  <c r="M70" i="4" s="1"/>
  <c r="M146" i="4"/>
  <c r="M30" i="4"/>
  <c r="N30" i="4" s="1"/>
  <c r="O30" i="4" s="1"/>
  <c r="M330" i="4"/>
  <c r="N330" i="4" s="1"/>
  <c r="O330" i="4" s="1"/>
  <c r="M89" i="4"/>
  <c r="M141" i="4"/>
  <c r="N141" i="4" s="1"/>
  <c r="M222" i="4"/>
  <c r="N222" i="4" s="1"/>
  <c r="M96" i="4"/>
  <c r="N96" i="4" s="1"/>
  <c r="M237" i="4"/>
  <c r="N237" i="4" s="1"/>
  <c r="M193" i="4"/>
  <c r="N193" i="4" s="1"/>
  <c r="O193" i="4" s="1"/>
  <c r="M523" i="4"/>
  <c r="N523" i="4" s="1"/>
  <c r="M90" i="4"/>
  <c r="N90" i="4" s="1"/>
  <c r="O90" i="4" s="1"/>
  <c r="M347" i="4"/>
  <c r="N347" i="4" s="1"/>
  <c r="O347" i="4" s="1"/>
  <c r="M408" i="4"/>
  <c r="M407" i="4" s="1"/>
  <c r="M152" i="4"/>
  <c r="N152" i="4" s="1"/>
  <c r="O152" i="4" s="1"/>
  <c r="M482" i="4"/>
  <c r="N482" i="4" s="1"/>
  <c r="M432" i="4"/>
  <c r="N432" i="4" s="1"/>
  <c r="O432" i="4" s="1"/>
  <c r="M565" i="4"/>
  <c r="N565" i="4" s="1"/>
  <c r="O565" i="4" s="1"/>
  <c r="M560" i="4"/>
  <c r="M559" i="4" s="1"/>
  <c r="M571" i="4"/>
  <c r="N571" i="4" s="1"/>
  <c r="O571" i="4" s="1"/>
  <c r="M91" i="4"/>
  <c r="N91" i="4" s="1"/>
  <c r="O91" i="4" s="1"/>
  <c r="M167" i="4"/>
  <c r="N167" i="4" s="1"/>
  <c r="M599" i="4"/>
  <c r="N599" i="4" s="1"/>
  <c r="O599" i="4" s="1"/>
  <c r="M75" i="4"/>
  <c r="N75" i="4" s="1"/>
  <c r="M242" i="4"/>
  <c r="M533" i="4"/>
  <c r="N533" i="4" s="1"/>
  <c r="M18" i="4"/>
  <c r="N18" i="4" s="1"/>
  <c r="O18" i="4" s="1"/>
  <c r="M406" i="4"/>
  <c r="N406" i="4" s="1"/>
  <c r="M578" i="4"/>
  <c r="N578" i="4" s="1"/>
  <c r="M172" i="4"/>
  <c r="M171" i="4" s="1"/>
  <c r="M460" i="4"/>
  <c r="N460" i="4" s="1"/>
  <c r="N459" i="4" s="1"/>
  <c r="M164" i="4"/>
  <c r="M163" i="4" s="1"/>
  <c r="M603" i="4"/>
  <c r="M602" i="4" s="1"/>
  <c r="M158" i="4"/>
  <c r="N158" i="4" s="1"/>
  <c r="O158" i="4" s="1"/>
  <c r="M325" i="4"/>
  <c r="N325" i="4" s="1"/>
  <c r="O325" i="4" s="1"/>
  <c r="M285" i="4"/>
  <c r="N285" i="4" s="1"/>
  <c r="O285" i="4" s="1"/>
  <c r="M550" i="4"/>
  <c r="N550" i="4" s="1"/>
  <c r="M332" i="4"/>
  <c r="N332" i="4" s="1"/>
  <c r="O332" i="4" s="1"/>
  <c r="M59" i="4"/>
  <c r="N59" i="4" s="1"/>
  <c r="M69" i="4"/>
  <c r="M68" i="4" s="1"/>
  <c r="M16" i="4"/>
  <c r="N16" i="4" s="1"/>
  <c r="M78" i="4"/>
  <c r="N78" i="4" s="1"/>
  <c r="O78" i="4" s="1"/>
  <c r="M66" i="4"/>
  <c r="N66" i="4" s="1"/>
  <c r="O66" i="4" s="1"/>
  <c r="M435" i="4"/>
  <c r="N435" i="4" s="1"/>
  <c r="O435" i="4" s="1"/>
  <c r="M41" i="4"/>
  <c r="N41" i="4" s="1"/>
  <c r="O41" i="4" s="1"/>
  <c r="M499" i="4"/>
  <c r="N499" i="4" s="1"/>
  <c r="O499" i="4" s="1"/>
  <c r="M168" i="4"/>
  <c r="N168" i="4" s="1"/>
  <c r="O168" i="4" s="1"/>
  <c r="M301" i="4"/>
  <c r="N301" i="4" s="1"/>
  <c r="O301" i="4" s="1"/>
  <c r="M384" i="4"/>
  <c r="N384" i="4" s="1"/>
  <c r="O384" i="4" s="1"/>
  <c r="M23" i="4"/>
  <c r="N23" i="4" s="1"/>
  <c r="M331" i="4"/>
  <c r="N331" i="4" s="1"/>
  <c r="O331" i="4" s="1"/>
  <c r="M456" i="4"/>
  <c r="N456" i="4" s="1"/>
  <c r="O456" i="4" s="1"/>
  <c r="M431" i="4"/>
  <c r="N431" i="4" s="1"/>
  <c r="O431" i="4" s="1"/>
  <c r="M317" i="4"/>
  <c r="N317" i="4" s="1"/>
  <c r="O317" i="4" s="1"/>
  <c r="M508" i="4"/>
  <c r="N508" i="4" s="1"/>
  <c r="M537" i="4"/>
  <c r="N537" i="4" s="1"/>
  <c r="O537" i="4" s="1"/>
  <c r="M245" i="4"/>
  <c r="N245" i="4" s="1"/>
  <c r="O245" i="4" s="1"/>
  <c r="M235" i="4"/>
  <c r="N235" i="4" s="1"/>
  <c r="M105" i="4"/>
  <c r="M104" i="4" s="1"/>
  <c r="M374" i="4"/>
  <c r="N374" i="4" s="1"/>
  <c r="O374" i="4" s="1"/>
  <c r="M157" i="4"/>
  <c r="N157" i="4" s="1"/>
  <c r="O157" i="4" s="1"/>
  <c r="M47" i="4"/>
  <c r="N47" i="4" s="1"/>
  <c r="M350" i="4"/>
  <c r="N350" i="4" s="1"/>
  <c r="O350" i="4" s="1"/>
  <c r="M256" i="4"/>
  <c r="M255" i="4" s="1"/>
  <c r="M180" i="4"/>
  <c r="N180" i="4" s="1"/>
  <c r="O180" i="4" s="1"/>
  <c r="M455" i="4"/>
  <c r="N455" i="4" s="1"/>
  <c r="O455" i="4" s="1"/>
  <c r="M501" i="4"/>
  <c r="M500" i="4" s="1"/>
  <c r="M475" i="4"/>
  <c r="N475" i="4" s="1"/>
  <c r="O475" i="4" s="1"/>
  <c r="M32" i="4"/>
  <c r="N32" i="4" s="1"/>
  <c r="O32" i="4" s="1"/>
  <c r="M594" i="4"/>
  <c r="M593" i="4" s="1"/>
  <c r="M396" i="4"/>
  <c r="N396" i="4" s="1"/>
  <c r="M225" i="4"/>
  <c r="N225" i="4" s="1"/>
  <c r="M318" i="4"/>
  <c r="N318" i="4" s="1"/>
  <c r="O318" i="4" s="1"/>
  <c r="M21" i="4"/>
  <c r="N21" i="4" s="1"/>
  <c r="M238" i="4"/>
  <c r="N238" i="4" s="1"/>
  <c r="O238" i="4" s="1"/>
  <c r="M280" i="4"/>
  <c r="M54" i="4"/>
  <c r="N54" i="4" s="1"/>
  <c r="O54" i="4" s="1"/>
  <c r="M244" i="4"/>
  <c r="N244" i="4" s="1"/>
  <c r="O244" i="4" s="1"/>
  <c r="M40" i="4"/>
  <c r="N40" i="4" s="1"/>
  <c r="O40" i="4" s="1"/>
  <c r="M64" i="4"/>
  <c r="N64" i="4" s="1"/>
  <c r="O64" i="4" s="1"/>
  <c r="M371" i="4"/>
  <c r="N371" i="4" s="1"/>
  <c r="O371" i="4" s="1"/>
  <c r="M102" i="4"/>
  <c r="N102" i="4" s="1"/>
  <c r="O102" i="4" s="1"/>
  <c r="M297" i="4"/>
  <c r="N297" i="4" s="1"/>
  <c r="O297" i="4" s="1"/>
  <c r="M480" i="4"/>
  <c r="M479" i="4" s="1"/>
  <c r="M258" i="4"/>
  <c r="N258" i="4" s="1"/>
  <c r="M401" i="4"/>
  <c r="N401" i="4" s="1"/>
  <c r="O401" i="4" s="1"/>
  <c r="M346" i="4"/>
  <c r="N346" i="4" s="1"/>
  <c r="M513" i="4"/>
  <c r="M512" i="4" s="1"/>
  <c r="M34" i="4"/>
  <c r="N34" i="4" s="1"/>
  <c r="O34" i="4" s="1"/>
  <c r="M420" i="4"/>
  <c r="N420" i="4" s="1"/>
  <c r="O420" i="4" s="1"/>
  <c r="M592" i="4"/>
  <c r="M591" i="4" s="1"/>
  <c r="M360" i="4"/>
  <c r="N360" i="4" s="1"/>
  <c r="O360" i="4" s="1"/>
  <c r="M185" i="4"/>
  <c r="M183" i="4" s="1"/>
  <c r="M334" i="4"/>
  <c r="N334" i="4" s="1"/>
  <c r="O334" i="4" s="1"/>
  <c r="M454" i="4"/>
  <c r="N454" i="4" s="1"/>
  <c r="M491" i="4"/>
  <c r="N491" i="4" s="1"/>
  <c r="M439" i="4"/>
  <c r="M438" i="4" s="1"/>
  <c r="M503" i="4"/>
  <c r="M502" i="4" s="1"/>
  <c r="M393" i="4"/>
  <c r="N393" i="4" s="1"/>
  <c r="M45" i="4"/>
  <c r="M44" i="4" s="1"/>
  <c r="M239" i="4"/>
  <c r="N239" i="4" s="1"/>
  <c r="O239" i="4" s="1"/>
  <c r="M179" i="4"/>
  <c r="N179" i="4" s="1"/>
  <c r="O179" i="4" s="1"/>
  <c r="M590" i="4"/>
  <c r="N590" i="4" s="1"/>
  <c r="O590" i="4" s="1"/>
  <c r="M428" i="4"/>
  <c r="N428" i="4" s="1"/>
  <c r="O428" i="4" s="1"/>
  <c r="M358" i="4"/>
  <c r="N358" i="4" s="1"/>
  <c r="O358" i="4" s="1"/>
  <c r="M214" i="4"/>
  <c r="N214" i="4" s="1"/>
  <c r="O214" i="4" s="1"/>
  <c r="M230" i="4"/>
  <c r="N230" i="4" s="1"/>
  <c r="O230" i="4" s="1"/>
  <c r="M558" i="4"/>
  <c r="N558" i="4" s="1"/>
  <c r="M162" i="4"/>
  <c r="N162" i="4" s="1"/>
  <c r="M419" i="4"/>
  <c r="N419" i="4" s="1"/>
  <c r="O419" i="4" s="1"/>
  <c r="M554" i="4"/>
  <c r="N554" i="4" s="1"/>
  <c r="O554" i="4" s="1"/>
  <c r="M205" i="4"/>
  <c r="N205" i="4" s="1"/>
  <c r="O205" i="4" s="1"/>
  <c r="M518" i="4"/>
  <c r="N518" i="4" s="1"/>
  <c r="O518" i="4" s="1"/>
  <c r="M417" i="4"/>
  <c r="M570" i="4"/>
  <c r="N570" i="4" s="1"/>
  <c r="O570" i="4" s="1"/>
  <c r="M437" i="4"/>
  <c r="N437" i="4" s="1"/>
  <c r="M359" i="4"/>
  <c r="N359" i="4" s="1"/>
  <c r="O359" i="4" s="1"/>
  <c r="M266" i="4"/>
  <c r="N266" i="4" s="1"/>
  <c r="M79" i="4"/>
  <c r="N79" i="4" s="1"/>
  <c r="O79" i="4" s="1"/>
  <c r="M573" i="4"/>
  <c r="N573" i="4" s="1"/>
  <c r="O573" i="4" s="1"/>
  <c r="N181" i="4"/>
  <c r="M352" i="4"/>
  <c r="M580" i="4"/>
  <c r="N580" i="4" s="1"/>
  <c r="M103" i="4"/>
  <c r="N103" i="4" s="1"/>
  <c r="O103" i="4" s="1"/>
  <c r="M212" i="4"/>
  <c r="N212" i="4" s="1"/>
  <c r="O212" i="4" s="1"/>
  <c r="M600" i="4"/>
  <c r="N600" i="4" s="1"/>
  <c r="O600" i="4" s="1"/>
  <c r="M209" i="4"/>
  <c r="M260" i="4"/>
  <c r="M216" i="4"/>
  <c r="N216" i="4"/>
  <c r="M65" i="4"/>
  <c r="N65" i="4" s="1"/>
  <c r="O65" i="4" s="1"/>
  <c r="M181" i="4"/>
  <c r="M376" i="4"/>
  <c r="M123" i="4"/>
  <c r="N123" i="4" s="1"/>
  <c r="O123" i="4" s="1"/>
  <c r="M17" i="4"/>
  <c r="N17" i="4" s="1"/>
  <c r="O17" i="4" s="1"/>
  <c r="N450" i="4"/>
  <c r="N449" i="4" s="1"/>
  <c r="N262" i="4"/>
  <c r="N261" i="4" s="1"/>
  <c r="N589" i="4"/>
  <c r="M142" i="4"/>
  <c r="N143" i="4"/>
  <c r="M206" i="4"/>
  <c r="N207" i="4"/>
  <c r="M339" i="4"/>
  <c r="M338" i="4" s="1"/>
  <c r="M337" i="4" s="1"/>
  <c r="M336" i="4" s="1"/>
  <c r="M335" i="4" s="1"/>
  <c r="N340" i="4"/>
  <c r="N202" i="4"/>
  <c r="N52" i="4"/>
  <c r="N370" i="4"/>
  <c r="M114" i="4"/>
  <c r="M113" i="4" s="1"/>
  <c r="M130" i="4"/>
  <c r="N131" i="4"/>
  <c r="O137" i="4"/>
  <c r="M263" i="4"/>
  <c r="N264" i="4"/>
  <c r="N151" i="4"/>
  <c r="O510" i="1"/>
  <c r="M509" i="1"/>
  <c r="N493" i="4" l="1"/>
  <c r="O493" i="4" s="1"/>
  <c r="N291" i="4"/>
  <c r="O291" i="4" s="1"/>
  <c r="N233" i="4"/>
  <c r="O233" i="4" s="1"/>
  <c r="M530" i="4"/>
  <c r="N274" i="4"/>
  <c r="N273" i="4" s="1"/>
  <c r="N304" i="4"/>
  <c r="O304" i="4" s="1"/>
  <c r="N579" i="4"/>
  <c r="N562" i="4"/>
  <c r="O562" i="4" s="1"/>
  <c r="N195" i="4"/>
  <c r="O195" i="4" s="1"/>
  <c r="M48" i="4"/>
  <c r="N249" i="4"/>
  <c r="N248" i="4" s="1"/>
  <c r="O388" i="4"/>
  <c r="M387" i="4"/>
  <c r="M471" i="4"/>
  <c r="N84" i="4"/>
  <c r="N160" i="4"/>
  <c r="O160" i="4" s="1"/>
  <c r="N73" i="4"/>
  <c r="O73" i="4" s="1"/>
  <c r="M186" i="4"/>
  <c r="N254" i="4"/>
  <c r="O254" i="4" s="1"/>
  <c r="M409" i="4"/>
  <c r="M525" i="4"/>
  <c r="O83" i="4"/>
  <c r="M35" i="4"/>
  <c r="M84" i="4"/>
  <c r="N423" i="4"/>
  <c r="O423" i="4" s="1"/>
  <c r="N272" i="4"/>
  <c r="O272" i="4" s="1"/>
  <c r="N268" i="4"/>
  <c r="N267" i="4" s="1"/>
  <c r="M82" i="4"/>
  <c r="M173" i="4"/>
  <c r="M246" i="4"/>
  <c r="N511" i="4"/>
  <c r="O511" i="4" s="1"/>
  <c r="N354" i="4"/>
  <c r="N353" i="4" s="1"/>
  <c r="N380" i="4"/>
  <c r="N379" i="4" s="1"/>
  <c r="N448" i="4"/>
  <c r="N447" i="4" s="1"/>
  <c r="M405" i="4"/>
  <c r="N363" i="4"/>
  <c r="O363" i="4" s="1"/>
  <c r="M574" i="4"/>
  <c r="N270" i="4"/>
  <c r="N269" i="4" s="1"/>
  <c r="M95" i="4"/>
  <c r="M74" i="4"/>
  <c r="M145" i="4"/>
  <c r="O470" i="4"/>
  <c r="M112" i="4"/>
  <c r="M111" i="4" s="1"/>
  <c r="M110" i="4" s="1"/>
  <c r="N378" i="4"/>
  <c r="N377" i="4" s="1"/>
  <c r="O541" i="4"/>
  <c r="M24" i="4"/>
  <c r="M93" i="4"/>
  <c r="M540" i="4"/>
  <c r="M582" i="4"/>
  <c r="N164" i="4"/>
  <c r="N163" i="4" s="1"/>
  <c r="N148" i="4"/>
  <c r="M58" i="4"/>
  <c r="M219" i="4"/>
  <c r="M148" i="4"/>
  <c r="N323" i="4"/>
  <c r="O323" i="4" s="1"/>
  <c r="M128" i="4"/>
  <c r="N135" i="4"/>
  <c r="M522" i="4"/>
  <c r="N197" i="4"/>
  <c r="N196" i="4" s="1"/>
  <c r="M135" i="4"/>
  <c r="M150" i="4"/>
  <c r="M464" i="4"/>
  <c r="N199" i="4"/>
  <c r="O199" i="4" s="1"/>
  <c r="M279" i="4"/>
  <c r="N105" i="4"/>
  <c r="O105" i="4" s="1"/>
  <c r="M542" i="4"/>
  <c r="M395" i="4"/>
  <c r="N425" i="4"/>
  <c r="O425" i="4" s="1"/>
  <c r="N560" i="4"/>
  <c r="O560" i="4" s="1"/>
  <c r="M459" i="4"/>
  <c r="N276" i="4"/>
  <c r="N275" i="4" s="1"/>
  <c r="N408" i="4"/>
  <c r="O408" i="4" s="1"/>
  <c r="M319" i="4"/>
  <c r="M441" i="4"/>
  <c r="M440" i="4" s="1"/>
  <c r="N57" i="4"/>
  <c r="O57" i="4" s="1"/>
  <c r="N107" i="4"/>
  <c r="N106" i="4" s="1"/>
  <c r="O460" i="4"/>
  <c r="M140" i="4"/>
  <c r="M532" i="4"/>
  <c r="N366" i="4"/>
  <c r="N146" i="4"/>
  <c r="O146" i="4" s="1"/>
  <c r="M305" i="4"/>
  <c r="M302" i="4" s="1"/>
  <c r="N563" i="4"/>
  <c r="M366" i="4"/>
  <c r="M495" i="4"/>
  <c r="M494" i="4" s="1"/>
  <c r="M46" i="4"/>
  <c r="M189" i="4"/>
  <c r="M188" i="4" s="1"/>
  <c r="M416" i="4"/>
  <c r="M415" i="4" s="1"/>
  <c r="N594" i="4"/>
  <c r="N593" i="4" s="1"/>
  <c r="M22" i="4"/>
  <c r="N189" i="4"/>
  <c r="M563" i="4"/>
  <c r="N172" i="4"/>
  <c r="N171" i="4" s="1"/>
  <c r="N390" i="4"/>
  <c r="N33" i="4"/>
  <c r="M481" i="4"/>
  <c r="N521" i="4"/>
  <c r="O521" i="4" s="1"/>
  <c r="M125" i="4"/>
  <c r="M433" i="4"/>
  <c r="M398" i="4"/>
  <c r="M556" i="4"/>
  <c r="M535" i="4"/>
  <c r="M234" i="4"/>
  <c r="M20" i="4"/>
  <c r="N256" i="4"/>
  <c r="O256" i="4" s="1"/>
  <c r="N69" i="4"/>
  <c r="O69" i="4" s="1"/>
  <c r="M577" i="4"/>
  <c r="M484" i="4"/>
  <c r="M88" i="4"/>
  <c r="M241" i="4"/>
  <c r="M240" i="4" s="1"/>
  <c r="N71" i="4"/>
  <c r="O71" i="4" s="1"/>
  <c r="N242" i="4"/>
  <c r="O242" i="4" s="1"/>
  <c r="N603" i="4"/>
  <c r="O603" i="4" s="1"/>
  <c r="N89" i="4"/>
  <c r="O89" i="4" s="1"/>
  <c r="N185" i="4"/>
  <c r="O185" i="4" s="1"/>
  <c r="M364" i="4"/>
  <c r="N427" i="4"/>
  <c r="M382" i="4"/>
  <c r="M154" i="4"/>
  <c r="N417" i="4"/>
  <c r="O417" i="4" s="1"/>
  <c r="O393" i="4"/>
  <c r="M176" i="4"/>
  <c r="M175" i="4" s="1"/>
  <c r="N503" i="4"/>
  <c r="N502" i="4" s="1"/>
  <c r="M257" i="4"/>
  <c r="M324" i="4"/>
  <c r="M321" i="4" s="1"/>
  <c r="M587" i="4"/>
  <c r="M586" i="4" s="1"/>
  <c r="N592" i="4"/>
  <c r="N591" i="4" s="1"/>
  <c r="M39" i="4"/>
  <c r="M227" i="4"/>
  <c r="M166" i="4"/>
  <c r="M505" i="4"/>
  <c r="M504" i="4" s="1"/>
  <c r="N501" i="4"/>
  <c r="N500" i="4" s="1"/>
  <c r="M597" i="4"/>
  <c r="M596" i="4" s="1"/>
  <c r="M595" i="4" s="1"/>
  <c r="M292" i="4"/>
  <c r="N480" i="4"/>
  <c r="O480" i="4" s="1"/>
  <c r="M549" i="4"/>
  <c r="N280" i="4"/>
  <c r="O280" i="4" s="1"/>
  <c r="M453" i="4"/>
  <c r="M452" i="4" s="1"/>
  <c r="M451" i="4" s="1"/>
  <c r="N77" i="4"/>
  <c r="N39" i="4"/>
  <c r="M77" i="4"/>
  <c r="M345" i="4"/>
  <c r="M436" i="4"/>
  <c r="M427" i="4"/>
  <c r="N227" i="4"/>
  <c r="M224" i="4"/>
  <c r="M390" i="4"/>
  <c r="O365" i="4"/>
  <c r="N474" i="4"/>
  <c r="N45" i="4"/>
  <c r="N44" i="4" s="1"/>
  <c r="M490" i="4"/>
  <c r="N513" i="4"/>
  <c r="O513" i="4" s="1"/>
  <c r="M567" i="4"/>
  <c r="M474" i="4"/>
  <c r="N567" i="4"/>
  <c r="M201" i="4"/>
  <c r="M369" i="4"/>
  <c r="M33" i="4"/>
  <c r="M28" i="4"/>
  <c r="M120" i="4"/>
  <c r="M309" i="4"/>
  <c r="M161" i="4"/>
  <c r="M51" i="4"/>
  <c r="M236" i="4"/>
  <c r="O580" i="4"/>
  <c r="N439" i="4"/>
  <c r="N438" i="4" s="1"/>
  <c r="M265" i="4"/>
  <c r="M579" i="4"/>
  <c r="N515" i="4"/>
  <c r="M15" i="4"/>
  <c r="M98" i="4"/>
  <c r="M97" i="4" s="1"/>
  <c r="M356" i="4"/>
  <c r="M515" i="4"/>
  <c r="M351" i="4"/>
  <c r="N352" i="4"/>
  <c r="M211" i="4"/>
  <c r="M210" i="4" s="1"/>
  <c r="O450" i="4"/>
  <c r="N211" i="4"/>
  <c r="N210" i="4" s="1"/>
  <c r="M259" i="4"/>
  <c r="N260" i="4"/>
  <c r="M62" i="4"/>
  <c r="M208" i="4"/>
  <c r="N209" i="4"/>
  <c r="N376" i="4"/>
  <c r="M375" i="4"/>
  <c r="O262" i="4"/>
  <c r="O589" i="4"/>
  <c r="N587" i="4"/>
  <c r="O523" i="4"/>
  <c r="N522" i="4"/>
  <c r="N142" i="4"/>
  <c r="O143" i="4"/>
  <c r="O482" i="4"/>
  <c r="N481" i="4"/>
  <c r="O508" i="4"/>
  <c r="N505" i="4"/>
  <c r="O21" i="4"/>
  <c r="N20" i="4"/>
  <c r="O437" i="4"/>
  <c r="N436" i="4"/>
  <c r="N206" i="4"/>
  <c r="O207" i="4"/>
  <c r="O550" i="4"/>
  <c r="N549" i="4"/>
  <c r="O167" i="4"/>
  <c r="N166" i="4"/>
  <c r="N405" i="4"/>
  <c r="O406" i="4"/>
  <c r="O129" i="4"/>
  <c r="N128" i="4"/>
  <c r="O131" i="4"/>
  <c r="N130" i="4"/>
  <c r="N492" i="4"/>
  <c r="N471" i="4"/>
  <c r="O472" i="4"/>
  <c r="N95" i="4"/>
  <c r="O96" i="4"/>
  <c r="O598" i="4"/>
  <c r="N597" i="4"/>
  <c r="O410" i="4"/>
  <c r="N409" i="4"/>
  <c r="O340" i="4"/>
  <c r="N339" i="4"/>
  <c r="N338" i="4" s="1"/>
  <c r="N337" i="4" s="1"/>
  <c r="N336" i="4" s="1"/>
  <c r="N335" i="4" s="1"/>
  <c r="N577" i="4"/>
  <c r="O578" i="4"/>
  <c r="O320" i="4"/>
  <c r="N319" i="4"/>
  <c r="N265" i="4"/>
  <c r="O266" i="4"/>
  <c r="O558" i="4"/>
  <c r="N556" i="4"/>
  <c r="O151" i="4"/>
  <c r="N150" i="4"/>
  <c r="O126" i="4"/>
  <c r="N125" i="4"/>
  <c r="O543" i="4"/>
  <c r="N542" i="4"/>
  <c r="N58" i="4"/>
  <c r="O59" i="4"/>
  <c r="O400" i="4"/>
  <c r="N398" i="4"/>
  <c r="O25" i="4"/>
  <c r="N24" i="4"/>
  <c r="O466" i="4"/>
  <c r="N464" i="4"/>
  <c r="N532" i="4"/>
  <c r="O533" i="4"/>
  <c r="N93" i="4"/>
  <c r="O94" i="4"/>
  <c r="O536" i="4"/>
  <c r="N535" i="4"/>
  <c r="O155" i="4"/>
  <c r="N154" i="4"/>
  <c r="O99" i="4"/>
  <c r="N98" i="4"/>
  <c r="O497" i="4"/>
  <c r="N495" i="4"/>
  <c r="O310" i="4"/>
  <c r="N309" i="4"/>
  <c r="O357" i="4"/>
  <c r="N356" i="4"/>
  <c r="O370" i="4"/>
  <c r="N369" i="4"/>
  <c r="O307" i="4"/>
  <c r="N305" i="4"/>
  <c r="O583" i="4"/>
  <c r="N582" i="4"/>
  <c r="O162" i="4"/>
  <c r="N161" i="4"/>
  <c r="O235" i="4"/>
  <c r="N234" i="4"/>
  <c r="N257" i="4"/>
  <c r="O258" i="4"/>
  <c r="O434" i="4"/>
  <c r="N433" i="4"/>
  <c r="O293" i="4"/>
  <c r="N292" i="4"/>
  <c r="O202" i="4"/>
  <c r="N201" i="4"/>
  <c r="O575" i="4"/>
  <c r="N574" i="4"/>
  <c r="N395" i="4"/>
  <c r="O396" i="4"/>
  <c r="O264" i="4"/>
  <c r="N263" i="4"/>
  <c r="O443" i="4"/>
  <c r="N441" i="4"/>
  <c r="O247" i="4"/>
  <c r="N246" i="4"/>
  <c r="N114" i="4"/>
  <c r="N113" i="4" s="1"/>
  <c r="N112" i="4" s="1"/>
  <c r="N111" i="4" s="1"/>
  <c r="N110" i="4" s="1"/>
  <c r="O115" i="4"/>
  <c r="O49" i="4"/>
  <c r="N48" i="4"/>
  <c r="O346" i="4"/>
  <c r="N345" i="4"/>
  <c r="N51" i="4"/>
  <c r="O52" i="4"/>
  <c r="O237" i="4"/>
  <c r="N236" i="4"/>
  <c r="N140" i="4"/>
  <c r="O141" i="4"/>
  <c r="O174" i="4"/>
  <c r="N173" i="4"/>
  <c r="O454" i="4"/>
  <c r="N453" i="4"/>
  <c r="N452" i="4" s="1"/>
  <c r="N451" i="4" s="1"/>
  <c r="O29" i="4"/>
  <c r="N28" i="4"/>
  <c r="O124" i="4"/>
  <c r="N120" i="4"/>
  <c r="O63" i="4"/>
  <c r="N62" i="4"/>
  <c r="N74" i="4"/>
  <c r="O75" i="4"/>
  <c r="N186" i="4"/>
  <c r="O187" i="4"/>
  <c r="O326" i="4"/>
  <c r="N324" i="4"/>
  <c r="O485" i="4"/>
  <c r="N484" i="4"/>
  <c r="O222" i="4"/>
  <c r="N219" i="4"/>
  <c r="O16" i="4"/>
  <c r="N15" i="4"/>
  <c r="O526" i="4"/>
  <c r="N525" i="4"/>
  <c r="N224" i="4"/>
  <c r="O225" i="4"/>
  <c r="O23" i="4"/>
  <c r="N22" i="4"/>
  <c r="N46" i="4"/>
  <c r="O47" i="4"/>
  <c r="O531" i="4"/>
  <c r="N530" i="4"/>
  <c r="N35" i="4"/>
  <c r="O36" i="4"/>
  <c r="O177" i="4"/>
  <c r="N176" i="4"/>
  <c r="N490" i="4"/>
  <c r="O491" i="4"/>
  <c r="O383" i="4"/>
  <c r="N382" i="4"/>
  <c r="N381" i="4" s="1"/>
  <c r="N509" i="1"/>
  <c r="N561" i="4" l="1"/>
  <c r="M483" i="4"/>
  <c r="N290" i="4"/>
  <c r="O274" i="4"/>
  <c r="N232" i="4"/>
  <c r="N226" i="4" s="1"/>
  <c r="N303" i="4"/>
  <c r="N302" i="4" s="1"/>
  <c r="M463" i="4"/>
  <c r="N76" i="4"/>
  <c r="N194" i="4"/>
  <c r="N271" i="4"/>
  <c r="O249" i="4"/>
  <c r="M381" i="4"/>
  <c r="N159" i="4"/>
  <c r="N153" i="4" s="1"/>
  <c r="N510" i="4"/>
  <c r="O448" i="4"/>
  <c r="N72" i="4"/>
  <c r="O378" i="4"/>
  <c r="N253" i="4"/>
  <c r="O268" i="4"/>
  <c r="M524" i="4"/>
  <c r="M76" i="4"/>
  <c r="O380" i="4"/>
  <c r="N422" i="4"/>
  <c r="M165" i="4"/>
  <c r="N362" i="4"/>
  <c r="N355" i="4" s="1"/>
  <c r="O354" i="4"/>
  <c r="M397" i="4"/>
  <c r="O164" i="4"/>
  <c r="O270" i="4"/>
  <c r="M144" i="4"/>
  <c r="M61" i="4"/>
  <c r="N104" i="4"/>
  <c r="N97" i="4" s="1"/>
  <c r="M218" i="4"/>
  <c r="M534" i="4"/>
  <c r="M50" i="4"/>
  <c r="M87" i="4"/>
  <c r="H16" i="2" s="1" a="1"/>
  <c r="H16" i="2" s="1"/>
  <c r="I16" i="2" s="1"/>
  <c r="N322" i="4"/>
  <c r="N321" i="4" s="1"/>
  <c r="M119" i="4"/>
  <c r="M278" i="4"/>
  <c r="M134" i="4"/>
  <c r="N424" i="4"/>
  <c r="N389" i="4"/>
  <c r="M514" i="4"/>
  <c r="O197" i="4"/>
  <c r="N198" i="4"/>
  <c r="N407" i="4"/>
  <c r="N397" i="4" s="1"/>
  <c r="O107" i="4"/>
  <c r="N520" i="4"/>
  <c r="M389" i="4"/>
  <c r="M308" i="4"/>
  <c r="O594" i="4"/>
  <c r="N559" i="4"/>
  <c r="O276" i="4"/>
  <c r="N56" i="4"/>
  <c r="N50" i="4" s="1"/>
  <c r="N183" i="4"/>
  <c r="N175" i="4" s="1"/>
  <c r="N70" i="4"/>
  <c r="N145" i="4"/>
  <c r="N144" i="4" s="1"/>
  <c r="N602" i="4"/>
  <c r="N596" i="4" s="1"/>
  <c r="N595" i="4" s="1"/>
  <c r="O172" i="4"/>
  <c r="M548" i="4"/>
  <c r="M38" i="4"/>
  <c r="N255" i="4"/>
  <c r="M473" i="4"/>
  <c r="M355" i="4"/>
  <c r="N416" i="4"/>
  <c r="M344" i="4"/>
  <c r="O503" i="4"/>
  <c r="M153" i="4"/>
  <c r="N68" i="4"/>
  <c r="M14" i="4"/>
  <c r="M27" i="4"/>
  <c r="M368" i="4"/>
  <c r="N463" i="4"/>
  <c r="N88" i="4"/>
  <c r="N87" i="4" s="1"/>
  <c r="O45" i="4"/>
  <c r="N241" i="4"/>
  <c r="N240" i="4" s="1"/>
  <c r="N479" i="4"/>
  <c r="N473" i="4" s="1"/>
  <c r="O592" i="4"/>
  <c r="N279" i="4"/>
  <c r="N278" i="4" s="1"/>
  <c r="M226" i="4"/>
  <c r="M426" i="4"/>
  <c r="H15" i="15" s="1" a="1"/>
  <c r="H15" i="15" s="1"/>
  <c r="I15" i="15" s="1"/>
  <c r="O501" i="4"/>
  <c r="O439" i="4"/>
  <c r="M566" i="4"/>
  <c r="M547" i="4" s="1"/>
  <c r="M546" i="4" s="1"/>
  <c r="M545" i="4" s="1"/>
  <c r="M544" i="4" s="1"/>
  <c r="N512" i="4"/>
  <c r="M252" i="4"/>
  <c r="M200" i="4"/>
  <c r="N514" i="4"/>
  <c r="O352" i="4"/>
  <c r="N351" i="4"/>
  <c r="N344" i="4" s="1"/>
  <c r="N375" i="4"/>
  <c r="N368" i="4" s="1"/>
  <c r="O376" i="4"/>
  <c r="O260" i="4"/>
  <c r="N259" i="4"/>
  <c r="N252" i="4" s="1"/>
  <c r="N251" i="4" s="1"/>
  <c r="N208" i="4"/>
  <c r="N200" i="4" s="1"/>
  <c r="O209" i="4"/>
  <c r="N188" i="4"/>
  <c r="N134" i="4"/>
  <c r="N586" i="4"/>
  <c r="N440" i="4"/>
  <c r="N494" i="4"/>
  <c r="N426" i="4"/>
  <c r="N14" i="4"/>
  <c r="N483" i="4"/>
  <c r="N566" i="4"/>
  <c r="N38" i="4"/>
  <c r="N119" i="4"/>
  <c r="N118" i="4" s="1"/>
  <c r="N117" i="4" s="1"/>
  <c r="N165" i="4"/>
  <c r="N524" i="4"/>
  <c r="N218" i="4"/>
  <c r="N27" i="4"/>
  <c r="N534" i="4"/>
  <c r="N308" i="4"/>
  <c r="M530" i="1"/>
  <c r="N530" i="1" s="1"/>
  <c r="N548" i="4" l="1"/>
  <c r="N504" i="4"/>
  <c r="N462" i="4" s="1"/>
  <c r="N461" i="4" s="1"/>
  <c r="M60" i="4"/>
  <c r="H17" i="15" a="1"/>
  <c r="H17" i="15" s="1"/>
  <c r="I17" i="15" s="1"/>
  <c r="N415" i="4"/>
  <c r="N414" i="4" s="1"/>
  <c r="N413" i="4" s="1"/>
  <c r="H15" i="2" a="1"/>
  <c r="H15" i="2" s="1"/>
  <c r="H17" i="2" s="1"/>
  <c r="H18" i="21" a="1"/>
  <c r="H18" i="21" s="1"/>
  <c r="I18" i="21" s="1"/>
  <c r="H18" i="6" a="1"/>
  <c r="H18" i="6" s="1"/>
  <c r="I18" i="6" s="1"/>
  <c r="H16" i="21" a="1"/>
  <c r="H16" i="21" s="1"/>
  <c r="I16" i="21" s="1"/>
  <c r="H19" i="2" a="1"/>
  <c r="H19" i="2" s="1"/>
  <c r="I19" i="2" s="1"/>
  <c r="H25" i="21" a="1"/>
  <c r="H25" i="21" s="1"/>
  <c r="I25" i="21" s="1"/>
  <c r="H9" i="21" a="1"/>
  <c r="H9" i="21" s="1"/>
  <c r="M118" i="4"/>
  <c r="M117" i="4" s="1"/>
  <c r="H12" i="21" a="1"/>
  <c r="H12" i="21" s="1"/>
  <c r="H10" i="15" a="1"/>
  <c r="H10" i="15" s="1"/>
  <c r="I10" i="15" s="1"/>
  <c r="H10" i="21" a="1"/>
  <c r="H10" i="21" s="1"/>
  <c r="I10" i="21" s="1"/>
  <c r="H21" i="21" a="1"/>
  <c r="H21" i="21" s="1"/>
  <c r="M86" i="4"/>
  <c r="H19" i="21" a="1"/>
  <c r="H19" i="21" s="1"/>
  <c r="M462" i="4"/>
  <c r="M461" i="4" s="1"/>
  <c r="H18" i="15" a="1"/>
  <c r="H18" i="15" s="1"/>
  <c r="I18" i="15" s="1"/>
  <c r="H19" i="6" a="1"/>
  <c r="H19" i="6" s="1"/>
  <c r="I19" i="6" s="1"/>
  <c r="M277" i="4"/>
  <c r="N61" i="4"/>
  <c r="N60" i="4" s="1"/>
  <c r="H20" i="15" a="1"/>
  <c r="H20" i="15" s="1"/>
  <c r="I20" i="15" s="1"/>
  <c r="H9" i="2" a="1"/>
  <c r="H9" i="2" s="1"/>
  <c r="I9" i="2" s="1"/>
  <c r="H24" i="15" a="1"/>
  <c r="H24" i="15" s="1"/>
  <c r="I24" i="15" s="1"/>
  <c r="H9" i="6" a="1"/>
  <c r="H9" i="6" s="1"/>
  <c r="I9" i="6" s="1"/>
  <c r="H10" i="6" a="1"/>
  <c r="H10" i="6" s="1"/>
  <c r="I10" i="6" s="1"/>
  <c r="M37" i="4"/>
  <c r="H10" i="2" a="1"/>
  <c r="H10" i="2" s="1"/>
  <c r="I10" i="2" s="1"/>
  <c r="M343" i="4"/>
  <c r="M342" i="4" s="1"/>
  <c r="H25" i="6" a="1"/>
  <c r="H25" i="6" s="1"/>
  <c r="I25" i="6" s="1"/>
  <c r="M251" i="4"/>
  <c r="M13" i="4"/>
  <c r="H18" i="2" a="1"/>
  <c r="H18" i="2" s="1"/>
  <c r="H13" i="2" a="1"/>
  <c r="H13" i="2" s="1"/>
  <c r="I13" i="2" s="1"/>
  <c r="H16" i="6" a="1"/>
  <c r="H16" i="6" s="1"/>
  <c r="I16" i="6" s="1"/>
  <c r="M414" i="4"/>
  <c r="M413" i="4" s="1"/>
  <c r="H12" i="2" a="1"/>
  <c r="H12" i="2" s="1"/>
  <c r="I12" i="2" s="1"/>
  <c r="H12" i="6" a="1"/>
  <c r="H12" i="6" s="1"/>
  <c r="I12" i="6" s="1"/>
  <c r="H21" i="6" a="1"/>
  <c r="H21" i="6" s="1"/>
  <c r="I21" i="6" s="1"/>
  <c r="H12" i="15" a="1"/>
  <c r="H12" i="15" s="1"/>
  <c r="I12" i="15" s="1"/>
  <c r="I16" i="15" s="1"/>
  <c r="M133" i="4"/>
  <c r="M132" i="4" s="1"/>
  <c r="H9" i="15" a="1"/>
  <c r="H9" i="15" s="1"/>
  <c r="I9" i="15" s="1"/>
  <c r="N13" i="4"/>
  <c r="N37" i="4"/>
  <c r="N86" i="4"/>
  <c r="N547" i="4"/>
  <c r="N546" i="4" s="1"/>
  <c r="N545" i="4" s="1"/>
  <c r="N544" i="4" s="1"/>
  <c r="N343" i="4"/>
  <c r="N342" i="4" s="1"/>
  <c r="N133" i="4"/>
  <c r="N132" i="4" s="1"/>
  <c r="N277" i="4"/>
  <c r="N250" i="4" s="1"/>
  <c r="O530" i="1"/>
  <c r="M529" i="1"/>
  <c r="I15" i="2" l="1"/>
  <c r="I17" i="2" s="1"/>
  <c r="I11" i="15"/>
  <c r="H20" i="2"/>
  <c r="H20" i="6"/>
  <c r="I19" i="15"/>
  <c r="H19" i="15"/>
  <c r="I19" i="21"/>
  <c r="I20" i="21" s="1"/>
  <c r="H20" i="21"/>
  <c r="H11" i="21"/>
  <c r="I9" i="21"/>
  <c r="I11" i="21" s="1"/>
  <c r="H28" i="21"/>
  <c r="I21" i="21"/>
  <c r="I28" i="21" s="1"/>
  <c r="H17" i="21"/>
  <c r="I12" i="21"/>
  <c r="I17" i="21" s="1"/>
  <c r="M250" i="4"/>
  <c r="M116" i="4" s="1"/>
  <c r="I11" i="6"/>
  <c r="I20" i="6"/>
  <c r="I27" i="15"/>
  <c r="H11" i="2"/>
  <c r="H27" i="15"/>
  <c r="I18" i="2"/>
  <c r="I20" i="2" s="1"/>
  <c r="M12" i="4"/>
  <c r="M11" i="4" s="1"/>
  <c r="M10" i="4" s="1"/>
  <c r="M9" i="4" s="1"/>
  <c r="I11" i="2"/>
  <c r="H11" i="6"/>
  <c r="M341" i="4"/>
  <c r="I28" i="6"/>
  <c r="I17" i="6"/>
  <c r="I14" i="2"/>
  <c r="H28" i="6"/>
  <c r="H14" i="2"/>
  <c r="H17" i="6"/>
  <c r="H16" i="15"/>
  <c r="H11" i="15"/>
  <c r="N12" i="4"/>
  <c r="N11" i="4" s="1"/>
  <c r="N10" i="4" s="1"/>
  <c r="N9" i="4" s="1"/>
  <c r="N116" i="4"/>
  <c r="N341" i="4"/>
  <c r="N529" i="1"/>
  <c r="I28" i="15" l="1"/>
  <c r="H29" i="21"/>
  <c r="I29" i="21"/>
  <c r="H21" i="2"/>
  <c r="M109" i="4"/>
  <c r="M108" i="4" s="1"/>
  <c r="M8" i="4" s="1"/>
  <c r="I21" i="2"/>
  <c r="I29" i="6"/>
  <c r="H29" i="6"/>
  <c r="H28" i="15"/>
  <c r="N109" i="4"/>
  <c r="N108" i="4" s="1"/>
  <c r="N8" i="4" s="1"/>
  <c r="M243" i="1"/>
  <c r="N243" i="1" l="1"/>
  <c r="O243" i="1" s="1"/>
  <c r="M45" i="1"/>
  <c r="N45" i="1" s="1"/>
  <c r="N44" i="1" l="1"/>
  <c r="M47" i="1"/>
  <c r="N47" i="1" s="1"/>
  <c r="M44" i="1"/>
  <c r="N46" i="1" l="1"/>
  <c r="M562" i="1"/>
  <c r="N562" i="1" s="1"/>
  <c r="O45" i="1"/>
  <c r="M46" i="1"/>
  <c r="O562" i="1" l="1"/>
  <c r="M556" i="1"/>
  <c r="M561" i="1"/>
  <c r="O47" i="1"/>
  <c r="N556" i="1" l="1"/>
  <c r="O556" i="1" s="1"/>
  <c r="N561" i="1"/>
  <c r="M238" i="1"/>
  <c r="N238" i="1" s="1"/>
  <c r="O238" i="1" l="1"/>
  <c r="M240" i="1"/>
  <c r="N240" i="1" s="1"/>
  <c r="M237" i="1"/>
  <c r="N237" i="1" l="1"/>
  <c r="O240" i="1"/>
  <c r="M239" i="1"/>
  <c r="M560" i="1"/>
  <c r="N560" i="1" s="1"/>
  <c r="N239" i="1" l="1"/>
  <c r="O560" i="1"/>
  <c r="M559" i="1"/>
  <c r="M231" i="1"/>
  <c r="N231" i="1" s="1"/>
  <c r="N559" i="1" l="1"/>
  <c r="O231" i="1"/>
  <c r="M242" i="1"/>
  <c r="N242" i="1" s="1"/>
  <c r="O242" i="1" l="1"/>
  <c r="M241" i="1"/>
  <c r="M557" i="1"/>
  <c r="N557" i="1" l="1"/>
  <c r="O557" i="1" s="1"/>
  <c r="N241" i="1"/>
  <c r="M233" i="1"/>
  <c r="N233" i="1" l="1"/>
  <c r="O233" i="1" s="1"/>
  <c r="M232" i="1"/>
  <c r="N232" i="1" l="1"/>
  <c r="O232" i="1" s="1"/>
  <c r="M234" i="1"/>
  <c r="N234" i="1" l="1"/>
  <c r="N230" i="1" s="1"/>
  <c r="N229" i="1" s="1"/>
  <c r="M230" i="1"/>
  <c r="M229" i="1" s="1"/>
  <c r="M555" i="1"/>
  <c r="N555" i="1" s="1"/>
  <c r="O234" i="1" l="1"/>
  <c r="O555" i="1"/>
  <c r="M187" i="1"/>
  <c r="N187" i="1" l="1"/>
  <c r="O187" i="1" s="1"/>
  <c r="M558" i="1"/>
  <c r="N558" i="1" l="1"/>
  <c r="O558" i="1" s="1"/>
  <c r="M248" i="1"/>
  <c r="M554" i="1"/>
  <c r="M553" i="1" s="1"/>
  <c r="N554" i="1" l="1"/>
  <c r="N553" i="1" s="1"/>
  <c r="N248" i="1"/>
  <c r="O248" i="1" s="1"/>
  <c r="M251" i="1"/>
  <c r="N251" i="1" s="1"/>
  <c r="O251" i="1" l="1"/>
  <c r="M249" i="1"/>
  <c r="M250" i="1"/>
  <c r="N249" i="1" l="1"/>
  <c r="O249" i="1" s="1"/>
  <c r="N250" i="1"/>
  <c r="M247" i="1"/>
  <c r="N247" i="1" l="1"/>
  <c r="O247" i="1" s="1"/>
  <c r="M253" i="1"/>
  <c r="N253" i="1" s="1"/>
  <c r="O253" i="1" l="1"/>
  <c r="M246" i="1"/>
  <c r="N246" i="1" s="1"/>
  <c r="M252" i="1"/>
  <c r="N252" i="1" l="1"/>
  <c r="O246" i="1"/>
  <c r="M245" i="1"/>
  <c r="M244" i="1" s="1"/>
  <c r="M102" i="1"/>
  <c r="N102" i="1" s="1"/>
  <c r="N245" i="1" l="1"/>
  <c r="N244" i="1" s="1"/>
  <c r="M41" i="1"/>
  <c r="O102" i="1"/>
  <c r="N41" i="1" l="1"/>
  <c r="O41" i="1" s="1"/>
  <c r="M63" i="1"/>
  <c r="N63" i="1" s="1"/>
  <c r="M75" i="1" l="1"/>
  <c r="N75" i="1" s="1"/>
  <c r="N74" i="1" l="1"/>
  <c r="M103" i="1"/>
  <c r="N103" i="1" s="1"/>
  <c r="M74" i="1"/>
  <c r="M169" i="1" l="1"/>
  <c r="N169" i="1" s="1"/>
  <c r="O75" i="1"/>
  <c r="O103" i="1"/>
  <c r="M199" i="1" l="1"/>
  <c r="N199" i="1" s="1"/>
  <c r="O199" i="1" l="1"/>
  <c r="M226" i="1"/>
  <c r="N226" i="1" s="1"/>
  <c r="M198" i="1"/>
  <c r="N198" i="1" l="1"/>
  <c r="M301" i="1"/>
  <c r="O226" i="1"/>
  <c r="N301" i="1" l="1"/>
  <c r="O301" i="1" s="1"/>
  <c r="M320" i="1"/>
  <c r="N320" i="1" s="1"/>
  <c r="M345" i="1" l="1"/>
  <c r="N345" i="1" s="1"/>
  <c r="O320" i="1"/>
  <c r="M418" i="1" l="1"/>
  <c r="N418" i="1" s="1"/>
  <c r="O345" i="1"/>
  <c r="M423" i="1" l="1"/>
  <c r="N423" i="1" s="1"/>
  <c r="M450" i="1" l="1"/>
  <c r="O418" i="1"/>
  <c r="O423" i="1"/>
  <c r="N450" i="1" l="1"/>
  <c r="O450" i="1" s="1"/>
  <c r="M476" i="1"/>
  <c r="N476" i="1" l="1"/>
  <c r="O476" i="1" s="1"/>
  <c r="M504" i="1"/>
  <c r="N504" i="1" s="1"/>
  <c r="M505" i="1" l="1"/>
  <c r="N505" i="1" s="1"/>
  <c r="O505" i="1" l="1"/>
  <c r="M571" i="1"/>
  <c r="N571" i="1" s="1"/>
  <c r="O504" i="1"/>
  <c r="M594" i="1" l="1"/>
  <c r="N594" i="1" s="1"/>
  <c r="O571" i="1"/>
  <c r="M620" i="1" l="1"/>
  <c r="N620" i="1" s="1"/>
  <c r="O594" i="1" l="1"/>
  <c r="O620" i="1"/>
  <c r="M53" i="1"/>
  <c r="N53" i="1" s="1"/>
  <c r="M83" i="1" l="1"/>
  <c r="N83" i="1" s="1"/>
  <c r="N82" i="1" l="1"/>
  <c r="M82" i="1"/>
  <c r="M122" i="1"/>
  <c r="N122" i="1" l="1"/>
  <c r="O122" i="1" s="1"/>
  <c r="M151" i="1"/>
  <c r="N151" i="1" s="1"/>
  <c r="O83" i="1"/>
  <c r="O151" i="1" l="1"/>
  <c r="M179" i="1"/>
  <c r="N179" i="1" s="1"/>
  <c r="M150" i="1"/>
  <c r="N150" i="1" l="1"/>
  <c r="M207" i="1"/>
  <c r="N207" i="1" s="1"/>
  <c r="M279" i="1" l="1"/>
  <c r="N279" i="1" s="1"/>
  <c r="N278" i="1" l="1"/>
  <c r="M307" i="1"/>
  <c r="N307" i="1" s="1"/>
  <c r="M278" i="1"/>
  <c r="M330" i="1" l="1"/>
  <c r="O279" i="1"/>
  <c r="N330" i="1" l="1"/>
  <c r="O330" i="1" s="1"/>
  <c r="M350" i="1"/>
  <c r="N350" i="1" s="1"/>
  <c r="M380" i="1" l="1"/>
  <c r="N380" i="1" l="1"/>
  <c r="O380" i="1" s="1"/>
  <c r="O350" i="1"/>
  <c r="M431" i="1"/>
  <c r="N431" i="1" s="1"/>
  <c r="O431" i="1" l="1"/>
  <c r="M486" i="1"/>
  <c r="N486" i="1" s="1"/>
  <c r="M512" i="1" l="1"/>
  <c r="N512" i="1" s="1"/>
  <c r="N511" i="1" l="1"/>
  <c r="M538" i="1"/>
  <c r="N538" i="1" s="1"/>
  <c r="M511" i="1"/>
  <c r="M577" i="1" l="1"/>
  <c r="N577" i="1" s="1"/>
  <c r="O538" i="1"/>
  <c r="O512" i="1"/>
  <c r="M602" i="1" l="1"/>
  <c r="N602" i="1" s="1"/>
  <c r="O577" i="1"/>
  <c r="M43" i="1" l="1"/>
  <c r="N43" i="1" s="1"/>
  <c r="M79" i="1" l="1"/>
  <c r="N79" i="1" s="1"/>
  <c r="O602" i="1"/>
  <c r="M107" i="1" l="1"/>
  <c r="N107" i="1" s="1"/>
  <c r="O79" i="1"/>
  <c r="N106" i="1" l="1"/>
  <c r="M106" i="1"/>
  <c r="M173" i="1"/>
  <c r="N173" i="1" s="1"/>
  <c r="N172" i="1" l="1"/>
  <c r="M303" i="1"/>
  <c r="M172" i="1"/>
  <c r="O107" i="1"/>
  <c r="N303" i="1" l="1"/>
  <c r="O303" i="1" s="1"/>
  <c r="M325" i="1"/>
  <c r="N325" i="1" s="1"/>
  <c r="O173" i="1"/>
  <c r="M347" i="1" l="1"/>
  <c r="N347" i="1" s="1"/>
  <c r="M377" i="1" l="1"/>
  <c r="O347" i="1"/>
  <c r="N377" i="1" l="1"/>
  <c r="O377" i="1" s="1"/>
  <c r="M403" i="1"/>
  <c r="N403" i="1" l="1"/>
  <c r="O403" i="1" s="1"/>
  <c r="M427" i="1"/>
  <c r="N427" i="1" s="1"/>
  <c r="N426" i="1" l="1"/>
  <c r="M453" i="1"/>
  <c r="N453" i="1" s="1"/>
  <c r="M426" i="1"/>
  <c r="M507" i="1" l="1"/>
  <c r="N507" i="1" s="1"/>
  <c r="O427" i="1"/>
  <c r="M573" i="1" l="1"/>
  <c r="N573" i="1" s="1"/>
  <c r="O507" i="1"/>
  <c r="O453" i="1"/>
  <c r="M34" i="1" l="1"/>
  <c r="N34" i="1" s="1"/>
  <c r="O573" i="1"/>
  <c r="N33" i="1" l="1"/>
  <c r="M33" i="1"/>
  <c r="M55" i="1"/>
  <c r="N55" i="1" s="1"/>
  <c r="M17" i="1" l="1"/>
  <c r="O34" i="1"/>
  <c r="N17" i="1" l="1"/>
  <c r="O17" i="1" s="1"/>
  <c r="M81" i="1"/>
  <c r="N81" i="1" s="1"/>
  <c r="M149" i="1" l="1"/>
  <c r="N149" i="1" s="1"/>
  <c r="O81" i="1"/>
  <c r="N148" i="1" l="1"/>
  <c r="M206" i="1"/>
  <c r="N206" i="1" s="1"/>
  <c r="M148" i="1"/>
  <c r="M277" i="1" l="1"/>
  <c r="N277" i="1" s="1"/>
  <c r="O149" i="1"/>
  <c r="N276" i="1" l="1"/>
  <c r="M306" i="1"/>
  <c r="N306" i="1" s="1"/>
  <c r="M276" i="1"/>
  <c r="M349" i="1" l="1"/>
  <c r="N349" i="1" s="1"/>
  <c r="O277" i="1"/>
  <c r="M379" i="1" l="1"/>
  <c r="O349" i="1"/>
  <c r="N379" i="1" l="1"/>
  <c r="O379" i="1" s="1"/>
  <c r="M405" i="1"/>
  <c r="N405" i="1" l="1"/>
  <c r="O405" i="1" s="1"/>
  <c r="M430" i="1"/>
  <c r="N430" i="1" s="1"/>
  <c r="M456" i="1" l="1"/>
  <c r="N456" i="1" s="1"/>
  <c r="O430" i="1"/>
  <c r="O456" i="1" l="1"/>
  <c r="M485" i="1"/>
  <c r="N485" i="1" s="1"/>
  <c r="M455" i="1"/>
  <c r="N455" i="1" l="1"/>
  <c r="M537" i="1"/>
  <c r="N537" i="1" s="1"/>
  <c r="M576" i="1" l="1"/>
  <c r="N576" i="1" s="1"/>
  <c r="O537" i="1"/>
  <c r="N575" i="1" l="1"/>
  <c r="M575" i="1"/>
  <c r="M600" i="1"/>
  <c r="N600" i="1" s="1"/>
  <c r="M69" i="1" l="1"/>
  <c r="N69" i="1" s="1"/>
  <c r="O600" i="1"/>
  <c r="O576" i="1"/>
  <c r="O69" i="1" l="1"/>
  <c r="M59" i="1"/>
  <c r="N59" i="1" s="1"/>
  <c r="M68" i="1"/>
  <c r="N68" i="1" l="1"/>
  <c r="N58" i="1"/>
  <c r="M58" i="1"/>
  <c r="M91" i="1"/>
  <c r="N91" i="1" l="1"/>
  <c r="O91" i="1" s="1"/>
  <c r="M127" i="1"/>
  <c r="N127" i="1" s="1"/>
  <c r="O59" i="1"/>
  <c r="M157" i="1" l="1"/>
  <c r="O127" i="1"/>
  <c r="N157" i="1" l="1"/>
  <c r="O157" i="1" s="1"/>
  <c r="M186" i="1"/>
  <c r="N186" i="1" s="1"/>
  <c r="O186" i="1" l="1"/>
  <c r="M216" i="1"/>
  <c r="N216" i="1" s="1"/>
  <c r="M185" i="1"/>
  <c r="N185" i="1" l="1"/>
  <c r="M287" i="1"/>
  <c r="N287" i="1" s="1"/>
  <c r="N286" i="1" l="1"/>
  <c r="M313" i="1"/>
  <c r="N313" i="1" s="1"/>
  <c r="M286" i="1"/>
  <c r="M334" i="1" l="1"/>
  <c r="N334" i="1" s="1"/>
  <c r="O287" i="1"/>
  <c r="O313" i="1"/>
  <c r="M413" i="1" l="1"/>
  <c r="N413" i="1" l="1"/>
  <c r="O413" i="1" s="1"/>
  <c r="M439" i="1"/>
  <c r="N439" i="1" l="1"/>
  <c r="O439" i="1" s="1"/>
  <c r="M464" i="1"/>
  <c r="N464" i="1" l="1"/>
  <c r="O464" i="1" s="1"/>
  <c r="M518" i="1"/>
  <c r="N518" i="1" l="1"/>
  <c r="O518" i="1" s="1"/>
  <c r="M546" i="1"/>
  <c r="N546" i="1" l="1"/>
  <c r="O546" i="1" s="1"/>
  <c r="M584" i="1"/>
  <c r="N584" i="1" s="1"/>
  <c r="M608" i="1" l="1"/>
  <c r="N608" i="1" s="1"/>
  <c r="O584" i="1"/>
  <c r="M54" i="1" l="1"/>
  <c r="N54" i="1" s="1"/>
  <c r="O608" i="1"/>
  <c r="M85" i="1" l="1"/>
  <c r="N85" i="1" s="1"/>
  <c r="N84" i="1" l="1"/>
  <c r="M84" i="1"/>
  <c r="M30" i="1"/>
  <c r="N30" i="1" l="1"/>
  <c r="O30" i="1" s="1"/>
  <c r="M57" i="1"/>
  <c r="N57" i="1" s="1"/>
  <c r="O85" i="1"/>
  <c r="N56" i="1" l="1"/>
  <c r="M90" i="1"/>
  <c r="M56" i="1"/>
  <c r="N90" i="1" l="1"/>
  <c r="O90" i="1" s="1"/>
  <c r="M126" i="1"/>
  <c r="N126" i="1" s="1"/>
  <c r="O57" i="1"/>
  <c r="N125" i="1" l="1"/>
  <c r="M156" i="1"/>
  <c r="M125" i="1"/>
  <c r="N156" i="1" l="1"/>
  <c r="O156" i="1" s="1"/>
  <c r="M184" i="1"/>
  <c r="N184" i="1" s="1"/>
  <c r="O126" i="1"/>
  <c r="N183" i="1" l="1"/>
  <c r="M183" i="1"/>
  <c r="M285" i="1"/>
  <c r="N285" i="1" s="1"/>
  <c r="N284" i="1" l="1"/>
  <c r="M312" i="1"/>
  <c r="N312" i="1" s="1"/>
  <c r="O184" i="1"/>
  <c r="M284" i="1"/>
  <c r="M333" i="1" l="1"/>
  <c r="N333" i="1" s="1"/>
  <c r="O285" i="1"/>
  <c r="M353" i="1" l="1"/>
  <c r="N353" i="1" s="1"/>
  <c r="O312" i="1"/>
  <c r="M412" i="1" l="1"/>
  <c r="N412" i="1" l="1"/>
  <c r="O412" i="1" s="1"/>
  <c r="O353" i="1"/>
  <c r="M438" i="1"/>
  <c r="N438" i="1" l="1"/>
  <c r="O438" i="1" s="1"/>
  <c r="M463" i="1"/>
  <c r="N463" i="1" l="1"/>
  <c r="O463" i="1" s="1"/>
  <c r="M491" i="1"/>
  <c r="N491" i="1" s="1"/>
  <c r="N490" i="1" l="1"/>
  <c r="M490" i="1"/>
  <c r="M583" i="1"/>
  <c r="N583" i="1" s="1"/>
  <c r="N582" i="1" l="1"/>
  <c r="M517" i="1"/>
  <c r="O491" i="1"/>
  <c r="M582" i="1"/>
  <c r="N517" i="1" l="1"/>
  <c r="O517" i="1" s="1"/>
  <c r="M66" i="1"/>
  <c r="O583" i="1"/>
  <c r="N66" i="1" l="1"/>
  <c r="O66" i="1" s="1"/>
  <c r="M100" i="1"/>
  <c r="N100" i="1" s="1"/>
  <c r="M137" i="1" l="1"/>
  <c r="N137" i="1" s="1"/>
  <c r="O100" i="1"/>
  <c r="M164" i="1" l="1"/>
  <c r="N164" i="1" s="1"/>
  <c r="O164" i="1" l="1"/>
  <c r="M194" i="1"/>
  <c r="N194" i="1" s="1"/>
  <c r="M163" i="1"/>
  <c r="N163" i="1" l="1"/>
  <c r="M295" i="1"/>
  <c r="N295" i="1" s="1"/>
  <c r="N294" i="1" l="1"/>
  <c r="M294" i="1"/>
  <c r="M317" i="1"/>
  <c r="N317" i="1" s="1"/>
  <c r="M339" i="1" l="1"/>
  <c r="N339" i="1" s="1"/>
  <c r="O295" i="1"/>
  <c r="N338" i="1" l="1"/>
  <c r="M368" i="1"/>
  <c r="M338" i="1"/>
  <c r="O317" i="1"/>
  <c r="N368" i="1" l="1"/>
  <c r="O368" i="1" s="1"/>
  <c r="M393" i="1"/>
  <c r="N393" i="1" s="1"/>
  <c r="O339" i="1"/>
  <c r="M420" i="1" l="1"/>
  <c r="N420" i="1" s="1"/>
  <c r="M499" i="1" l="1"/>
  <c r="N499" i="1" s="1"/>
  <c r="O420" i="1"/>
  <c r="M525" i="1" l="1"/>
  <c r="N525" i="1" s="1"/>
  <c r="M498" i="1"/>
  <c r="N498" i="1" l="1"/>
  <c r="O499" i="1"/>
  <c r="M526" i="1"/>
  <c r="N526" i="1" l="1"/>
  <c r="O526" i="1" s="1"/>
  <c r="M552" i="1"/>
  <c r="N552" i="1" s="1"/>
  <c r="N551" i="1" l="1"/>
  <c r="M590" i="1"/>
  <c r="N590" i="1" s="1"/>
  <c r="M551" i="1"/>
  <c r="M92" i="1" l="1"/>
  <c r="O552" i="1"/>
  <c r="O590" i="1"/>
  <c r="N92" i="1" l="1"/>
  <c r="O92" i="1" s="1"/>
  <c r="M129" i="1"/>
  <c r="N129" i="1" s="1"/>
  <c r="O129" i="1" l="1"/>
  <c r="M128" i="1"/>
  <c r="M158" i="1"/>
  <c r="N158" i="1" l="1"/>
  <c r="O158" i="1" s="1"/>
  <c r="N128" i="1"/>
  <c r="M189" i="1"/>
  <c r="N189" i="1" s="1"/>
  <c r="N188" i="1" l="1"/>
  <c r="M217" i="1"/>
  <c r="N217" i="1" s="1"/>
  <c r="M188" i="1"/>
  <c r="M289" i="1" l="1"/>
  <c r="N289" i="1" s="1"/>
  <c r="O189" i="1"/>
  <c r="N288" i="1" l="1"/>
  <c r="M288" i="1"/>
  <c r="M314" i="1"/>
  <c r="N314" i="1" s="1"/>
  <c r="M335" i="1" l="1"/>
  <c r="N335" i="1" s="1"/>
  <c r="O289" i="1"/>
  <c r="M390" i="1" l="1"/>
  <c r="O314" i="1"/>
  <c r="N390" i="1" l="1"/>
  <c r="O390" i="1" s="1"/>
  <c r="M440" i="1"/>
  <c r="N440" i="1" s="1"/>
  <c r="M465" i="1" l="1"/>
  <c r="N465" i="1" l="1"/>
  <c r="O465" i="1" s="1"/>
  <c r="M495" i="1"/>
  <c r="N495" i="1" s="1"/>
  <c r="M547" i="1" l="1"/>
  <c r="N547" i="1" s="1"/>
  <c r="O495" i="1"/>
  <c r="M31" i="1" l="1"/>
  <c r="N31" i="1" l="1"/>
  <c r="O31" i="1" s="1"/>
  <c r="M32" i="1"/>
  <c r="N32" i="1" l="1"/>
  <c r="O32" i="1" s="1"/>
  <c r="M65" i="1"/>
  <c r="N65" i="1" l="1"/>
  <c r="O65" i="1" s="1"/>
  <c r="M162" i="1"/>
  <c r="N162" i="1" s="1"/>
  <c r="O162" i="1" l="1"/>
  <c r="M193" i="1"/>
  <c r="N193" i="1" s="1"/>
  <c r="M161" i="1"/>
  <c r="N161" i="1" l="1"/>
  <c r="M220" i="1"/>
  <c r="N220" i="1" s="1"/>
  <c r="O220" i="1" l="1"/>
  <c r="M293" i="1"/>
  <c r="N293" i="1" s="1"/>
  <c r="M219" i="1"/>
  <c r="N219" i="1" l="1"/>
  <c r="N292" i="1"/>
  <c r="M292" i="1"/>
  <c r="M316" i="1"/>
  <c r="N316" i="1" s="1"/>
  <c r="M337" i="1" l="1"/>
  <c r="N337" i="1" s="1"/>
  <c r="O316" i="1"/>
  <c r="O293" i="1"/>
  <c r="M367" i="1" l="1"/>
  <c r="N367" i="1" l="1"/>
  <c r="O367" i="1" s="1"/>
  <c r="M392" i="1"/>
  <c r="N392" i="1" l="1"/>
  <c r="O392" i="1" s="1"/>
  <c r="M419" i="1"/>
  <c r="N419" i="1" s="1"/>
  <c r="M497" i="1" l="1"/>
  <c r="N497" i="1" s="1"/>
  <c r="M550" i="1" l="1"/>
  <c r="N550" i="1" s="1"/>
  <c r="O419" i="1"/>
  <c r="O550" i="1" l="1"/>
  <c r="O497" i="1"/>
  <c r="M589" i="1"/>
  <c r="N589" i="1" s="1"/>
  <c r="M549" i="1"/>
  <c r="N549" i="1" l="1"/>
  <c r="M613" i="1"/>
  <c r="N613" i="1" s="1"/>
  <c r="O589" i="1"/>
  <c r="N612" i="1" l="1"/>
  <c r="M42" i="1"/>
  <c r="M612" i="1"/>
  <c r="N42" i="1" l="1"/>
  <c r="O42" i="1" s="1"/>
  <c r="M105" i="1"/>
  <c r="N105" i="1" s="1"/>
  <c r="O613" i="1"/>
  <c r="N104" i="1" l="1"/>
  <c r="M104" i="1"/>
  <c r="M143" i="1"/>
  <c r="N143" i="1" s="1"/>
  <c r="N142" i="1" l="1"/>
  <c r="M170" i="1"/>
  <c r="M142" i="1"/>
  <c r="N170" i="1" l="1"/>
  <c r="O170" i="1" s="1"/>
  <c r="M201" i="1"/>
  <c r="N201" i="1" s="1"/>
  <c r="O143" i="1"/>
  <c r="N200" i="1" l="1"/>
  <c r="M228" i="1"/>
  <c r="N228" i="1" s="1"/>
  <c r="M200" i="1"/>
  <c r="N227" i="1" l="1"/>
  <c r="M227" i="1"/>
  <c r="M302" i="1"/>
  <c r="O201" i="1"/>
  <c r="N302" i="1" l="1"/>
  <c r="O302" i="1" s="1"/>
  <c r="M346" i="1"/>
  <c r="N346" i="1" s="1"/>
  <c r="O228" i="1"/>
  <c r="M402" i="1" l="1"/>
  <c r="N402" i="1" s="1"/>
  <c r="O402" i="1" l="1"/>
  <c r="M425" i="1"/>
  <c r="N425" i="1" s="1"/>
  <c r="O346" i="1"/>
  <c r="O425" i="1" l="1"/>
  <c r="M451" i="1"/>
  <c r="M424" i="1"/>
  <c r="N451" i="1" l="1"/>
  <c r="O451" i="1" s="1"/>
  <c r="N424" i="1"/>
  <c r="M477" i="1"/>
  <c r="N477" i="1" l="1"/>
  <c r="O477" i="1" s="1"/>
  <c r="M506" i="1"/>
  <c r="N506" i="1" s="1"/>
  <c r="M532" i="1" l="1"/>
  <c r="N532" i="1" s="1"/>
  <c r="O506" i="1"/>
  <c r="O532" i="1" l="1"/>
  <c r="M572" i="1"/>
  <c r="N572" i="1" s="1"/>
  <c r="M531" i="1"/>
  <c r="N531" i="1" l="1"/>
  <c r="M595" i="1"/>
  <c r="N595" i="1" l="1"/>
  <c r="N593" i="1" s="1"/>
  <c r="M622" i="1"/>
  <c r="N622" i="1" s="1"/>
  <c r="M593" i="1"/>
  <c r="O572" i="1"/>
  <c r="O595" i="1" l="1"/>
  <c r="N621" i="1"/>
  <c r="M71" i="1"/>
  <c r="N71" i="1" s="1"/>
  <c r="M621" i="1"/>
  <c r="O71" i="1" l="1"/>
  <c r="M70" i="1"/>
  <c r="M101" i="1"/>
  <c r="N101" i="1" s="1"/>
  <c r="O622" i="1"/>
  <c r="N70" i="1" l="1"/>
  <c r="M138" i="1"/>
  <c r="N138" i="1" s="1"/>
  <c r="O101" i="1"/>
  <c r="M195" i="1" l="1"/>
  <c r="N195" i="1" s="1"/>
  <c r="M224" i="1" l="1"/>
  <c r="N224" i="1" s="1"/>
  <c r="M318" i="1" l="1"/>
  <c r="N318" i="1" s="1"/>
  <c r="O224" i="1"/>
  <c r="M369" i="1" l="1"/>
  <c r="O318" i="1"/>
  <c r="N369" i="1" l="1"/>
  <c r="O369" i="1" s="1"/>
  <c r="M395" i="1"/>
  <c r="N395" i="1" s="1"/>
  <c r="N394" i="1" l="1"/>
  <c r="M421" i="1"/>
  <c r="N421" i="1" s="1"/>
  <c r="M394" i="1"/>
  <c r="M448" i="1" l="1"/>
  <c r="O395" i="1"/>
  <c r="N448" i="1" l="1"/>
  <c r="O448" i="1" s="1"/>
  <c r="M474" i="1"/>
  <c r="O421" i="1"/>
  <c r="N474" i="1" l="1"/>
  <c r="O474" i="1" s="1"/>
  <c r="M501" i="1"/>
  <c r="N501" i="1" s="1"/>
  <c r="N500" i="1" l="1"/>
  <c r="M527" i="1"/>
  <c r="M500" i="1"/>
  <c r="N527" i="1" l="1"/>
  <c r="O527" i="1" s="1"/>
  <c r="M591" i="1"/>
  <c r="N591" i="1" s="1"/>
  <c r="O501" i="1"/>
  <c r="M618" i="1" l="1"/>
  <c r="N618" i="1" s="1"/>
  <c r="O591" i="1"/>
  <c r="M21" i="1" l="1"/>
  <c r="N21" i="1" s="1"/>
  <c r="O618" i="1"/>
  <c r="N20" i="1" l="1"/>
  <c r="M139" i="1"/>
  <c r="M20" i="1"/>
  <c r="N139" i="1" l="1"/>
  <c r="O139" i="1" s="1"/>
  <c r="M168" i="1"/>
  <c r="N168" i="1" s="1"/>
  <c r="O21" i="1"/>
  <c r="M197" i="1" l="1"/>
  <c r="N197" i="1" s="1"/>
  <c r="N196" i="1" l="1"/>
  <c r="M225" i="1"/>
  <c r="N225" i="1" s="1"/>
  <c r="M196" i="1"/>
  <c r="M300" i="1" l="1"/>
  <c r="N300" i="1" s="1"/>
  <c r="O197" i="1"/>
  <c r="M319" i="1" l="1"/>
  <c r="N319" i="1" s="1"/>
  <c r="O225" i="1"/>
  <c r="M344" i="1" l="1"/>
  <c r="N344" i="1" s="1"/>
  <c r="O319" i="1"/>
  <c r="M371" i="1" l="1"/>
  <c r="N371" i="1" s="1"/>
  <c r="N370" i="1" l="1"/>
  <c r="M397" i="1"/>
  <c r="N397" i="1" s="1"/>
  <c r="O344" i="1"/>
  <c r="M370" i="1"/>
  <c r="O397" i="1" l="1"/>
  <c r="M422" i="1"/>
  <c r="O371" i="1"/>
  <c r="M396" i="1"/>
  <c r="N422" i="1" l="1"/>
  <c r="N417" i="1" s="1"/>
  <c r="N396" i="1"/>
  <c r="M449" i="1"/>
  <c r="M417" i="1"/>
  <c r="N449" i="1" l="1"/>
  <c r="O449" i="1" s="1"/>
  <c r="M475" i="1"/>
  <c r="O422" i="1"/>
  <c r="N475" i="1" l="1"/>
  <c r="O475" i="1" s="1"/>
  <c r="M528" i="1"/>
  <c r="N528" i="1" l="1"/>
  <c r="N524" i="1" s="1"/>
  <c r="N523" i="1" s="1"/>
  <c r="M570" i="1"/>
  <c r="N570" i="1" s="1"/>
  <c r="M524" i="1"/>
  <c r="M523" i="1" s="1"/>
  <c r="O528" i="1" l="1"/>
  <c r="M592" i="1"/>
  <c r="N592" i="1" s="1"/>
  <c r="O570" i="1"/>
  <c r="M619" i="1" l="1"/>
  <c r="N619" i="1" s="1"/>
  <c r="M382" i="1" l="1"/>
  <c r="N382" i="1" s="1"/>
  <c r="O592" i="1"/>
  <c r="N381" i="1" l="1"/>
  <c r="M579" i="1"/>
  <c r="N579" i="1" s="1"/>
  <c r="O619" i="1"/>
  <c r="M381" i="1"/>
  <c r="N578" i="1" l="1"/>
  <c r="M160" i="1"/>
  <c r="N160" i="1" s="1"/>
  <c r="O382" i="1"/>
  <c r="M578" i="1"/>
  <c r="N159" i="1" l="1"/>
  <c r="M159" i="1"/>
  <c r="M308" i="1"/>
  <c r="N308" i="1" s="1"/>
  <c r="O579" i="1"/>
  <c r="M410" i="1" l="1"/>
  <c r="N410" i="1" s="1"/>
  <c r="O160" i="1"/>
  <c r="O410" i="1" l="1"/>
  <c r="M487" i="1"/>
  <c r="N487" i="1" s="1"/>
  <c r="M18" i="1" l="1"/>
  <c r="N18" i="1" s="1"/>
  <c r="M64" i="1" l="1"/>
  <c r="N64" i="1" l="1"/>
  <c r="N62" i="1" s="1"/>
  <c r="M175" i="1"/>
  <c r="N175" i="1" s="1"/>
  <c r="M62" i="1"/>
  <c r="O64" i="1" l="1"/>
  <c r="O175" i="1"/>
  <c r="M212" i="1"/>
  <c r="N212" i="1" s="1"/>
  <c r="M174" i="1"/>
  <c r="N174" i="1" l="1"/>
  <c r="N211" i="1"/>
  <c r="M291" i="1"/>
  <c r="N291" i="1" s="1"/>
  <c r="M211" i="1"/>
  <c r="N290" i="1" l="1"/>
  <c r="M290" i="1"/>
  <c r="M326" i="1"/>
  <c r="O212" i="1"/>
  <c r="N326" i="1" l="1"/>
  <c r="O326" i="1" s="1"/>
  <c r="M352" i="1"/>
  <c r="N352" i="1" s="1"/>
  <c r="M324" i="1"/>
  <c r="O291" i="1"/>
  <c r="N324" i="1" l="1"/>
  <c r="M391" i="1"/>
  <c r="O352" i="1"/>
  <c r="N391" i="1" l="1"/>
  <c r="O391" i="1" s="1"/>
  <c r="M429" i="1"/>
  <c r="N429" i="1" s="1"/>
  <c r="N428" i="1" l="1"/>
  <c r="N416" i="1" s="1"/>
  <c r="M428" i="1"/>
  <c r="M416" i="1" s="1"/>
  <c r="M462" i="1"/>
  <c r="N462" i="1" l="1"/>
  <c r="O462" i="1" s="1"/>
  <c r="M496" i="1"/>
  <c r="N496" i="1" s="1"/>
  <c r="O429" i="1"/>
  <c r="M536" i="1" l="1"/>
  <c r="N536" i="1" s="1"/>
  <c r="O496" i="1"/>
  <c r="M581" i="1" l="1"/>
  <c r="N581" i="1" s="1"/>
  <c r="O536" i="1"/>
  <c r="N580" i="1" l="1"/>
  <c r="M611" i="1"/>
  <c r="N611" i="1" s="1"/>
  <c r="M580" i="1"/>
  <c r="N610" i="1" l="1"/>
  <c r="M597" i="1"/>
  <c r="N597" i="1" s="1"/>
  <c r="O581" i="1"/>
  <c r="M610" i="1"/>
  <c r="N596" i="1" l="1"/>
  <c r="M310" i="1"/>
  <c r="N310" i="1" s="1"/>
  <c r="M596" i="1"/>
  <c r="O611" i="1"/>
  <c r="O310" i="1" l="1"/>
  <c r="M442" i="1"/>
  <c r="N442" i="1" s="1"/>
  <c r="M309" i="1"/>
  <c r="O597" i="1"/>
  <c r="N309" i="1" l="1"/>
  <c r="N441" i="1"/>
  <c r="M542" i="1"/>
  <c r="N542" i="1" s="1"/>
  <c r="M441" i="1"/>
  <c r="N541" i="1" l="1"/>
  <c r="M180" i="1"/>
  <c r="N180" i="1" s="1"/>
  <c r="O442" i="1"/>
  <c r="M541" i="1"/>
  <c r="M331" i="1" l="1"/>
  <c r="N331" i="1" s="1"/>
  <c r="O542" i="1"/>
  <c r="M19" i="1" l="1"/>
  <c r="N19" i="1" s="1"/>
  <c r="M80" i="1" l="1"/>
  <c r="N80" i="1" s="1"/>
  <c r="M147" i="1" l="1"/>
  <c r="O80" i="1"/>
  <c r="N147" i="1" l="1"/>
  <c r="O147" i="1" s="1"/>
  <c r="M181" i="1"/>
  <c r="N181" i="1" l="1"/>
  <c r="O181" i="1" s="1"/>
  <c r="M218" i="1"/>
  <c r="N218" i="1" s="1"/>
  <c r="M304" i="1" l="1"/>
  <c r="N304" i="1" l="1"/>
  <c r="O304" i="1" s="1"/>
  <c r="M332" i="1"/>
  <c r="N332" i="1" s="1"/>
  <c r="M366" i="1" l="1"/>
  <c r="N366" i="1" l="1"/>
  <c r="O366" i="1" s="1"/>
  <c r="M404" i="1"/>
  <c r="N404" i="1" l="1"/>
  <c r="O404" i="1" s="1"/>
  <c r="M437" i="1"/>
  <c r="M401" i="1"/>
  <c r="M400" i="1" s="1"/>
  <c r="N401" i="1" l="1"/>
  <c r="N400" i="1" s="1"/>
  <c r="N437" i="1"/>
  <c r="O437" i="1" s="1"/>
  <c r="M467" i="1"/>
  <c r="N467" i="1" s="1"/>
  <c r="N466" i="1" l="1"/>
  <c r="M508" i="1"/>
  <c r="M466" i="1"/>
  <c r="N508" i="1" l="1"/>
  <c r="N503" i="1" s="1"/>
  <c r="N502" i="1" s="1"/>
  <c r="M588" i="1"/>
  <c r="N588" i="1" s="1"/>
  <c r="M503" i="1"/>
  <c r="M502" i="1" s="1"/>
  <c r="O467" i="1"/>
  <c r="M94" i="1" l="1"/>
  <c r="N94" i="1" s="1"/>
  <c r="O588" i="1"/>
  <c r="O508" i="1"/>
  <c r="N93" i="1" l="1"/>
  <c r="M36" i="1"/>
  <c r="N36" i="1" s="1"/>
  <c r="M93" i="1"/>
  <c r="N35" i="1" l="1"/>
  <c r="M35" i="1"/>
  <c r="M275" i="1"/>
  <c r="N275" i="1" s="1"/>
  <c r="O94" i="1"/>
  <c r="N274" i="1" l="1"/>
  <c r="M274" i="1"/>
  <c r="M209" i="1"/>
  <c r="N209" i="1" s="1"/>
  <c r="O36" i="1"/>
  <c r="N208" i="1" l="1"/>
  <c r="M351" i="1"/>
  <c r="N351" i="1" s="1"/>
  <c r="M208" i="1"/>
  <c r="O275" i="1"/>
  <c r="M603" i="1" l="1"/>
  <c r="N603" i="1" s="1"/>
  <c r="M336" i="1" l="1"/>
  <c r="N336" i="1" s="1"/>
  <c r="O603" i="1"/>
  <c r="O351" i="1"/>
  <c r="M378" i="1" l="1"/>
  <c r="N378" i="1" l="1"/>
  <c r="O378" i="1" s="1"/>
  <c r="M411" i="1"/>
  <c r="N411" i="1" l="1"/>
  <c r="O411" i="1" s="1"/>
  <c r="M516" i="1"/>
  <c r="M409" i="1"/>
  <c r="M408" i="1" s="1"/>
  <c r="N516" i="1" l="1"/>
  <c r="O516" i="1" s="1"/>
  <c r="N409" i="1"/>
  <c r="N408" i="1" s="1"/>
  <c r="M548" i="1"/>
  <c r="N548" i="1" s="1"/>
  <c r="M599" i="1" l="1"/>
  <c r="N599" i="1" s="1"/>
  <c r="N598" i="1" l="1"/>
  <c r="M598" i="1"/>
  <c r="M283" i="1"/>
  <c r="N283" i="1" s="1"/>
  <c r="N282" i="1" l="1"/>
  <c r="M282" i="1"/>
  <c r="M384" i="1"/>
  <c r="N384" i="1" s="1"/>
  <c r="O599" i="1"/>
  <c r="N383" i="1" l="1"/>
  <c r="M123" i="1"/>
  <c r="M383" i="1"/>
  <c r="O283" i="1"/>
  <c r="N123" i="1" l="1"/>
  <c r="O123" i="1" s="1"/>
  <c r="M281" i="1"/>
  <c r="N281" i="1" s="1"/>
  <c r="O384" i="1"/>
  <c r="N280" i="1" l="1"/>
  <c r="M540" i="1"/>
  <c r="N540" i="1" s="1"/>
  <c r="M280" i="1"/>
  <c r="N539" i="1" l="1"/>
  <c r="M539" i="1"/>
  <c r="M609" i="1"/>
  <c r="N609" i="1" s="1"/>
  <c r="O281" i="1"/>
  <c r="M124" i="1" l="1"/>
  <c r="O609" i="1"/>
  <c r="O540" i="1"/>
  <c r="N124" i="1" l="1"/>
  <c r="O124" i="1" s="1"/>
  <c r="M205" i="1"/>
  <c r="N205" i="1" l="1"/>
  <c r="O205" i="1" s="1"/>
  <c r="M315" i="1"/>
  <c r="N315" i="1" l="1"/>
  <c r="N311" i="1" s="1"/>
  <c r="M348" i="1"/>
  <c r="M311" i="1"/>
  <c r="N348" i="1" l="1"/>
  <c r="N343" i="1" s="1"/>
  <c r="M454" i="1"/>
  <c r="O315" i="1"/>
  <c r="M343" i="1"/>
  <c r="N454" i="1" l="1"/>
  <c r="O454" i="1" s="1"/>
  <c r="O348" i="1"/>
  <c r="M522" i="1"/>
  <c r="N522" i="1" s="1"/>
  <c r="M452" i="1"/>
  <c r="N452" i="1" l="1"/>
  <c r="N521" i="1"/>
  <c r="M521" i="1"/>
  <c r="M574" i="1"/>
  <c r="N574" i="1" s="1"/>
  <c r="M16" i="1" l="1"/>
  <c r="O522" i="1"/>
  <c r="O574" i="1"/>
  <c r="N16" i="1" l="1"/>
  <c r="M604" i="1"/>
  <c r="M15" i="1"/>
  <c r="N604" i="1" l="1"/>
  <c r="N601" i="1" s="1"/>
  <c r="N15" i="1"/>
  <c r="O16" i="1"/>
  <c r="M299" i="1"/>
  <c r="N299" i="1" s="1"/>
  <c r="O604" i="1"/>
  <c r="M601" i="1"/>
  <c r="K14" i="15" s="1" a="1"/>
  <c r="K14" i="15" s="1"/>
  <c r="L14" i="15" l="1"/>
  <c r="L15" i="6"/>
  <c r="O299" i="1"/>
  <c r="M192" i="1"/>
  <c r="N192" i="1" s="1"/>
  <c r="M298" i="1"/>
  <c r="M297" i="1" s="1"/>
  <c r="N298" i="1" l="1"/>
  <c r="N297" i="1" s="1"/>
  <c r="N191" i="1"/>
  <c r="N190" i="1" s="1"/>
  <c r="M587" i="1"/>
  <c r="N587" i="1" s="1"/>
  <c r="M191" i="1"/>
  <c r="M190" i="1" s="1"/>
  <c r="O192" i="1" l="1"/>
  <c r="N586" i="1"/>
  <c r="N585" i="1" s="1"/>
  <c r="M323" i="1"/>
  <c r="N323" i="1" s="1"/>
  <c r="M586" i="1"/>
  <c r="M585" i="1" s="1"/>
  <c r="O323" i="1" l="1"/>
  <c r="M389" i="1"/>
  <c r="N389" i="1" s="1"/>
  <c r="M322" i="1"/>
  <c r="M321" i="1" s="1"/>
  <c r="O587" i="1"/>
  <c r="N322" i="1" l="1"/>
  <c r="N321" i="1" s="1"/>
  <c r="O389" i="1"/>
  <c r="M365" i="1"/>
  <c r="N365" i="1" s="1"/>
  <c r="M388" i="1"/>
  <c r="M387" i="1" s="1"/>
  <c r="N388" i="1" l="1"/>
  <c r="N387" i="1" s="1"/>
  <c r="O365" i="1"/>
  <c r="M167" i="1"/>
  <c r="M364" i="1"/>
  <c r="M363" i="1" s="1"/>
  <c r="M166" i="1" l="1"/>
  <c r="M165" i="1" s="1"/>
  <c r="N167" i="1"/>
  <c r="N364" i="1"/>
  <c r="N363" i="1" s="1"/>
  <c r="M376" i="1"/>
  <c r="N376" i="1" s="1"/>
  <c r="N166" i="1" l="1"/>
  <c r="N165" i="1" s="1"/>
  <c r="N375" i="1"/>
  <c r="M515" i="1"/>
  <c r="N515" i="1" s="1"/>
  <c r="M375" i="1"/>
  <c r="O515" i="1" l="1"/>
  <c r="M514" i="1"/>
  <c r="M513" i="1" s="1"/>
  <c r="M29" i="1"/>
  <c r="N29" i="1" s="1"/>
  <c r="N514" i="1" l="1"/>
  <c r="N513" i="1" s="1"/>
  <c r="O29" i="1"/>
  <c r="M386" i="1"/>
  <c r="N386" i="1" s="1"/>
  <c r="M28" i="1"/>
  <c r="M27" i="1" s="1"/>
  <c r="N28" i="1" l="1"/>
  <c r="N27" i="1" s="1"/>
  <c r="N385" i="1"/>
  <c r="N374" i="1" s="1"/>
  <c r="N362" i="1" s="1"/>
  <c r="N361" i="1" s="1"/>
  <c r="M607" i="1"/>
  <c r="N607" i="1" s="1"/>
  <c r="M385" i="1"/>
  <c r="K13" i="15" l="1" a="1"/>
  <c r="K13" i="15" s="1"/>
  <c r="K12" i="15" a="1"/>
  <c r="K12" i="15" s="1"/>
  <c r="N606" i="1"/>
  <c r="N605" i="1" s="1"/>
  <c r="M49" i="1"/>
  <c r="N49" i="1" s="1"/>
  <c r="O386" i="1"/>
  <c r="M374" i="1"/>
  <c r="M362" i="1" s="1"/>
  <c r="M361" i="1" s="1"/>
  <c r="M606" i="1"/>
  <c r="M605" i="1" s="1"/>
  <c r="L12" i="15" l="1"/>
  <c r="L13" i="15"/>
  <c r="L13" i="6"/>
  <c r="N48" i="1"/>
  <c r="M146" i="1"/>
  <c r="N146" i="1" s="1"/>
  <c r="L12" i="6"/>
  <c r="O607" i="1"/>
  <c r="M48" i="1"/>
  <c r="K10" i="15" s="1" a="1"/>
  <c r="K10" i="15" s="1"/>
  <c r="L10" i="15" l="1"/>
  <c r="L10" i="6"/>
  <c r="O49" i="1"/>
  <c r="O146" i="1"/>
  <c r="M136" i="1"/>
  <c r="N136" i="1" s="1"/>
  <c r="M145" i="1"/>
  <c r="M144" i="1" s="1"/>
  <c r="N145" i="1" l="1"/>
  <c r="N144" i="1" s="1"/>
  <c r="N135" i="1"/>
  <c r="M204" i="1"/>
  <c r="N204" i="1" s="1"/>
  <c r="M135" i="1"/>
  <c r="O204" i="1" l="1"/>
  <c r="M203" i="1"/>
  <c r="M202" i="1" s="1"/>
  <c r="M155" i="1"/>
  <c r="N155" i="1" s="1"/>
  <c r="N203" i="1" l="1"/>
  <c r="N202" i="1" s="1"/>
  <c r="O155" i="1"/>
  <c r="M78" i="1"/>
  <c r="N78" i="1" s="1"/>
  <c r="M154" i="1"/>
  <c r="M153" i="1" s="1"/>
  <c r="N154" i="1" l="1"/>
  <c r="N153" i="1" s="1"/>
  <c r="N77" i="1"/>
  <c r="N76" i="1" s="1"/>
  <c r="M342" i="1"/>
  <c r="N342" i="1" s="1"/>
  <c r="M77" i="1"/>
  <c r="M76" i="1" s="1"/>
  <c r="N341" i="1" l="1"/>
  <c r="N340" i="1" s="1"/>
  <c r="M461" i="1"/>
  <c r="N461" i="1" s="1"/>
  <c r="M341" i="1"/>
  <c r="M340" i="1" s="1"/>
  <c r="O78" i="1"/>
  <c r="O461" i="1" l="1"/>
  <c r="M447" i="1"/>
  <c r="N447" i="1" s="1"/>
  <c r="O342" i="1"/>
  <c r="M460" i="1"/>
  <c r="M459" i="1" s="1"/>
  <c r="N460" i="1" l="1"/>
  <c r="N459" i="1" s="1"/>
  <c r="O447" i="1"/>
  <c r="M473" i="1"/>
  <c r="N473" i="1" s="1"/>
  <c r="M446" i="1"/>
  <c r="M445" i="1" s="1"/>
  <c r="N446" i="1" l="1"/>
  <c r="N445" i="1" s="1"/>
  <c r="O473" i="1"/>
  <c r="M436" i="1"/>
  <c r="N436" i="1" s="1"/>
  <c r="M472" i="1"/>
  <c r="N472" i="1" l="1"/>
  <c r="O436" i="1"/>
  <c r="M99" i="1"/>
  <c r="N99" i="1" s="1"/>
  <c r="M435" i="1"/>
  <c r="N435" i="1" l="1"/>
  <c r="N434" i="1" s="1"/>
  <c r="N433" i="1" s="1"/>
  <c r="N98" i="1"/>
  <c r="N97" i="1" s="1"/>
  <c r="M359" i="1"/>
  <c r="N359" i="1" s="1"/>
  <c r="M434" i="1"/>
  <c r="M433" i="1" s="1"/>
  <c r="M98" i="1"/>
  <c r="M97" i="1" s="1"/>
  <c r="O99" i="1" l="1"/>
  <c r="N358" i="1"/>
  <c r="N357" i="1" s="1"/>
  <c r="N356" i="1" s="1"/>
  <c r="N355" i="1" s="1"/>
  <c r="N354" i="1" s="1"/>
  <c r="M479" i="1"/>
  <c r="N479" i="1" s="1"/>
  <c r="M358" i="1"/>
  <c r="M357" i="1" s="1"/>
  <c r="M356" i="1" s="1"/>
  <c r="M355" i="1" s="1"/>
  <c r="M354" i="1" s="1"/>
  <c r="N478" i="1" l="1"/>
  <c r="N471" i="1" s="1"/>
  <c r="N470" i="1" s="1"/>
  <c r="N432" i="1" s="1"/>
  <c r="O359" i="1"/>
  <c r="M484" i="1"/>
  <c r="N484" i="1" s="1"/>
  <c r="M478" i="1"/>
  <c r="K15" i="15" s="1" a="1"/>
  <c r="K15" i="15" s="1"/>
  <c r="L15" i="15" l="1"/>
  <c r="L16" i="15" s="1"/>
  <c r="K16" i="15"/>
  <c r="O484" i="1"/>
  <c r="M471" i="1"/>
  <c r="M470" i="1" s="1"/>
  <c r="M432" i="1" s="1"/>
  <c r="M483" i="1"/>
  <c r="O479" i="1"/>
  <c r="M489" i="1"/>
  <c r="N489" i="1" s="1"/>
  <c r="N483" i="1" l="1"/>
  <c r="M329" i="1"/>
  <c r="N329" i="1" s="1"/>
  <c r="K17" i="6"/>
  <c r="L16" i="6"/>
  <c r="L17" i="6" s="1"/>
  <c r="M488" i="1"/>
  <c r="K25" i="15" l="1" a="1"/>
  <c r="K25" i="15" s="1"/>
  <c r="K24" i="15" a="1"/>
  <c r="K24" i="15" s="1"/>
  <c r="N488" i="1"/>
  <c r="N482" i="1" s="1"/>
  <c r="O489" i="1"/>
  <c r="N328" i="1"/>
  <c r="N327" i="1" s="1"/>
  <c r="N296" i="1" s="1"/>
  <c r="M328" i="1"/>
  <c r="M327" i="1" s="1"/>
  <c r="M296" i="1" s="1"/>
  <c r="M482" i="1"/>
  <c r="M494" i="1"/>
  <c r="N494" i="1" s="1"/>
  <c r="G23" i="6" l="1"/>
  <c r="F22" i="15"/>
  <c r="G22" i="15" s="1"/>
  <c r="L24" i="15"/>
  <c r="L25" i="15"/>
  <c r="L25" i="6"/>
  <c r="L26" i="6"/>
  <c r="N493" i="1"/>
  <c r="N492" i="1" s="1"/>
  <c r="M535" i="1"/>
  <c r="N535" i="1" s="1"/>
  <c r="M493" i="1"/>
  <c r="M492" i="1" s="1"/>
  <c r="O494" i="1" l="1"/>
  <c r="N534" i="1"/>
  <c r="N533" i="1" s="1"/>
  <c r="M534" i="1"/>
  <c r="M533" i="1" s="1"/>
  <c r="G26" i="6" s="1"/>
  <c r="M273" i="1"/>
  <c r="N273" i="1" s="1"/>
  <c r="F25" i="15" l="1"/>
  <c r="G25" i="15" s="1"/>
  <c r="N272" i="1"/>
  <c r="N271" i="1" s="1"/>
  <c r="N270" i="1" s="1"/>
  <c r="N269" i="1" s="1"/>
  <c r="M569" i="1"/>
  <c r="N569" i="1" s="1"/>
  <c r="M272" i="1"/>
  <c r="F24" i="15" s="1" a="1"/>
  <c r="F24" i="15" s="1"/>
  <c r="G24" i="15" s="1"/>
  <c r="O535" i="1"/>
  <c r="N568" i="1" l="1"/>
  <c r="N567" i="1" s="1"/>
  <c r="N566" i="1" s="1"/>
  <c r="M568" i="1"/>
  <c r="M567" i="1" s="1"/>
  <c r="M566" i="1" s="1"/>
  <c r="M141" i="1"/>
  <c r="N141" i="1" s="1"/>
  <c r="M271" i="1"/>
  <c r="G25" i="6"/>
  <c r="O273" i="1"/>
  <c r="O141" i="1" l="1"/>
  <c r="M215" i="1"/>
  <c r="N215" i="1" s="1"/>
  <c r="M140" i="1"/>
  <c r="M270" i="1"/>
  <c r="F26" i="15" s="1"/>
  <c r="G26" i="15" s="1"/>
  <c r="F19" i="2" a="1"/>
  <c r="F19" i="2" s="1"/>
  <c r="G19" i="2" s="1"/>
  <c r="O569" i="1"/>
  <c r="K20" i="15" l="1" a="1"/>
  <c r="K20" i="15" s="1"/>
  <c r="K21" i="15" a="1"/>
  <c r="K21" i="15" s="1"/>
  <c r="N140" i="1"/>
  <c r="N134" i="1" s="1"/>
  <c r="O215" i="1"/>
  <c r="M214" i="1"/>
  <c r="M213" i="1" s="1"/>
  <c r="M40" i="1"/>
  <c r="N40" i="1" s="1"/>
  <c r="G27" i="6"/>
  <c r="M269" i="1"/>
  <c r="M134" i="1"/>
  <c r="L21" i="15" l="1"/>
  <c r="K27" i="15"/>
  <c r="L20" i="15"/>
  <c r="L27" i="15" s="1"/>
  <c r="N214" i="1"/>
  <c r="N213" i="1" s="1"/>
  <c r="L22" i="6"/>
  <c r="O40" i="1"/>
  <c r="M545" i="1"/>
  <c r="N545" i="1" s="1"/>
  <c r="L21" i="6"/>
  <c r="L28" i="6" s="1"/>
  <c r="K28" i="6"/>
  <c r="M39" i="1"/>
  <c r="N39" i="1" l="1"/>
  <c r="N38" i="1" s="1"/>
  <c r="O545" i="1"/>
  <c r="M544" i="1"/>
  <c r="M543" i="1" s="1"/>
  <c r="M481" i="1" s="1"/>
  <c r="M480" i="1" s="1"/>
  <c r="M360" i="1" s="1"/>
  <c r="M115" i="1"/>
  <c r="N115" i="1" s="1"/>
  <c r="M38" i="1"/>
  <c r="N544" i="1" l="1"/>
  <c r="N543" i="1" s="1"/>
  <c r="N481" i="1" s="1"/>
  <c r="N480" i="1" s="1"/>
  <c r="N360" i="1" s="1"/>
  <c r="N114" i="1"/>
  <c r="N113" i="1" s="1"/>
  <c r="N112" i="1" s="1"/>
  <c r="N111" i="1" s="1"/>
  <c r="N110" i="1" s="1"/>
  <c r="M52" i="1"/>
  <c r="N52" i="1" s="1"/>
  <c r="M114" i="1"/>
  <c r="O52" i="1" l="1"/>
  <c r="O115" i="1"/>
  <c r="M617" i="1"/>
  <c r="N617" i="1" s="1"/>
  <c r="M113" i="1"/>
  <c r="F23" i="15" s="1"/>
  <c r="G23" i="15" s="1"/>
  <c r="M51" i="1"/>
  <c r="F10" i="15" s="1" a="1"/>
  <c r="F10" i="15" s="1"/>
  <c r="G10" i="15" s="1"/>
  <c r="N51" i="1" l="1"/>
  <c r="N50" i="1" s="1"/>
  <c r="N37" i="1" s="1"/>
  <c r="N616" i="1"/>
  <c r="N615" i="1" s="1"/>
  <c r="N614" i="1" s="1"/>
  <c r="N565" i="1" s="1"/>
  <c r="N564" i="1" s="1"/>
  <c r="N563" i="1" s="1"/>
  <c r="M616" i="1"/>
  <c r="M615" i="1" s="1"/>
  <c r="M614" i="1" s="1"/>
  <c r="M565" i="1" s="1"/>
  <c r="M564" i="1" s="1"/>
  <c r="M563" i="1" s="1"/>
  <c r="F14" i="15" s="1"/>
  <c r="G14" i="15" s="1"/>
  <c r="M121" i="1"/>
  <c r="N121" i="1" s="1"/>
  <c r="M50" i="1"/>
  <c r="G10" i="6"/>
  <c r="M112" i="1"/>
  <c r="M111" i="1" s="1"/>
  <c r="M110" i="1" s="1"/>
  <c r="G24" i="6"/>
  <c r="O121" i="1" l="1"/>
  <c r="M223" i="1"/>
  <c r="N223" i="1" s="1"/>
  <c r="M120" i="1"/>
  <c r="F12" i="15" s="1" a="1"/>
  <c r="F12" i="15" s="1"/>
  <c r="O617" i="1"/>
  <c r="M37" i="1"/>
  <c r="F10" i="2" a="1"/>
  <c r="F10" i="2" s="1"/>
  <c r="G10" i="2" s="1"/>
  <c r="G12" i="15" l="1"/>
  <c r="N120" i="1"/>
  <c r="N119" i="1" s="1"/>
  <c r="N118" i="1" s="1"/>
  <c r="N117" i="1" s="1"/>
  <c r="N222" i="1"/>
  <c r="N221" i="1" s="1"/>
  <c r="M178" i="1"/>
  <c r="M222" i="1"/>
  <c r="F15" i="15" s="1" a="1"/>
  <c r="F15" i="15" s="1"/>
  <c r="G15" i="15" s="1"/>
  <c r="M119" i="1"/>
  <c r="F13" i="15" s="1"/>
  <c r="G13" i="15" s="1"/>
  <c r="G16" i="15" l="1"/>
  <c r="F16" i="15"/>
  <c r="M177" i="1"/>
  <c r="F20" i="15" s="1" a="1"/>
  <c r="F20" i="15" s="1"/>
  <c r="N178" i="1"/>
  <c r="O223" i="1"/>
  <c r="M221" i="1"/>
  <c r="F13" i="2" s="1" a="1"/>
  <c r="F13" i="2" s="1"/>
  <c r="G13" i="2" s="1"/>
  <c r="G16" i="6"/>
  <c r="M96" i="1"/>
  <c r="N96" i="1" s="1"/>
  <c r="G12" i="6"/>
  <c r="M118" i="1"/>
  <c r="M117" i="1" s="1"/>
  <c r="F12" i="2" a="1"/>
  <c r="F12" i="2" s="1"/>
  <c r="G13" i="6"/>
  <c r="F27" i="15" l="1"/>
  <c r="F21" i="15"/>
  <c r="G21" i="15" s="1"/>
  <c r="G20" i="15"/>
  <c r="G27" i="15" s="1"/>
  <c r="N177" i="1"/>
  <c r="N176" i="1" s="1"/>
  <c r="N133" i="1" s="1"/>
  <c r="N132" i="1" s="1"/>
  <c r="N116" i="1" s="1"/>
  <c r="N109" i="1" s="1"/>
  <c r="N108" i="1" s="1"/>
  <c r="N95" i="1"/>
  <c r="G17" i="6"/>
  <c r="F17" i="6"/>
  <c r="M73" i="1"/>
  <c r="N73" i="1" s="1"/>
  <c r="M176" i="1"/>
  <c r="M133" i="1" s="1"/>
  <c r="G12" i="2"/>
  <c r="G14" i="2" s="1"/>
  <c r="F14" i="2"/>
  <c r="M95" i="1"/>
  <c r="K18" i="15" s="1" a="1"/>
  <c r="K18" i="15" s="1"/>
  <c r="L18" i="15" l="1"/>
  <c r="L19" i="6"/>
  <c r="O96" i="1"/>
  <c r="N72" i="1"/>
  <c r="N61" i="1" s="1"/>
  <c r="N60" i="1" s="1"/>
  <c r="M89" i="1"/>
  <c r="N89" i="1" s="1"/>
  <c r="M72" i="1"/>
  <c r="F28" i="6"/>
  <c r="G21" i="6"/>
  <c r="G28" i="6" s="1"/>
  <c r="F22" i="6"/>
  <c r="G22" i="6" s="1"/>
  <c r="M132" i="1"/>
  <c r="M116" i="1" s="1"/>
  <c r="M109" i="1" s="1"/>
  <c r="M108" i="1" s="1"/>
  <c r="F18" i="2" a="1"/>
  <c r="F18" i="2" s="1"/>
  <c r="K17" i="15" l="1" a="1"/>
  <c r="K17" i="15" s="1"/>
  <c r="F17" i="15" a="1"/>
  <c r="F17" i="15" s="1"/>
  <c r="N88" i="1"/>
  <c r="N87" i="1" s="1"/>
  <c r="N86" i="1" s="1"/>
  <c r="M23" i="1"/>
  <c r="N23" i="1" s="1"/>
  <c r="O73" i="1"/>
  <c r="M88" i="1"/>
  <c r="F18" i="15" s="1" a="1"/>
  <c r="F18" i="15" s="1"/>
  <c r="G18" i="15" s="1"/>
  <c r="M61" i="1"/>
  <c r="F20" i="2"/>
  <c r="G18" i="2"/>
  <c r="G20" i="2" s="1"/>
  <c r="F19" i="15" l="1"/>
  <c r="G17" i="15"/>
  <c r="G19" i="15" s="1"/>
  <c r="K19" i="15"/>
  <c r="L17" i="15"/>
  <c r="L19" i="15" s="1"/>
  <c r="N22" i="1"/>
  <c r="N14" i="1" s="1"/>
  <c r="N13" i="1" s="1"/>
  <c r="N12" i="1" s="1"/>
  <c r="N11" i="1" s="1"/>
  <c r="N10" i="1" s="1"/>
  <c r="N9" i="1" s="1"/>
  <c r="N8" i="1" s="1"/>
  <c r="M22" i="1"/>
  <c r="F15" i="2" a="1"/>
  <c r="F15" i="2" s="1"/>
  <c r="M60" i="1"/>
  <c r="G19" i="6"/>
  <c r="M87" i="1"/>
  <c r="G18" i="6"/>
  <c r="K20" i="6"/>
  <c r="L18" i="6"/>
  <c r="L20" i="6" s="1"/>
  <c r="K9" i="15" l="1" a="1"/>
  <c r="K9" i="15" s="1"/>
  <c r="F9" i="15" a="1"/>
  <c r="F9" i="15" s="1"/>
  <c r="G20" i="6"/>
  <c r="F16" i="2" a="1"/>
  <c r="F16" i="2" s="1"/>
  <c r="G16" i="2" s="1"/>
  <c r="M86" i="1"/>
  <c r="Q14" i="2" a="1"/>
  <c r="Q14" i="2" s="1"/>
  <c r="R14" i="2" s="1"/>
  <c r="M14" i="1"/>
  <c r="F20" i="6"/>
  <c r="O23" i="1"/>
  <c r="G15" i="2"/>
  <c r="F11" i="15" l="1"/>
  <c r="F28" i="15" s="1"/>
  <c r="G9" i="15"/>
  <c r="G11" i="15" s="1"/>
  <c r="G28" i="15" s="1"/>
  <c r="K11" i="15"/>
  <c r="L9" i="15"/>
  <c r="L11" i="15" s="1"/>
  <c r="L28" i="15" s="1"/>
  <c r="G17" i="2"/>
  <c r="K11" i="6"/>
  <c r="L9" i="6"/>
  <c r="L11" i="6" s="1"/>
  <c r="L29" i="6" s="1"/>
  <c r="F17" i="2"/>
  <c r="M13" i="1"/>
  <c r="M12" i="1" s="1"/>
  <c r="M11" i="1" s="1"/>
  <c r="M10" i="1" s="1"/>
  <c r="M9" i="1" s="1"/>
  <c r="M8" i="1" s="1"/>
  <c r="F9" i="2" a="1"/>
  <c r="F9" i="2" s="1"/>
  <c r="K28" i="15" l="1"/>
  <c r="O11" i="15" s="1"/>
  <c r="K29" i="6"/>
  <c r="O11" i="6" s="1"/>
  <c r="F11" i="2"/>
  <c r="F21" i="2" s="1"/>
  <c r="G9" i="2"/>
  <c r="G11" i="2" s="1"/>
  <c r="G21" i="2" s="1"/>
  <c r="P5" i="4" s="1"/>
  <c r="P1" i="4" s="1"/>
  <c r="P3" i="4" s="1"/>
  <c r="O19" i="15" l="1"/>
  <c r="O26" i="15"/>
  <c r="O22" i="15"/>
  <c r="O23" i="15"/>
  <c r="O28" i="15"/>
  <c r="O14" i="15"/>
  <c r="O12" i="15"/>
  <c r="O13" i="15"/>
  <c r="O10" i="15"/>
  <c r="O15" i="15"/>
  <c r="O16" i="15"/>
  <c r="O25" i="15"/>
  <c r="O24" i="15"/>
  <c r="O20" i="15"/>
  <c r="O21" i="15"/>
  <c r="O27" i="15"/>
  <c r="O18" i="15"/>
  <c r="O17" i="15"/>
  <c r="O9" i="15"/>
  <c r="O9" i="6"/>
  <c r="O10" i="6"/>
  <c r="O29" i="6"/>
  <c r="O24" i="6"/>
  <c r="O27" i="6"/>
  <c r="O23" i="6"/>
  <c r="O15" i="6"/>
  <c r="O13" i="6"/>
  <c r="O12" i="6"/>
  <c r="O16" i="6"/>
  <c r="O17" i="6"/>
  <c r="O26" i="6"/>
  <c r="O25" i="6"/>
  <c r="O22" i="6"/>
  <c r="O21" i="6"/>
  <c r="O28" i="6"/>
  <c r="O19" i="6"/>
  <c r="O18" i="6"/>
  <c r="O20" i="6"/>
  <c r="F9" i="6" a="1"/>
  <c r="F9" i="6" s="1"/>
  <c r="M163" i="14"/>
  <c r="M162" i="14" s="1"/>
  <c r="M117" i="14" s="1"/>
  <c r="M110" i="14" s="1"/>
  <c r="M109" i="14" s="1"/>
  <c r="M8" i="14" s="1"/>
  <c r="D36" i="16" a="1"/>
  <c r="D36" i="16" s="1"/>
  <c r="E36" i="16" s="1"/>
  <c r="G9" i="6" l="1"/>
  <c r="G11" i="6" s="1"/>
  <c r="G29" i="6" s="1"/>
  <c r="F11" i="6"/>
  <c r="F29"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tc={B399D36C-2020-4C70-AC7A-A476DDAB775F}</author>
    <author>tc={65F93D50-051F-46CC-A3C9-823C62733884}</author>
    <author>tc={7AA1DBE9-74A5-42EA-9F84-A30CCDAE8A02}</author>
    <author>tc={F619CC8F-6C4A-4BDF-A121-CC6F6A198528}</author>
    <author>tc={9D951CCC-0A8C-4FAF-8813-A94AA9604012}</author>
    <author>tc={FF0D00B1-AE89-4774-BFC7-541AD8709647}</author>
    <author>tc={95EBAC7C-416B-42F5-A0E4-8E96C2A224EB}</author>
    <author>tc={4F8C26C1-C1D5-447F-A334-F28CEE617DFA}</author>
    <author>tc={4517A2D2-71D7-41D5-8E6A-FA966FCF2EF0}</author>
    <author>tc={E3AF4CAD-117E-49BC-8594-7C6CDFD2265B}</author>
    <author>tc={D429C70B-3F76-4350-ABB6-6B9001897C37}</author>
    <author>tc={A6E8762B-BE42-4280-A553-1160B1C21B67}</author>
    <author>tc={ED3E4F29-A63E-4914-B22E-555078BF00B9}</author>
    <author>tc={516F35C9-A8FA-4101-8709-692AF370FA79}</author>
    <author>tc={8A2931AB-7706-4C8B-A07F-C8C3E248D6C1}</author>
    <author>tc={B5A770A3-CFF2-44FF-A968-155050A86F67}</author>
    <author>tc={B34E14FA-4608-413A-87C1-D10E63E04561}</author>
    <author>tc={A73A636E-215B-4D3D-A501-2BDF82EE2125}</author>
    <author>tc={38B194B1-5A6B-41FC-A210-90C5E2D79C1B}</author>
    <author>tc={9CF6A44A-FF37-46D2-ABFB-914CB06982C3}</author>
    <author>tc={5B107FC9-9492-4022-829A-B9FFCACCA970}</author>
    <author>tc={B252A55A-D4B4-4F55-93FD-512B528EE407}</author>
    <author>tc={46595F1C-D8A9-4445-9955-9FED8E5BE3B5}</author>
    <author>tc={8D52065F-DE37-4F48-8535-30410DD054D2}</author>
    <author>tc={F91B87DA-6AAD-4F00-AE91-C94890EA5E3A}</author>
  </authors>
  <commentList>
    <comment ref="I14" authorId="0" shapeId="0" xr:uid="{B399D36C-2020-4C70-AC7A-A476DDAB775F}">
      <text>
        <t>[Threaded comment]
Your version of Excel allows you to read this threaded comment; however, any edits to it will get removed if the file is opened in a newer version of Excel. Learn more: https://go.microsoft.com/fwlink/?linkid=870924
Comment:
    Output :
Buku Kurikulum
Kajian Kurikulum prodi spesifik
Penyusunan skema prestasi taruna
Penyusunan buku pembelajaran digital</t>
      </text>
    </comment>
    <comment ref="I24" authorId="1" shapeId="0" xr:uid="{65F93D50-051F-46CC-A3C9-823C62733884}">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27" authorId="2" shapeId="0" xr:uid="{7AA1DBE9-74A5-42EA-9F84-A30CCDAE8A02}">
      <text>
        <t xml:space="preserve">[Threaded comment]
Your version of Excel allows you to read this threaded comment; however, any edits to it will get removed if the file is opened in a newer version of Excel. Learn more: https://go.microsoft.com/fwlink/?linkid=870924
Comment:
    Output :
Pedoman pembelajaran diluar kampus
Pedoman PKL
Reviu pedoman kewirausahaan
</t>
      </text>
    </comment>
    <comment ref="I46" authorId="3" shapeId="0" xr:uid="{F619CC8F-6C4A-4BDF-A121-CC6F6A198528}">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48" authorId="4" shapeId="0" xr:uid="{9D951CCC-0A8C-4FAF-8813-A94AA9604012}">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I62" authorId="5" shapeId="0" xr:uid="{FF0D00B1-AE89-4774-BFC7-541AD8709647}">
      <text>
        <t>[Threaded comment]
Your version of Excel allows you to read this threaded comment; however, any edits to it will get removed if the file is opened in a newer version of Excel. Learn more: https://go.microsoft.com/fwlink/?linkid=870924
Comment:
    Output :
1. Dokumen PSDKU
Reply:
    Output :
1. Dokumen PSDKU
2. Dokumen persiapan penggabungan Politeknik KP
3. Fasilitasi TL PP PTKL</t>
      </text>
    </comment>
    <comment ref="I77" authorId="6" shapeId="0" xr:uid="{95EBAC7C-416B-42F5-A0E4-8E96C2A224EB}">
      <text>
        <t>[Threaded comment]
Your version of Excel allows you to read this threaded comment; however, any edits to it will get removed if the file is opened in a newer version of Excel. Learn more: https://go.microsoft.com/fwlink/?linkid=870924
Comment:
    Output :
1 Pedoman Mutu Pendidikan KP</t>
      </text>
    </comment>
    <comment ref="I120" authorId="7" shapeId="0" xr:uid="{4F8C26C1-C1D5-447F-A334-F28CEE617DFA}">
      <text>
        <t>[Threaded comment]
Your version of Excel allows you to read this threaded comment; however, any edits to it will get removed if the file is opened in a newer version of Excel. Learn more: https://go.microsoft.com/fwlink/?linkid=870924
Comment:
    Dikurangi 100 juta</t>
      </text>
    </comment>
    <comment ref="I133" authorId="8" shapeId="0" xr:uid="{4517A2D2-71D7-41D5-8E6A-FA966FCF2EF0}">
      <text>
        <t>[Threaded comment]
Your version of Excel allows you to read this threaded comment; however, any edits to it will get removed if the file is opened in a newer version of Excel. Learn more: https://go.microsoft.com/fwlink/?linkid=870924
Comment:
    Dikurangi 100 juta</t>
      </text>
    </comment>
    <comment ref="I148" authorId="9" shapeId="0" xr:uid="{E3AF4CAD-117E-49BC-8594-7C6CDFD2265B}">
      <text>
        <t>[Threaded comment]
Your version of Excel allows you to read this threaded comment; however, any edits to it will get removed if the file is opened in a newer version of Excel. Learn more: https://go.microsoft.com/fwlink/?linkid=870924
Comment:
    Dikurangi 100 juta</t>
      </text>
    </comment>
    <comment ref="M174" authorId="10" shapeId="0" xr:uid="{D429C70B-3F76-4350-ABB6-6B9001897C37}">
      <text>
        <t>[Threaded comment]
Your version of Excel allows you to read this threaded comment; however, any edits to it will get removed if the file is opened in a newer version of Excel. Learn more: https://go.microsoft.com/fwlink/?linkid=870924
Comment:
    Pagu Menjadi 472 Juta</t>
      </text>
    </comment>
    <comment ref="M183" authorId="11" shapeId="0" xr:uid="{A6E8762B-BE42-4280-A553-1160B1C21B67}">
      <text>
        <t>[Threaded comment]
Your version of Excel allows you to read this threaded comment; however, any edits to it will get removed if the file is opened in a newer version of Excel. Learn more: https://go.microsoft.com/fwlink/?linkid=870924
Comment:
    Pagu Menjadi 58 juta</t>
      </text>
    </comment>
    <comment ref="I250" authorId="12" shapeId="0" xr:uid="{ED3E4F29-A63E-4914-B22E-555078BF00B9}">
      <text>
        <t>[Threaded comment]
Your version of Excel allows you to read this threaded comment; however, any edits to it will get removed if the file is opened in a newer version of Excel. Learn more: https://go.microsoft.com/fwlink/?linkid=870924
Comment:
    Data dukung ??</t>
      </text>
    </comment>
    <comment ref="I254" authorId="13" shapeId="0" xr:uid="{516F35C9-A8FA-4101-8709-692AF370FA79}">
      <text>
        <t>[Threaded comment]
Your version of Excel allows you to read this threaded comment; however, any edits to it will get removed if the file is opened in a newer version of Excel. Learn more: https://go.microsoft.com/fwlink/?linkid=870924
Comment:
    Mengakomodir kajian serapan tenaga kerja</t>
      </text>
    </comment>
    <comment ref="I302" authorId="14" shapeId="0" xr:uid="{8A2931AB-7706-4C8B-A07F-C8C3E248D6C1}">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315" authorId="15" shapeId="0" xr:uid="{B5A770A3-CFF2-44FF-A968-155050A86F67}">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317" authorId="16" shapeId="0" xr:uid="{B34E14FA-4608-413A-87C1-D10E63E04561}">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M354" authorId="17" shapeId="0" xr:uid="{A73A636E-215B-4D3D-A501-2BDF82EE2125}">
      <text>
        <t>[Threaded comment]
Your version of Excel allows you to read this threaded comment; however, any edits to it will get removed if the file is opened in a newer version of Excel. Learn more: https://go.microsoft.com/fwlink/?linkid=870924
Comment:
    Realisasi TA. 2022 : Rp56.114.700</t>
      </text>
    </comment>
    <comment ref="C362" authorId="18" shapeId="0" xr:uid="{38B194B1-5A6B-41FC-A210-90C5E2D79C1B}">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I362" authorId="19" shapeId="0" xr:uid="{9CF6A44A-FF37-46D2-ABFB-914CB06982C3}">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C407" authorId="20" shapeId="0" xr:uid="{5B107FC9-9492-4022-829A-B9FFCACCA970}">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407" authorId="21" shapeId="0" xr:uid="{B252A55A-D4B4-4F55-93FD-512B528EE407}">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417" authorId="22" shapeId="0" xr:uid="{46595F1C-D8A9-4445-9955-9FED8E5BE3B5}">
      <text>
        <t>[Threaded comment]
Your version of Excel allows you to read this threaded comment; however, any edits to it will get removed if the file is opened in a newer version of Excel. Learn more: https://go.microsoft.com/fwlink/?linkid=870924
Comment:
    Dikurangi 100 juta
Reply:
    Disisakan 100 juta</t>
      </text>
    </comment>
    <comment ref="I557" authorId="23" shapeId="0" xr:uid="{8D52065F-DE37-4F48-8535-30410DD054D2}">
      <text>
        <t>[Threaded comment]
Your version of Excel allows you to read this threaded comment; however, any edits to it will get removed if the file is opened in a newer version of Excel. Learn more: https://go.microsoft.com/fwlink/?linkid=870924
Comment:
    Menjadi pagu 200 juta</t>
      </text>
    </comment>
    <comment ref="I641" authorId="24" shapeId="0" xr:uid="{F91B87DA-6AAD-4F00-AE91-C94890EA5E3A}">
      <text>
        <t xml:space="preserve">[Threaded comment]
Your version of Excel allows you to read this threaded comment; however, any edits to it will get removed if the file is opened in a newer version of Excel. Learn more: https://go.microsoft.com/fwlink/?linkid=870924
Comment:
    Output :
1. Dokumen PSDKU
2.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tc={8EB2FFF1-7C29-4391-88C7-27BE655AEC65}</author>
    <author>tc={CA41ACEF-20FD-4A6A-8A15-70C36502D945}</author>
    <author>tc={B7713A8C-AAC5-4724-9B4B-D7AF0E81A489}</author>
    <author>tc={786D7570-B7FC-4155-BCEA-FDCC191C28A3}</author>
    <author>tc={BB46335F-1B6D-437A-9F45-ABA172E1E748}</author>
    <author>tc={5CE03BF0-AA22-46A6-A2C7-21CDA2D513AB}</author>
    <author>tc={B1A24911-9752-4CC1-A072-D037AB22FDB1}</author>
    <author>tc={ABC59D66-477F-451E-A721-56CAA8AFC085}</author>
    <author>tc={A37D5713-B8A5-4167-83B1-92BB8F80E091}</author>
    <author>tc={3C603132-55E1-4B38-A826-E99285F3441C}</author>
    <author>tc={EC950C7B-2ECA-4FE1-963A-02C87485BF11}</author>
    <author>tc={543AA371-4127-4BF5-99CF-090ACE4CF639}</author>
    <author>tc={7C745AEE-23AF-482B-8D75-4B479CB83910}</author>
    <author>tc={FB7FEA20-9954-47B0-AABE-616B73DE3FB5}</author>
    <author>tc={90045032-7143-4B0B-BB2D-3459E1A219A0}</author>
    <author>tc={BC9A006E-9B10-473A-9F8E-FB7550A805FD}</author>
    <author>tc={680A403F-7D62-4928-85FC-D3E9C932D1E2}</author>
    <author>tc={17D1B2D2-824D-4818-AC7D-2F10AD7CC7BE}</author>
    <author>tc={EFFC1082-2E34-41FA-A1A4-37EE5AF358FA}</author>
    <author>tc={189D07E9-39F6-4990-9A05-6E2EECF7487E}</author>
    <author>tc={CB6974BD-8545-4B9C-92D9-D55492902DA3}</author>
    <author>tc={BE5C5E78-87E9-4BB1-8970-8CBD7B400A5E}</author>
    <author>tc={814411A0-76B0-49E7-AFBE-5D8B1821668D}</author>
    <author>tc={6AE153BE-1F4F-4DE2-A44A-A49C687B459E}</author>
    <author>tc={CACCEBA4-7D40-4216-BEE9-70C5448DEEEC}</author>
  </authors>
  <commentList>
    <comment ref="I14" authorId="0" shapeId="0" xr:uid="{8EB2FFF1-7C29-4391-88C7-27BE655AEC65}">
      <text>
        <t>[Threaded comment]
Your version of Excel allows you to read this threaded comment; however, any edits to it will get removed if the file is opened in a newer version of Excel. Learn more: https://go.microsoft.com/fwlink/?linkid=870924
Comment:
    Output :
Buku Kurikulum
Kajian Kurikulum prodi spesifik
Penyusunan skema prestasi taruna
Penyusunan buku pembelajaran digital</t>
      </text>
    </comment>
    <comment ref="I24" authorId="1" shapeId="0" xr:uid="{CA41ACEF-20FD-4A6A-8A15-70C36502D945}">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27" authorId="2" shapeId="0" xr:uid="{B7713A8C-AAC5-4724-9B4B-D7AF0E81A489}">
      <text>
        <t xml:space="preserve">[Threaded comment]
Your version of Excel allows you to read this threaded comment; however, any edits to it will get removed if the file is opened in a newer version of Excel. Learn more: https://go.microsoft.com/fwlink/?linkid=870924
Comment:
    Output :
Pedoman pembelajaran diluar kampus
Pedoman PKL
Reviu pedoman kewirausahaan
</t>
      </text>
    </comment>
    <comment ref="I46" authorId="3" shapeId="0" xr:uid="{786D7570-B7FC-4155-BCEA-FDCC191C28A3}">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48" authorId="4" shapeId="0" xr:uid="{BB46335F-1B6D-437A-9F45-ABA172E1E748}">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I62" authorId="5" shapeId="0" xr:uid="{5CE03BF0-AA22-46A6-A2C7-21CDA2D513AB}">
      <text>
        <t>[Threaded comment]
Your version of Excel allows you to read this threaded comment; however, any edits to it will get removed if the file is opened in a newer version of Excel. Learn more: https://go.microsoft.com/fwlink/?linkid=870924
Comment:
    Output :
1. Dokumen PSDKU
Reply:
    Output :
1. Dokumen PSDKU
2. Dokumen persiapan penggabungan Politeknik KP
3. Fasilitasi TL PP PTKL</t>
      </text>
    </comment>
    <comment ref="I77" authorId="6" shapeId="0" xr:uid="{B1A24911-9752-4CC1-A072-D037AB22FDB1}">
      <text>
        <t>[Threaded comment]
Your version of Excel allows you to read this threaded comment; however, any edits to it will get removed if the file is opened in a newer version of Excel. Learn more: https://go.microsoft.com/fwlink/?linkid=870924
Comment:
    Output :
1 Pedoman Mutu Pendidikan KP</t>
      </text>
    </comment>
    <comment ref="I120" authorId="7" shapeId="0" xr:uid="{ABC59D66-477F-451E-A721-56CAA8AFC085}">
      <text>
        <t>[Threaded comment]
Your version of Excel allows you to read this threaded comment; however, any edits to it will get removed if the file is opened in a newer version of Excel. Learn more: https://go.microsoft.com/fwlink/?linkid=870924
Comment:
    Dikurangi 100 juta</t>
      </text>
    </comment>
    <comment ref="I133" authorId="8" shapeId="0" xr:uid="{A37D5713-B8A5-4167-83B1-92BB8F80E091}">
      <text>
        <t>[Threaded comment]
Your version of Excel allows you to read this threaded comment; however, any edits to it will get removed if the file is opened in a newer version of Excel. Learn more: https://go.microsoft.com/fwlink/?linkid=870924
Comment:
    Dikurangi 100 juta</t>
      </text>
    </comment>
    <comment ref="I148" authorId="9" shapeId="0" xr:uid="{3C603132-55E1-4B38-A826-E99285F3441C}">
      <text>
        <t>[Threaded comment]
Your version of Excel allows you to read this threaded comment; however, any edits to it will get removed if the file is opened in a newer version of Excel. Learn more: https://go.microsoft.com/fwlink/?linkid=870924
Comment:
    Dikurangi 100 juta</t>
      </text>
    </comment>
    <comment ref="M174" authorId="10" shapeId="0" xr:uid="{EC950C7B-2ECA-4FE1-963A-02C87485BF11}">
      <text>
        <t>[Threaded comment]
Your version of Excel allows you to read this threaded comment; however, any edits to it will get removed if the file is opened in a newer version of Excel. Learn more: https://go.microsoft.com/fwlink/?linkid=870924
Comment:
    Pagu Menjadi 472 Juta</t>
      </text>
    </comment>
    <comment ref="M183" authorId="11" shapeId="0" xr:uid="{543AA371-4127-4BF5-99CF-090ACE4CF639}">
      <text>
        <t>[Threaded comment]
Your version of Excel allows you to read this threaded comment; however, any edits to it will get removed if the file is opened in a newer version of Excel. Learn more: https://go.microsoft.com/fwlink/?linkid=870924
Comment:
    Pagu Menjadi 58 juta</t>
      </text>
    </comment>
    <comment ref="I254" authorId="12" shapeId="0" xr:uid="{7C745AEE-23AF-482B-8D75-4B479CB83910}">
      <text>
        <t>[Threaded comment]
Your version of Excel allows you to read this threaded comment; however, any edits to it will get removed if the file is opened in a newer version of Excel. Learn more: https://go.microsoft.com/fwlink/?linkid=870924
Comment:
    Mengakomodir kajian serapan tenaga kerja</t>
      </text>
    </comment>
    <comment ref="I281" authorId="13" shapeId="0" xr:uid="{FB7FEA20-9954-47B0-AABE-616B73DE3FB5}">
      <text>
        <t>[Threaded comment]
Your version of Excel allows you to read this threaded comment; however, any edits to it will get removed if the file is opened in a newer version of Excel. Learn more: https://go.microsoft.com/fwlink/?linkid=870924
Comment:
    LMS terstandart</t>
      </text>
    </comment>
    <comment ref="I302" authorId="14" shapeId="0" xr:uid="{90045032-7143-4B0B-BB2D-3459E1A219A0}">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315" authorId="15" shapeId="0" xr:uid="{BC9A006E-9B10-473A-9F8E-FB7550A805FD}">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317" authorId="16" shapeId="0" xr:uid="{680A403F-7D62-4928-85FC-D3E9C932D1E2}">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M352" authorId="17" shapeId="0" xr:uid="{17D1B2D2-824D-4818-AC7D-2F10AD7CC7BE}">
      <text>
        <t>[Threaded comment]
Your version of Excel allows you to read this threaded comment; however, any edits to it will get removed if the file is opened in a newer version of Excel. Learn more: https://go.microsoft.com/fwlink/?linkid=870924
Comment:
    Realisasi TA. 2022 : Rp56.114.700</t>
      </text>
    </comment>
    <comment ref="C360" authorId="18" shapeId="0" xr:uid="{EFFC1082-2E34-41FA-A1A4-37EE5AF358FA}">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I360" authorId="19" shapeId="0" xr:uid="{189D07E9-39F6-4990-9A05-6E2EECF7487E}">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C405" authorId="20" shapeId="0" xr:uid="{CB6974BD-8545-4B9C-92D9-D55492902DA3}">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405" authorId="21" shapeId="0" xr:uid="{BE5C5E78-87E9-4BB1-8970-8CBD7B400A5E}">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415" authorId="22" shapeId="0" xr:uid="{814411A0-76B0-49E7-AFBE-5D8B1821668D}">
      <text>
        <t>[Threaded comment]
Your version of Excel allows you to read this threaded comment; however, any edits to it will get removed if the file is opened in a newer version of Excel. Learn more: https://go.microsoft.com/fwlink/?linkid=870924
Comment:
    Dikurangi 100 juta
Reply:
    Disisakan 100 juta</t>
      </text>
    </comment>
    <comment ref="I555" authorId="23" shapeId="0" xr:uid="{6AE153BE-1F4F-4DE2-A44A-A49C687B459E}">
      <text>
        <t>[Threaded comment]
Your version of Excel allows you to read this threaded comment; however, any edits to it will get removed if the file is opened in a newer version of Excel. Learn more: https://go.microsoft.com/fwlink/?linkid=870924
Comment:
    Menjadi pagu 200 juta</t>
      </text>
    </comment>
    <comment ref="I639" authorId="24" shapeId="0" xr:uid="{CACCEBA4-7D40-4216-BEE9-70C5448DEEEC}">
      <text>
        <t xml:space="preserve">[Threaded comment]
Your version of Excel allows you to read this threaded comment; however, any edits to it will get removed if the file is opened in a newer version of Excel. Learn more: https://go.microsoft.com/fwlink/?linkid=870924
Comment:
    Output :
1. Dokumen PSDKU
2.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tc={5ABC27C8-E857-44A0-ACB8-D78B4E580F8D}</author>
    <author>tc={E01B10F0-D6F3-4452-A56D-CDE069179A4C}</author>
    <author>tc={D0FD8439-139F-41C5-8C22-B82539B1C9B7}</author>
    <author>tc={A5BED036-D945-44A8-B743-15A535ADBA3F}</author>
    <author>tc={45E1557E-6075-4592-A8FB-AF22FFDBE7B0}</author>
    <author>tc={3055358E-BEEE-42AE-9E58-8252D75300BD}</author>
    <author>tc={CDA69A97-A92B-4E44-ABA0-B0660E354356}</author>
    <author>tc={28248AFF-0C58-46D5-8969-E516700834CF}</author>
    <author>tc={C459AFCD-3DC9-4EE2-A1C9-20C0F614FD88}</author>
    <author>tc={87FB9E4E-DD19-457C-AD02-CF893F43724D}</author>
    <author>tc={C6DBA6A2-BA83-4A53-81E1-0431EF197875}</author>
    <author>tc={BE4CEA14-7051-4A17-9D79-88665FB0EE39}</author>
    <author>tc={900D93CA-B22F-4B31-834C-600C23FE1D0C}</author>
    <author>tc={0E899624-B3BB-4281-9F49-323274A5BCEF}</author>
    <author>tc={B0E41028-9DE3-48CB-9B1A-16280EBE87E3}</author>
    <author>tc={56069160-C091-401A-8482-A2CE16F54AE0}</author>
    <author>tc={C405D841-BFEB-49D4-8CE3-A2CA2D5830B0}</author>
    <author>tc={7F912369-5A71-4EB4-9D4C-E4ADBBF61267}</author>
    <author>tc={0B88A4B6-047A-4794-AA12-15DD239858C8}</author>
    <author>tc={A86B11F6-5EFB-4814-967F-8DEA5521F9B9}</author>
    <author>tc={0105A74E-3D72-4081-B44B-AABF69C60738}</author>
    <author>tc={1528C44B-479A-4204-8E5A-0AE25564DB9B}</author>
    <author>tc={BDDFAD34-A66C-4D23-80F1-F435B3284443}</author>
  </authors>
  <commentList>
    <comment ref="I14" authorId="0" shapeId="0" xr:uid="{5ABC27C8-E857-44A0-ACB8-D78B4E580F8D}">
      <text>
        <t>[Threaded comment]
Your version of Excel allows you to read this threaded comment; however, any edits to it will get removed if the file is opened in a newer version of Excel. Learn more: https://go.microsoft.com/fwlink/?linkid=870924
Comment:
    Output :
Buku Kurikulum
Kajian Kurikulum prodi spesifik
Penyusunan skema prestasi taruna
Penyusunan buku pembelajaran digital</t>
      </text>
    </comment>
    <comment ref="I24" authorId="1" shapeId="0" xr:uid="{E01B10F0-D6F3-4452-A56D-CDE069179A4C}">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27" authorId="2" shapeId="0" xr:uid="{D0FD8439-139F-41C5-8C22-B82539B1C9B7}">
      <text>
        <t xml:space="preserve">[Threaded comment]
Your version of Excel allows you to read this threaded comment; however, any edits to it will get removed if the file is opened in a newer version of Excel. Learn more: https://go.microsoft.com/fwlink/?linkid=870924
Comment:
    Output :
Pedoman pembelajaran diluar kampus
Pedoman PKL
Reviu pedoman kewirausahaan
</t>
      </text>
    </comment>
    <comment ref="I45" authorId="3" shapeId="0" xr:uid="{A5BED036-D945-44A8-B743-15A535ADBA3F}">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47" authorId="4" shapeId="0" xr:uid="{45E1557E-6075-4592-A8FB-AF22FFDBE7B0}">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I61" authorId="5" shapeId="0" xr:uid="{3055358E-BEEE-42AE-9E58-8252D75300BD}">
      <text>
        <t>[Threaded comment]
Your version of Excel allows you to read this threaded comment; however, any edits to it will get removed if the file is opened in a newer version of Excel. Learn more: https://go.microsoft.com/fwlink/?linkid=870924
Comment:
    Output :
1. Dokumen PSDKU
Reply:
    Output :
1. Dokumen PSDKU
2. Dokumen persiapan penggabungan Politeknik KP
3. Fasilitasi TL PP PTKL</t>
      </text>
    </comment>
    <comment ref="I76" authorId="6" shapeId="0" xr:uid="{CDA69A97-A92B-4E44-ABA0-B0660E354356}">
      <text>
        <t>[Threaded comment]
Your version of Excel allows you to read this threaded comment; however, any edits to it will get removed if the file is opened in a newer version of Excel. Learn more: https://go.microsoft.com/fwlink/?linkid=870924
Comment:
    Output :
1 Pedoman Mutu Pendidikan KP</t>
      </text>
    </comment>
    <comment ref="I119" authorId="7" shapeId="0" xr:uid="{28248AFF-0C58-46D5-8969-E516700834CF}">
      <text>
        <t>[Threaded comment]
Your version of Excel allows you to read this threaded comment; however, any edits to it will get removed if the file is opened in a newer version of Excel. Learn more: https://go.microsoft.com/fwlink/?linkid=870924
Comment:
    Dikurangi 100 juta</t>
      </text>
    </comment>
    <comment ref="M144" authorId="8" shapeId="0" xr:uid="{C459AFCD-3DC9-4EE2-A1C9-20C0F614FD88}">
      <text>
        <t>[Threaded comment]
Your version of Excel allows you to read this threaded comment; however, any edits to it will get removed if the file is opened in a newer version of Excel. Learn more: https://go.microsoft.com/fwlink/?linkid=870924
Comment:
    Pagu Menjadi 472 Juta</t>
      </text>
    </comment>
    <comment ref="M153" authorId="9" shapeId="0" xr:uid="{87FB9E4E-DD19-457C-AD02-CF893F43724D}">
      <text>
        <t>[Threaded comment]
Your version of Excel allows you to read this threaded comment; however, any edits to it will get removed if the file is opened in a newer version of Excel. Learn more: https://go.microsoft.com/fwlink/?linkid=870924
Comment:
    Pagu Menjadi 58 juta</t>
      </text>
    </comment>
    <comment ref="I220" authorId="10" shapeId="0" xr:uid="{C6DBA6A2-BA83-4A53-81E1-0431EF197875}">
      <text>
        <t>[Threaded comment]
Your version of Excel allows you to read this threaded comment; however, any edits to it will get removed if the file is opened in a newer version of Excel. Learn more: https://go.microsoft.com/fwlink/?linkid=870924
Comment:
    Mengakomodir kajian serapan tenaga kerja</t>
      </text>
    </comment>
    <comment ref="I244" authorId="11" shapeId="0" xr:uid="{BE4CEA14-7051-4A17-9D79-88665FB0EE39}">
      <text>
        <t>[Threaded comment]
Your version of Excel allows you to read this threaded comment; however, any edits to it will get removed if the file is opened in a newer version of Excel. Learn more: https://go.microsoft.com/fwlink/?linkid=870924
Comment:
    LMS terstandart</t>
      </text>
    </comment>
    <comment ref="I258" authorId="12" shapeId="0" xr:uid="{900D93CA-B22F-4B31-834C-600C23FE1D0C}">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263" authorId="13" shapeId="0" xr:uid="{0E899624-B3BB-4281-9F49-323274A5BCEF}">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265" authorId="14" shapeId="0" xr:uid="{B0E41028-9DE3-48CB-9B1A-16280EBE87E3}">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M300" authorId="15" shapeId="0" xr:uid="{56069160-C091-401A-8482-A2CE16F54AE0}">
      <text>
        <t>[Threaded comment]
Your version of Excel allows you to read this threaded comment; however, any edits to it will get removed if the file is opened in a newer version of Excel. Learn more: https://go.microsoft.com/fwlink/?linkid=870924
Comment:
    Realisasi TA. 2022 : Rp56.114.700</t>
      </text>
    </comment>
    <comment ref="C308" authorId="16" shapeId="0" xr:uid="{C405D841-BFEB-49D4-8CE3-A2CA2D5830B0}">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I308" authorId="17" shapeId="0" xr:uid="{7F912369-5A71-4EB4-9D4C-E4ADBBF61267}">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C353" authorId="18" shapeId="0" xr:uid="{0B88A4B6-047A-4794-AA12-15DD239858C8}">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353" authorId="19" shapeId="0" xr:uid="{A86B11F6-5EFB-4814-967F-8DEA5521F9B9}">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363" authorId="20" shapeId="0" xr:uid="{0105A74E-3D72-4081-B44B-AABF69C60738}">
      <text>
        <t>[Threaded comment]
Your version of Excel allows you to read this threaded comment; however, any edits to it will get removed if the file is opened in a newer version of Excel. Learn more: https://go.microsoft.com/fwlink/?linkid=870924
Comment:
    Dikurangi 100 juta
Reply:
    Disisakan 100 juta</t>
      </text>
    </comment>
    <comment ref="I459" authorId="21" shapeId="0" xr:uid="{1528C44B-479A-4204-8E5A-0AE25564DB9B}">
      <text>
        <t>[Threaded comment]
Your version of Excel allows you to read this threaded comment; however, any edits to it will get removed if the file is opened in a newer version of Excel. Learn more: https://go.microsoft.com/fwlink/?linkid=870924
Comment:
    Menjadi pagu 200 juta</t>
      </text>
    </comment>
    <comment ref="I543" authorId="22" shapeId="0" xr:uid="{BDDFAD34-A66C-4D23-80F1-F435B3284443}">
      <text>
        <t xml:space="preserve">[Threaded comment]
Your version of Excel allows you to read this threaded comment; however, any edits to it will get removed if the file is opened in a newer version of Excel. Learn more: https://go.microsoft.com/fwlink/?linkid=870924
Comment:
    Output :
1. Dokumen PSDKU
2.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tc={59A5CF24-4380-45C0-A778-33181D3AD2EA}</author>
    <author>tc={5CCE800D-2907-4D10-B864-DB01BEED39F5}</author>
    <author>tc={B7C01482-A023-43BF-AFD7-25D294AA1C7C}</author>
    <author>tc={DC539060-603F-4A42-A16F-9DC445EF885E}</author>
    <author>tc={0F4842CE-0FAB-48AE-AFF1-AB34FBE9A1BC}</author>
  </authors>
  <commentList>
    <comment ref="M281" authorId="0" shapeId="0" xr:uid="{59A5CF24-4380-45C0-A778-33181D3AD2EA}">
      <text>
        <t>[Threaded comment]
Your version of Excel allows you to read this threaded comment; however, any edits to it will get removed if the file is opened in a newer version of Excel. Learn more: https://go.microsoft.com/fwlink/?linkid=870924
Comment:
    Realisasi TA. 2022 : Rp56.114.700</t>
      </text>
    </comment>
    <comment ref="C289" authorId="1" shapeId="0" xr:uid="{5CCE800D-2907-4D10-B864-DB01BEED39F5}">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I289" authorId="2" shapeId="0" xr:uid="{B7C01482-A023-43BF-AFD7-25D294AA1C7C}">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C334" authorId="3" shapeId="0" xr:uid="{DC539060-603F-4A42-A16F-9DC445EF885E}">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334" authorId="4" shapeId="0" xr:uid="{0F4842CE-0FAB-48AE-AFF1-AB34FBE9A1BC}">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tc={DDF2E800-93C6-43B3-B480-9942F10FCCAB}</author>
    <author>tc={041032D4-DA7E-48B6-A5BC-88CF2F882C20}</author>
    <author>tc={9C328588-46A1-4E97-9F6D-F817D54925CF}</author>
    <author>tc={FCE2F26C-FEC8-48D0-8526-06A0AFDA2111}</author>
    <author>tc={87551AD8-6977-4632-9B35-759A17E968D3}</author>
  </authors>
  <commentList>
    <comment ref="M281" authorId="0" shapeId="0" xr:uid="{DDF2E800-93C6-43B3-B480-9942F10FCCAB}">
      <text>
        <t>[Threaded comment]
Your version of Excel allows you to read this threaded comment; however, any edits to it will get removed if the file is opened in a newer version of Excel. Learn more: https://go.microsoft.com/fwlink/?linkid=870924
Comment:
    Realisasi TA. 2022 : Rp56.114.700</t>
      </text>
    </comment>
    <comment ref="C289" authorId="1" shapeId="0" xr:uid="{041032D4-DA7E-48B6-A5BC-88CF2F882C20}">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I289" authorId="2" shapeId="0" xr:uid="{9C328588-46A1-4E97-9F6D-F817D54925CF}">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C334" authorId="3" shapeId="0" xr:uid="{FCE2F26C-FEC8-48D0-8526-06A0AFDA2111}">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334" authorId="4" shapeId="0" xr:uid="{87551AD8-6977-4632-9B35-759A17E968D3}">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32E2DE-9E37-41D3-BBDA-DF1F83BBAE96}" keepAlive="1" name="Query - IKU Subkomp" description="Connection to the 'IKU Subkomp' query in the workbook." type="5" refreshedVersion="0" background="1">
    <dbPr connection="Provider=Microsoft.Mashup.OleDb.1;Data Source=$Workbook$;Location=&quot;IKU Subkomp&quot;;Extended Properties=&quot;&quot;" command="SELECT * FROM [IKU Subkomp]"/>
  </connection>
  <connection id="2" xr16:uid="{3FB7D795-91AC-46B9-8CC2-A291FCAFFFE0}" keepAlive="1" name="Query - Matrik" description="Connection to the 'Matrik' query in the workbook." type="5" refreshedVersion="8" background="1">
    <dbPr connection="Provider=Microsoft.Mashup.OleDb.1;Data Source=$Workbook$;Location=Matrik;Extended Properties=&quot;&quot;" command="SELECT * FROM [Matrik]"/>
  </connection>
  <connection id="3" xr16:uid="{1E3244E4-50AF-4549-93ED-995996260C48}" keepAlive="1" name="Query - Matrik Lama" description="Connection to the 'Matrik Lama' query in the workbook." type="5" refreshedVersion="8" background="1">
    <dbPr connection="Provider=Microsoft.Mashup.OleDb.1;Data Source=$Workbook$;Location=&quot;Matrik Lama&quot;;Extended Properties=&quot;&quot;" command="SELECT * FROM [Matrik Lama]"/>
  </connection>
  <connection id="4" xr16:uid="{B50BB95B-ACE3-421C-8268-A5BC34C8A7A6}" keepAlive="1" name="Query - Matrik Reviu" description="Connection to the 'Matrik Reviu' query in the workbook." type="5" refreshedVersion="8" background="1">
    <dbPr connection="Provider=Microsoft.Mashup.OleDb.1;Data Source=$Workbook$;Location=&quot;Matrik Reviu&quot;;Extended Properties=&quot;&quot;" command="SELECT * FROM [Matrik Reviu]"/>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<sst xmlns="http://schemas.openxmlformats.org/spreadsheetml/2006/main" count="18237" uniqueCount="1303">
  <si>
    <t>KODE</t>
  </si>
  <si>
    <t>URAIAN</t>
  </si>
  <si>
    <t>VOL</t>
  </si>
  <si>
    <t>SATUAN</t>
  </si>
  <si>
    <t>H. SATUAN</t>
  </si>
  <si>
    <t>JUMLAH</t>
  </si>
  <si>
    <t>PUSAT PENDIDIKAN KELAUTAN DAN PERIKANAN</t>
  </si>
  <si>
    <t>032.12.DL</t>
  </si>
  <si>
    <t>Program Pendidikan dan Pelatihan Vokasi</t>
  </si>
  <si>
    <t>DL.2376</t>
  </si>
  <si>
    <t>Pendidikan Kelautan dan Perikanan</t>
  </si>
  <si>
    <t>DL.2376.AFA</t>
  </si>
  <si>
    <t>2376.AFA</t>
  </si>
  <si>
    <t>NSPK</t>
  </si>
  <si>
    <t>DL.2376.AFA.001</t>
  </si>
  <si>
    <t>2376.AFA.001</t>
  </si>
  <si>
    <t>Norma, Standard, Prosedur dan Kriteria Pendidikan Kelautan dan Perikanan</t>
  </si>
  <si>
    <t>DL.2376.AFA.001.051</t>
  </si>
  <si>
    <t>051</t>
  </si>
  <si>
    <t>NSPK Metode dan Kurikulum Pendidikan KP</t>
  </si>
  <si>
    <t>DL.2376.AFA.001.051.A</t>
  </si>
  <si>
    <t>A</t>
  </si>
  <si>
    <t>Bimbingan dan Pembinaan Metode dan Kurikulum</t>
  </si>
  <si>
    <t>DL.2376.AFA.001.051.A.521211</t>
  </si>
  <si>
    <t>Belanja Bahan</t>
  </si>
  <si>
    <t>DL.2376.AFA.001.051.A.521211.1</t>
  </si>
  <si>
    <t>OK</t>
  </si>
  <si>
    <t>DL.2376.AFA.001.051.A.521211.2</t>
  </si>
  <si>
    <t>DL.2376.AFA.001.051.A.521211.3</t>
  </si>
  <si>
    <t>DL.2376.AFA.001.051.A.521211.4</t>
  </si>
  <si>
    <t>DL.2376.AFA.001.051.A.522151</t>
  </si>
  <si>
    <t>Belanja Jasa Profesi</t>
  </si>
  <si>
    <t>DL.2376.AFA.001.051.A.522151.1</t>
  </si>
  <si>
    <t>OJ</t>
  </si>
  <si>
    <t>DL.2376.AFA.001.051.A.524111</t>
  </si>
  <si>
    <t>Belanja Perjalanan Dinas Biasa</t>
  </si>
  <si>
    <t>DL.2376.AFA.001.051.A.524111.1</t>
  </si>
  <si>
    <t>DL.2376.AFA.001.051.B</t>
  </si>
  <si>
    <t>B</t>
  </si>
  <si>
    <t>Penyusunan NSPK Metode dan Kurikulum</t>
  </si>
  <si>
    <t>DL.2376.AFA.001.051.B.521211</t>
  </si>
  <si>
    <t>DL.2376.AFA.001.051.B.521211.1</t>
  </si>
  <si>
    <t>DL.2376.AFA.001.051.B.521211.2</t>
  </si>
  <si>
    <t>DL.2376.AFA.001.051.B.521211.3</t>
  </si>
  <si>
    <t>DL.2376.AFA.001.051.B.521211.4</t>
  </si>
  <si>
    <t>DL.2376.AFA.001.051.B.522151</t>
  </si>
  <si>
    <t>DL.2376.AFA.001.051.B.522151.1</t>
  </si>
  <si>
    <t>DL.2376.AFA.001.051.B.524111</t>
  </si>
  <si>
    <t>DL.2376.AFA.001.051.B.524111.1</t>
  </si>
  <si>
    <t>DL.2376.AFA.001.052</t>
  </si>
  <si>
    <t>052</t>
  </si>
  <si>
    <t>NSPK Peserta Didik Sarana dan Prasarana Pendidikan KP</t>
  </si>
  <si>
    <t>DL.2376.AFA.001.052.A</t>
  </si>
  <si>
    <t>DL.2376.AFA.001.052.A.521211</t>
  </si>
  <si>
    <t>DL.2376.AFA.001.052.A.521211.1</t>
  </si>
  <si>
    <t>ok</t>
  </si>
  <si>
    <t>DL.2376.AFA.001.052.A.521211.2</t>
  </si>
  <si>
    <t>DL.2376.AFA.001.052.A.521211.3</t>
  </si>
  <si>
    <t>DL.2376.AFA.001.052.A.521211.4</t>
  </si>
  <si>
    <t>Ekspl</t>
  </si>
  <si>
    <t>DL.2376.AFA.001.052.A.524111</t>
  </si>
  <si>
    <t>DL.2376.AFA.001.052.A.524111.1</t>
  </si>
  <si>
    <t>DL.2376.AFA.001.052.B</t>
  </si>
  <si>
    <t>DL.2376.AFA.001.052.B.524111</t>
  </si>
  <si>
    <t>DL.2376.AFA.001.052.B.524111.1</t>
  </si>
  <si>
    <t>DL.2376.AFA.001.053</t>
  </si>
  <si>
    <t>053</t>
  </si>
  <si>
    <t>NSPK Kelembagaan Pendidikan KP</t>
  </si>
  <si>
    <t>DL.2376.AFA.001.053.A</t>
  </si>
  <si>
    <t>DL.2376.AFA.001.053.A.521211</t>
  </si>
  <si>
    <t>DL.2376.AFA.001.053.A.521211.1</t>
  </si>
  <si>
    <t>DL.2376.AFA.001.053.A.521211.2</t>
  </si>
  <si>
    <t>DL.2376.AFA.001.053.A.521211.3</t>
  </si>
  <si>
    <t>Belanja Barang Non Operasional Lainnya</t>
  </si>
  <si>
    <t>Belanja Barang Persediaan Barang Konsumsi</t>
  </si>
  <si>
    <t>DL.2376.AFA.001.053.A.522151</t>
  </si>
  <si>
    <t>DL.2376.AFA.001.053.A.522151.1</t>
  </si>
  <si>
    <t>DL.2376.AFA.001.053.A.524111</t>
  </si>
  <si>
    <t>DL.2376.AFA.001.053.A.524111.1</t>
  </si>
  <si>
    <t>DL.2376.AFA.001.053.A.524113</t>
  </si>
  <si>
    <t>Belanja Perjalanan Dinas Dalam Kota</t>
  </si>
  <si>
    <t>DL.2376.AFA.001.053.A.524113.1</t>
  </si>
  <si>
    <t>DL.2376.AFA.001.053.B</t>
  </si>
  <si>
    <t>DL.2376.AFA.001.053.B.521211</t>
  </si>
  <si>
    <t>DL.2376.AFA.001.053.B.521211.1</t>
  </si>
  <si>
    <t>DL.2376.AFA.001.053.B.521211.2</t>
  </si>
  <si>
    <t>DL.2376.AFA.001.053.B.522151</t>
  </si>
  <si>
    <t>DL.2376.AFA.001.053.B.522151.1</t>
  </si>
  <si>
    <t>Thn</t>
  </si>
  <si>
    <t>DL.2376.AFA.001.053.B.524111</t>
  </si>
  <si>
    <t>DL.2376.AFA.001.053.B.524111.1</t>
  </si>
  <si>
    <t>C</t>
  </si>
  <si>
    <t>Penyusunan NSPK Kelembagaan Pendidikan</t>
  </si>
  <si>
    <t>DL.2376.AFA.001.054</t>
  </si>
  <si>
    <t>054</t>
  </si>
  <si>
    <t>NSPK Ketenagaan Pendidikan KP</t>
  </si>
  <si>
    <t>DL.2376.AFA.001.054.A</t>
  </si>
  <si>
    <t>Evaluasi Beban Kerja Guru dan Dosen</t>
  </si>
  <si>
    <t>DL.2376.AFA.001.054.A.521211</t>
  </si>
  <si>
    <t>DL.2376.AFA.001.054.A.521211.1</t>
  </si>
  <si>
    <t>DL.2376.AFA.001.054.A.521211.2</t>
  </si>
  <si>
    <t>DL.2376.AFA.001.054.A.521211.3</t>
  </si>
  <si>
    <t>DL.2376.AFA.001.054.A.521211.4</t>
  </si>
  <si>
    <t>DL.2376.AFA.001.054.A.524111</t>
  </si>
  <si>
    <t>DL.2376.AFA.001.054.A.524111.1</t>
  </si>
  <si>
    <t>032.12.WA</t>
  </si>
  <si>
    <t>Program Dukungan Manajemen</t>
  </si>
  <si>
    <t>WA.2378</t>
  </si>
  <si>
    <t>Dukungan Manajemen Internal Lingkup Badan Riset dan Sumber Daya Manusia Kelautan dan Perikanan</t>
  </si>
  <si>
    <t>WA.2378.CAN</t>
  </si>
  <si>
    <t>2378.CAN</t>
  </si>
  <si>
    <t>Unit</t>
  </si>
  <si>
    <t>WA.2378.CAN.001</t>
  </si>
  <si>
    <t>2378.CAN.001</t>
  </si>
  <si>
    <t>WA.2378.CAN.001.301</t>
  </si>
  <si>
    <t>Sarana Teknologi Informasi dan Komunikasi (TIK) Pendidikan Kelautan dan Perikanan</t>
  </si>
  <si>
    <t>WA.2378.CAN.001.301.A</t>
  </si>
  <si>
    <t>WA.2378.CAN.001.301.A.532111</t>
  </si>
  <si>
    <t>Belanja Modal Peralatan dan Mesin</t>
  </si>
  <si>
    <t>WA.2378.CAN.001.301.A.532111.1</t>
  </si>
  <si>
    <t>PKT</t>
  </si>
  <si>
    <t>WA.2378.EBA</t>
  </si>
  <si>
    <t>2378.EBA</t>
  </si>
  <si>
    <t>Layanan</t>
  </si>
  <si>
    <t>WA.2378.EBA.958</t>
  </si>
  <si>
    <t>2378.EBA.958</t>
  </si>
  <si>
    <t>Layanan Hubungan Masyarakat</t>
  </si>
  <si>
    <t>Pelayanan Kerja Sama Pendidikan Kelautan dan Perikanan</t>
  </si>
  <si>
    <t>Kerjasama Pendidikan KP</t>
  </si>
  <si>
    <t>WA.2378.EBA.962</t>
  </si>
  <si>
    <t>2378.EBA.962</t>
  </si>
  <si>
    <t>Layanan Umum</t>
  </si>
  <si>
    <t>WA.2378.EBA.962.301</t>
  </si>
  <si>
    <t>Pelayanan Tata Usaha dan Kerumahtanggaan Pendidikan Kelautan dan Perikanan</t>
  </si>
  <si>
    <t>WA.2378.EBA.962.301.A</t>
  </si>
  <si>
    <t>WA.2378.EBA.962.301.A.521211</t>
  </si>
  <si>
    <t>WA.2378.EBA.962.301.A.521211.1</t>
  </si>
  <si>
    <t>WA.2378.EBA.962.301.A.521211.2</t>
  </si>
  <si>
    <t>WA.2378.EBA.962.301.A.521211.3</t>
  </si>
  <si>
    <t>WA.2378.EBA.962.301.A.524111</t>
  </si>
  <si>
    <t>WA.2378.EBA.962.301.A.524111.1</t>
  </si>
  <si>
    <t>WA.2378.EBA.962.301.A.524113</t>
  </si>
  <si>
    <t>WA.2378.EBA.962.301.A.524113.1</t>
  </si>
  <si>
    <t>WA.2378.EBA.962.301.B</t>
  </si>
  <si>
    <t>WA.2378.EBA.962.301.B.521211</t>
  </si>
  <si>
    <t>WA.2378.EBA.962.301.B.521211.1</t>
  </si>
  <si>
    <t>WA.2378.EBA.962.301.B.521211.2</t>
  </si>
  <si>
    <t>THN</t>
  </si>
  <si>
    <t>WA.2378.EBA.962.301.B.524111</t>
  </si>
  <si>
    <t>WA.2378.EBA.962.301.B.524111.1</t>
  </si>
  <si>
    <t>WA.2378.EBA.962.301.B.524111.2</t>
  </si>
  <si>
    <t>WA.2378.EBA.962.301.C</t>
  </si>
  <si>
    <t>Pengelolaan Kearsipan, Tata Naskah Dinas dan Persuratan Pusat Pendidikan KP</t>
  </si>
  <si>
    <t>WA.2378.EBA.962.301.C.521211</t>
  </si>
  <si>
    <t>WA.2378.EBA.962.301.C.521211.1</t>
  </si>
  <si>
    <t>WA.2378.EBA.962.301.C.521211.2</t>
  </si>
  <si>
    <t>WA.2378.EBA.962.301.C.521211.3</t>
  </si>
  <si>
    <t>WA.2378.EBA.962.301.C.521211.4</t>
  </si>
  <si>
    <t>WA.2378.EBA.962.301.C.522141</t>
  </si>
  <si>
    <t>Belanja Sewa</t>
  </si>
  <si>
    <t>WA.2378.EBA.962.301.C.522141.1</t>
  </si>
  <si>
    <t>UH</t>
  </si>
  <si>
    <t>WA.2378.EBA.962.301.C.524111</t>
  </si>
  <si>
    <t>WA.2378.EBA.962.301.C.524111.1</t>
  </si>
  <si>
    <t>WA.2378.EBA.962.301.C.524113</t>
  </si>
  <si>
    <t>WA.2378.EBA.962.301.C.524113.1</t>
  </si>
  <si>
    <t>WA.2378.EBA.962.301.D</t>
  </si>
  <si>
    <t>D</t>
  </si>
  <si>
    <t>Penyusunan Bahan Tindak Lanjut dan Pemutakhiran Data</t>
  </si>
  <si>
    <t>WA.2378.EBA.962.301.D.521211</t>
  </si>
  <si>
    <t>WA.2378.EBA.962.301.D.521211.1</t>
  </si>
  <si>
    <t>WA.2378.EBA.962.301.D.521211.2</t>
  </si>
  <si>
    <t>WA.2378.EBA.962.301.D.521211.3</t>
  </si>
  <si>
    <t>WA.2378.EBA.962.301.D.521211.4</t>
  </si>
  <si>
    <t>WA.2378.EBA.962.301.D.524111</t>
  </si>
  <si>
    <t>WA.2378.EBA.962.301.D.524111.1</t>
  </si>
  <si>
    <t>WA.2378.EBA.962.301.E</t>
  </si>
  <si>
    <t>E</t>
  </si>
  <si>
    <t>Pengelolaan Administrasi Kepegawaian Pusdik KP</t>
  </si>
  <si>
    <t>WA.2378.EBA.962.301.E.521211</t>
  </si>
  <si>
    <t>WA.2378.EBA.962.301.E.521211.1</t>
  </si>
  <si>
    <t>WA.2378.EBA.962.301.E.521211.2</t>
  </si>
  <si>
    <t>WA.2378.EBA.962.301.E.521211.3</t>
  </si>
  <si>
    <t>WA.2378.EBA.962.301.E.521211.4</t>
  </si>
  <si>
    <t>OB</t>
  </si>
  <si>
    <t>Belanja Jasa Lainnya</t>
  </si>
  <si>
    <t>WA.2378.EBA.962.301.E.524111</t>
  </si>
  <si>
    <t>WA.2378.EBA.962.301.E.524111.1</t>
  </si>
  <si>
    <t>WA.2378.EBA.962.301.E.524113</t>
  </si>
  <si>
    <t>WA.2378.EBA.962.301.E.524113.1</t>
  </si>
  <si>
    <t>WA.2378.EBA.962.301.F</t>
  </si>
  <si>
    <t>F</t>
  </si>
  <si>
    <t>WA.2378.EBA.962.301.F.521211</t>
  </si>
  <si>
    <t>WA.2378.EBA.962.301.F.521211.1</t>
  </si>
  <si>
    <t>WA.2378.EBA.962.301.F.521211.2</t>
  </si>
  <si>
    <t>WA.2378.EBA.962.301.F.521211.3</t>
  </si>
  <si>
    <t>WA.2378.EBA.962.301.F.521219</t>
  </si>
  <si>
    <t>WA.2378.EBA.962.301.F.521219.1</t>
  </si>
  <si>
    <t>WA.2378.EBA.962.301.F.522151</t>
  </si>
  <si>
    <t>WA.2378.EBA.962.301.F.522151.1</t>
  </si>
  <si>
    <t>WA.2378.EBA.962.301.F.524111</t>
  </si>
  <si>
    <t>WA.2378.EBA.962.301.F.524111.1</t>
  </si>
  <si>
    <t>WA.2378.EBA.962.301.G</t>
  </si>
  <si>
    <t>G</t>
  </si>
  <si>
    <t>Pembinaan Pelaksanaan Kewirausahaan dan TEFA</t>
  </si>
  <si>
    <t>WA.2378.EBA.962.301.G.521211</t>
  </si>
  <si>
    <t>WA.2378.EBA.962.301.G.521211.1</t>
  </si>
  <si>
    <t>WA.2378.EBA.962.301.G.521211.2</t>
  </si>
  <si>
    <t>WA.2378.EBA.962.301.G.521211.3</t>
  </si>
  <si>
    <t>WA.2378.EBA.962.301.G.521219</t>
  </si>
  <si>
    <t>WA.2378.EBA.962.301.G.521219.1</t>
  </si>
  <si>
    <t>WA.2378.EBA.962.301.G.524111</t>
  </si>
  <si>
    <t>WA.2378.EBA.962.301.G.524111.1</t>
  </si>
  <si>
    <t>WA.2378.EBA.962.301.H</t>
  </si>
  <si>
    <t>H</t>
  </si>
  <si>
    <t>WA.2378.EBA.962.301.H.521211</t>
  </si>
  <si>
    <t>WA.2378.EBA.962.301.H.521211.1</t>
  </si>
  <si>
    <t>WA.2378.EBA.962.301.H.521211.2</t>
  </si>
  <si>
    <t>WA.2378.EBA.962.301.H.521211.3</t>
  </si>
  <si>
    <t>WA.2378.EBA.962.301.H.521211.4</t>
  </si>
  <si>
    <t>WA.2378.EBA.962.301.H.524111</t>
  </si>
  <si>
    <t>WA.2378.EBA.962.301.H.524111.1</t>
  </si>
  <si>
    <t>WA.2378.EBA.962.301.I</t>
  </si>
  <si>
    <t>I</t>
  </si>
  <si>
    <t>WA.2378.EBA.962.301.I.521211</t>
  </si>
  <si>
    <t>WA.2378.EBA.962.301.I.521211.1</t>
  </si>
  <si>
    <t>WA.2378.EBA.962.301.I.521211.2</t>
  </si>
  <si>
    <t>WA.2378.EBA.962.301.I.521211.3</t>
  </si>
  <si>
    <t>WA.2378.EBA.962.301.I.521211.4</t>
  </si>
  <si>
    <t>WA.2378.EBA.962.301.I.524111</t>
  </si>
  <si>
    <t>WA.2378.EBA.962.301.I.524111.1</t>
  </si>
  <si>
    <t>WA.2378.EBA.994</t>
  </si>
  <si>
    <t>2378.EBA.994</t>
  </si>
  <si>
    <t>Layanan Perkantoran</t>
  </si>
  <si>
    <t>WA.2378.EBA.994.002</t>
  </si>
  <si>
    <t>002</t>
  </si>
  <si>
    <t>Operasional dan Pemeliharaan Kantor</t>
  </si>
  <si>
    <t>WA.2378.EBA.994.002.GA</t>
  </si>
  <si>
    <t>GA</t>
  </si>
  <si>
    <t>Operasional dan Pemeliharaan Kantor Pusat Pendidikan KP</t>
  </si>
  <si>
    <t>WA.2378.EBA.994.002.GA.521111</t>
  </si>
  <si>
    <t>Belanja Keperluan Perkantoran</t>
  </si>
  <si>
    <t>WA.2378.EBA.994.002.GA.521111.1</t>
  </si>
  <si>
    <t>WA.2378.EBA.994.002.GA.521111.2</t>
  </si>
  <si>
    <t>WA.2378.EBA.994.002.GA.521111.3</t>
  </si>
  <si>
    <t>WA.2378.EBA.994.002.GA.521111.4</t>
  </si>
  <si>
    <t>WA.2378.EBA.994.002.GA.521111.5</t>
  </si>
  <si>
    <t>Bulan</t>
  </si>
  <si>
    <t>WA.2378.EBA.994.002.GA.521111.6</t>
  </si>
  <si>
    <t>WA.2378.EBA.994.002.GA.521111.7</t>
  </si>
  <si>
    <t>WA.2378.EBA.994.002.GA.521111.8</t>
  </si>
  <si>
    <t>WA.2378.EBA.994.002.GA.521111.9</t>
  </si>
  <si>
    <t>WA.2378.EBA.994.002.GA.521811</t>
  </si>
  <si>
    <t>WA.2378.EBA.994.002.GA.521811.1</t>
  </si>
  <si>
    <t>WA.2378.EBA.994.002.GA.521811.2</t>
  </si>
  <si>
    <t>WA.2378.EBA.994.002.GA.521811.3</t>
  </si>
  <si>
    <t>WA.2378.EBA.994.002.GA.521811.4</t>
  </si>
  <si>
    <t>WA.2378.EBA.994.002.GA.521811.5</t>
  </si>
  <si>
    <t>rim</t>
  </si>
  <si>
    <t>WA.2378.EBA.994.002.GA.521811.6</t>
  </si>
  <si>
    <t>WA.2378.EBA.994.002.GA.521811.7</t>
  </si>
  <si>
    <t>Lbr</t>
  </si>
  <si>
    <t>WA.2378.EBA.994.002.GA.521811.8</t>
  </si>
  <si>
    <t>box</t>
  </si>
  <si>
    <t>WA.2378.EBA.994.002.GA.521811.9</t>
  </si>
  <si>
    <t>WA.2378.EBA.994.002.GB</t>
  </si>
  <si>
    <t>GB</t>
  </si>
  <si>
    <t>Langganan Daya dan Jasa Pusat Pendidikan KP</t>
  </si>
  <si>
    <t>WA.2378.EBA.994.002.GB.521114</t>
  </si>
  <si>
    <t>Belanja Pengiriman Surat Dinas Pos Pusat</t>
  </si>
  <si>
    <t>WA.2378.EBA.994.002.GB.521114.1</t>
  </si>
  <si>
    <t>WA.2378.EBA.994.002.GB.522141</t>
  </si>
  <si>
    <t>WA.2378.EBA.994.002.GB.522141.1</t>
  </si>
  <si>
    <t>WA.2378.EBA.994.002.GB.522141.2</t>
  </si>
  <si>
    <t>WA.2378.EBA.994.002.GC</t>
  </si>
  <si>
    <t>GC</t>
  </si>
  <si>
    <t>Pemeliharaan Kantor Pusat Pendidikan KP</t>
  </si>
  <si>
    <t>WA.2378.EBA.994.002.GC.523121</t>
  </si>
  <si>
    <t>Belanja Pemeliharaan Peralatan dan Mesin</t>
  </si>
  <si>
    <t>WA.2378.EBA.994.002.GC.523121.1</t>
  </si>
  <si>
    <t>WA.2378.EBA.994.002.GC.523121.2</t>
  </si>
  <si>
    <t>WA.2378.EBA.994.002.GC.523121.3</t>
  </si>
  <si>
    <t>WA.2378.EBA.994.002.GC.523121.4</t>
  </si>
  <si>
    <t>WA.2378.EBA.994.002.GC.523121.5</t>
  </si>
  <si>
    <t>WA.2378.EBA.994.002.GC.523121.6</t>
  </si>
  <si>
    <t>WA.2378.EBA.994.002.GC.523121.7</t>
  </si>
  <si>
    <t>WA.2378.EBA.994.002.GC.523121.8</t>
  </si>
  <si>
    <t>WA.2378.EBA.994.002.GC.523121.9</t>
  </si>
  <si>
    <t>WA.2378.EBA.994.002.GC.523199</t>
  </si>
  <si>
    <t>Belanja Pemeliharaan Lainnya</t>
  </si>
  <si>
    <t>WA.2378.EBA.994.002.GC.523199.1</t>
  </si>
  <si>
    <t>UB</t>
  </si>
  <si>
    <t>WA.2378.EBA.994.002.GD</t>
  </si>
  <si>
    <t>GD</t>
  </si>
  <si>
    <t>Pembayaran Pelaksanaan Operasional Kantor Pusat Pendidikan KP</t>
  </si>
  <si>
    <t>WA.2378.EBA.994.002.GD.521111</t>
  </si>
  <si>
    <t>WA.2378.EBA.994.002.GD.521111.1</t>
  </si>
  <si>
    <t>Stel</t>
  </si>
  <si>
    <t>WA.2378.EBA.994.002.GD.521115</t>
  </si>
  <si>
    <t>Belanja Honor Operasional Satuan Kerja</t>
  </si>
  <si>
    <t>WA.2378.EBA.994.002.GD.521115.1</t>
  </si>
  <si>
    <t>WA.2378.EBA.994.002.GD.521115.2</t>
  </si>
  <si>
    <t>WA.2378.EBA.994.002.GD.521115.3</t>
  </si>
  <si>
    <t>WA.2378.EBA.994.002.GD.521115.4</t>
  </si>
  <si>
    <t>WA.2378.EBA.994.002.GD.521115.5</t>
  </si>
  <si>
    <t>WA.2378.EBA.994.002.GD.521115.6</t>
  </si>
  <si>
    <t>WA.2378.EBA.994.002.GD.521115.7</t>
  </si>
  <si>
    <t>WA.2378.EBA.994.002.GD.521115.8</t>
  </si>
  <si>
    <t>WA.2378.EBA.994.002.GD.521115.9</t>
  </si>
  <si>
    <t>WA.2378.EBA.994.002.GD.521115.10</t>
  </si>
  <si>
    <t>WA.2378.EBB</t>
  </si>
  <si>
    <t>2378.EBB</t>
  </si>
  <si>
    <t>WA.2378.EBB.951</t>
  </si>
  <si>
    <t>2378.EBB.951</t>
  </si>
  <si>
    <t>Layanan Sarana Internal</t>
  </si>
  <si>
    <t>WA.2378.EBD</t>
  </si>
  <si>
    <t>2378.EBD</t>
  </si>
  <si>
    <t>Dokumen</t>
  </si>
  <si>
    <t>WA.2378.EBD.952</t>
  </si>
  <si>
    <t>2378.EBD.952</t>
  </si>
  <si>
    <t>Layanan Perencanaan dan Penganggaran</t>
  </si>
  <si>
    <t>WA.2378.EBD.952.301</t>
  </si>
  <si>
    <t>Pelayanan Perencanaan dan Penganggaran Internal Pendidikan Kelautan</t>
  </si>
  <si>
    <t>WA.2378.EBD.952.301.A</t>
  </si>
  <si>
    <t>WA.2378.EBD.952.301.A.521211</t>
  </si>
  <si>
    <t>WA.2378.EBD.952.301.A.521211.1</t>
  </si>
  <si>
    <t>WA.2378.EBD.952.301.A.521219</t>
  </si>
  <si>
    <t>WA.2378.EBD.952.301.A.521219.1</t>
  </si>
  <si>
    <t>WA.2378.EBD.952.301.A.524111</t>
  </si>
  <si>
    <t>WA.2378.EBD.952.301.A.524111.1</t>
  </si>
  <si>
    <t>WA.2378.EBD.952.301.B</t>
  </si>
  <si>
    <t>Sinkronisasi Kegiatan Pendidikan KP</t>
  </si>
  <si>
    <t>WA.2378.EBD.952.301.B.521211</t>
  </si>
  <si>
    <t>WA.2378.EBD.952.301.B.521211.1</t>
  </si>
  <si>
    <t>WA.2378.EBD.952.301.B.521211.2</t>
  </si>
  <si>
    <t>WA.2378.EBD.952.301.B.521219</t>
  </si>
  <si>
    <t>WA.2378.EBD.952.301.B.521219.1</t>
  </si>
  <si>
    <t>WA.2378.EBD.952.301.B.522151</t>
  </si>
  <si>
    <t>WA.2378.EBD.952.301.B.522151.1</t>
  </si>
  <si>
    <t>WA.2378.EBD.952.301.B.524111</t>
  </si>
  <si>
    <t>WA.2378.EBD.952.301.B.524111.1</t>
  </si>
  <si>
    <t>WA.2378.EBD.952.301.C</t>
  </si>
  <si>
    <t>WA.2378.EBD.952.301.C.521211</t>
  </si>
  <si>
    <t>WA.2378.EBD.952.301.C.521211.1</t>
  </si>
  <si>
    <t>WA.2378.EBD.952.301.C.521211.2</t>
  </si>
  <si>
    <t>WA.2378.EBD.952.301.C.524111</t>
  </si>
  <si>
    <t>WA.2378.EBD.952.301.C.524111.1</t>
  </si>
  <si>
    <t>WA.2378.EBD.952.301.D</t>
  </si>
  <si>
    <t>WA.2378.EBD.952.301.D.524111</t>
  </si>
  <si>
    <t>WA.2378.EBD.952.301.D.524111.1</t>
  </si>
  <si>
    <t>WA.2378.EBD.953</t>
  </si>
  <si>
    <t>2378.EBD.953</t>
  </si>
  <si>
    <t>Layanan Pemantauan dan Evaluasi</t>
  </si>
  <si>
    <t>WA.2378.EBD.953.301</t>
  </si>
  <si>
    <t>Pelayanan Monitoring dan Evaluasi Pendidikan Kelautan dan Perikanan</t>
  </si>
  <si>
    <t>WA.2378.EBD.953.301.A</t>
  </si>
  <si>
    <t>WA.2378.EBD.953.301.A.521211</t>
  </si>
  <si>
    <t>WA.2378.EBD.953.301.A.521211.1</t>
  </si>
  <si>
    <t>WA.2378.EBD.953.301.A.521211.2</t>
  </si>
  <si>
    <t>WA.2378.EBD.953.301.A.521211.3</t>
  </si>
  <si>
    <t>WA.2378.EBD.953.301.A.521211.4</t>
  </si>
  <si>
    <t>WA.2378.EBD.953.301.A.521219</t>
  </si>
  <si>
    <t>WA.2378.EBD.953.301.A.521219.1</t>
  </si>
  <si>
    <t>WA.2378.EBD.953.301.A.524111</t>
  </si>
  <si>
    <t>WA.2378.EBD.953.301.A.524111.1</t>
  </si>
  <si>
    <t>WA.2378.EBD.953.301.B</t>
  </si>
  <si>
    <t>WA.2378.EBD.953.301.B.521211</t>
  </si>
  <si>
    <t>WA.2378.EBD.953.301.B.521211.1</t>
  </si>
  <si>
    <t>WA.2378.EBD.953.301.B.521211.2</t>
  </si>
  <si>
    <t>WA.2378.EBD.953.301.B.521211.3</t>
  </si>
  <si>
    <t>WA.2378.EBD.953.301.B.521211.4</t>
  </si>
  <si>
    <t>WA.2378.EBD.953.301.B.521211.5</t>
  </si>
  <si>
    <t>WA.2378.EBD.953.301.B.521219</t>
  </si>
  <si>
    <t>WA.2378.EBD.953.301.B.521219.1</t>
  </si>
  <si>
    <t>WA.2378.EBD.953.301.B.524111</t>
  </si>
  <si>
    <t>WA.2378.EBD.953.301.B.524111.1</t>
  </si>
  <si>
    <t>WA.2378.EBD.953.301.C</t>
  </si>
  <si>
    <t>WA.2378.EBD.953.301.C.524111</t>
  </si>
  <si>
    <t>WA.2378.EBD.953.301.C.524111.1</t>
  </si>
  <si>
    <t>WA.2378.EBD.953.302</t>
  </si>
  <si>
    <t>Pelayanan Pelaporan Kinerja Pendidikan Kelautan dan Perikanan</t>
  </si>
  <si>
    <t>WA.2378.EBD.953.302.A</t>
  </si>
  <si>
    <t>WA.2378.EBD.953.302.A.521211</t>
  </si>
  <si>
    <t>WA.2378.EBD.953.302.A.521211.1</t>
  </si>
  <si>
    <t>WA.2378.EBD.953.302.A.521211.2</t>
  </si>
  <si>
    <t>WA.2378.EBD.953.302.A.521211.3</t>
  </si>
  <si>
    <t>WA.2378.EBD.953.302.A.521211.4</t>
  </si>
  <si>
    <t>WA.2378.EBD.953.302.A.521211.5</t>
  </si>
  <si>
    <t>thn</t>
  </si>
  <si>
    <t>WA.2378.EBD.953.302.A.524111</t>
  </si>
  <si>
    <t>WA.2378.EBD.953.302.A.524111.1</t>
  </si>
  <si>
    <t>WA.2378.EBD.955</t>
  </si>
  <si>
    <t>2378.EBD.955</t>
  </si>
  <si>
    <t>Layanan Manajemen Keuangan</t>
  </si>
  <si>
    <t>WA.2378.EBD.955.301</t>
  </si>
  <si>
    <t>Pelayanan Keuangan Pendidikan Kelautan dan Perikanan</t>
  </si>
  <si>
    <t>WA.2378.EBD.955.301.A</t>
  </si>
  <si>
    <t>WA.2378.EBD.955.301.A.521211</t>
  </si>
  <si>
    <t>WA.2378.EBD.955.301.A.521211.1</t>
  </si>
  <si>
    <t>WA.2378.EBD.955.301.A.521211.2</t>
  </si>
  <si>
    <t>WA.2378.EBD.955.301.A.521211.3</t>
  </si>
  <si>
    <t>WA.2378.EBD.955.301.A.521211.4</t>
  </si>
  <si>
    <t>WA.2378.EBD.955.301.A.524111</t>
  </si>
  <si>
    <t>WA.2378.EBD.955.301.A.524111.1</t>
  </si>
  <si>
    <t>WA.2378.EBD.955.301.B</t>
  </si>
  <si>
    <t>WA.2378.EBD.955.301.B.521211</t>
  </si>
  <si>
    <t>WA.2378.EBD.955.301.B.521211.1</t>
  </si>
  <si>
    <t>WA.2378.EBD.955.301.B.521211.2</t>
  </si>
  <si>
    <t>WA.2378.EBD.955.301.B.524111</t>
  </si>
  <si>
    <t>WA.2378.EBD.955.301.B.524111.1</t>
  </si>
  <si>
    <t>WA.2378.EBD.955.301.C</t>
  </si>
  <si>
    <t>WA.2378.EBD.955.301.C.521211</t>
  </si>
  <si>
    <t>WA.2378.EBD.955.301.C.521211.1</t>
  </si>
  <si>
    <t>WA.2378.EBD.955.301.C.521211.2</t>
  </si>
  <si>
    <t>WA.2378.EBD.955.301.D</t>
  </si>
  <si>
    <t>WA.2378.EBD.955.301.D.521211</t>
  </si>
  <si>
    <t>WA.2378.EBD.955.301.D.521211.1</t>
  </si>
  <si>
    <t>WA.2378.EBD.955.301.D.521211.2</t>
  </si>
  <si>
    <t>WA.2378.EBD.955.301.D.521211.3</t>
  </si>
  <si>
    <t>WA.2378.EBD.955.301.D.524111</t>
  </si>
  <si>
    <t>WA.2378.EBD.955.301.D.524111.1</t>
  </si>
  <si>
    <t>WA.2378.EBD.955.301.E</t>
  </si>
  <si>
    <t>WA.2378.EBD.955.301.E.521211</t>
  </si>
  <si>
    <t>WA.2378.EBD.955.301.E.521211.1</t>
  </si>
  <si>
    <t>WA.2378.EBD.955.301.E.521211.2</t>
  </si>
  <si>
    <t>WA.2378.EBD.955.301.F</t>
  </si>
  <si>
    <t>Verifikasi dan Validasi Pertanggung Jawaban Kegiatan</t>
  </si>
  <si>
    <t>WA.2378.EBD.955.301.F.521211</t>
  </si>
  <si>
    <t>WA.2378.EBD.955.301.F.521211.1</t>
  </si>
  <si>
    <t>WA.2378.EBD.955.301.F.524111</t>
  </si>
  <si>
    <t>WA.2378.EBD.955.301.F.524111.1</t>
  </si>
  <si>
    <t>WA.2378.EBD.955.301.G</t>
  </si>
  <si>
    <t>WA.4345</t>
  </si>
  <si>
    <t>Pendidikan dan Pelatihan Aparatur KP</t>
  </si>
  <si>
    <t>WA.4345.EBC</t>
  </si>
  <si>
    <t>4345.EBC</t>
  </si>
  <si>
    <t>Orang</t>
  </si>
  <si>
    <t>WA.4345.EBC.996</t>
  </si>
  <si>
    <t>4345.EBC.996</t>
  </si>
  <si>
    <t>Layanan Pendidikan dan Pelatihan</t>
  </si>
  <si>
    <t>WA.4345.EBC.996.301</t>
  </si>
  <si>
    <t>Aparatur KKP yang Diberikan Beasiswa</t>
  </si>
  <si>
    <t>WA.4345.EBC.996.301.A</t>
  </si>
  <si>
    <t>Tugas Belajar Baru</t>
  </si>
  <si>
    <t>WA.4345.EBC.996.301.A.521211</t>
  </si>
  <si>
    <t>WA.4345.EBC.996.301.A.521211.1</t>
  </si>
  <si>
    <t>WA.4345.EBC.996.301.A.521211.2</t>
  </si>
  <si>
    <t>WA.4345.EBC.996.301.A.521211.3</t>
  </si>
  <si>
    <t>WA.4345.EBC.996.301.A.521211.4</t>
  </si>
  <si>
    <t>WA.4345.EBC.996.301.A.521211.5</t>
  </si>
  <si>
    <t>WA.4345.EBC.996.301.A.521219</t>
  </si>
  <si>
    <t>WA.4345.EBC.996.301.A.521219.1</t>
  </si>
  <si>
    <t>WA.4345.EBC.996.301.A.521219.2</t>
  </si>
  <si>
    <t>WA.4345.EBC.996.301.A.522151</t>
  </si>
  <si>
    <t>WA.4345.EBC.996.301.A.522151.1</t>
  </si>
  <si>
    <t>WA.4345.EBC.996.301.A.522191</t>
  </si>
  <si>
    <t>WA.4345.EBC.996.301.A.522191.1</t>
  </si>
  <si>
    <t>WA.4345.EBC.996.301.A.524111</t>
  </si>
  <si>
    <t>WA.4345.EBC.996.301.A.524111.1</t>
  </si>
  <si>
    <t>WA.4345.EBC.996.301.A.524111.2</t>
  </si>
  <si>
    <t>WA.4345.EBC.996.301.B</t>
  </si>
  <si>
    <t>Lanjutan Tugas Belajar</t>
  </si>
  <si>
    <t>WA.4345.EBC.996.301.B.521211</t>
  </si>
  <si>
    <t>WA.4345.EBC.996.301.B.521211.1</t>
  </si>
  <si>
    <t>WA.4345.EBC.996.301.B.521211.2</t>
  </si>
  <si>
    <t>WA.4345.EBC.996.301.B.521211.3</t>
  </si>
  <si>
    <t>WA.4345.EBC.996.301.B.521211.4</t>
  </si>
  <si>
    <t>WA.4345.EBC.996.301.B.521211.5</t>
  </si>
  <si>
    <t>WA.4345.EBC.996.301.B.521219</t>
  </si>
  <si>
    <t>WA.4345.EBC.996.301.B.521219.1</t>
  </si>
  <si>
    <t>WA.4345.EBC.996.301.B.521219.2</t>
  </si>
  <si>
    <t>WA.4345.EBC.996.301.B.522151</t>
  </si>
  <si>
    <t>WA.4345.EBC.996.301.B.522151.1</t>
  </si>
  <si>
    <t>WA.4345.EBC.996.301.B.524111</t>
  </si>
  <si>
    <t>WA.4345.EBC.996.301.B.524111.1</t>
  </si>
  <si>
    <t>WA.4345.EBC.996.301.B.524111.2</t>
  </si>
  <si>
    <t>WA.4345.EBC.996.301.B.524119</t>
  </si>
  <si>
    <t>Belanja Perjalanan Dinas Paket Meeting Luar Kota</t>
  </si>
  <si>
    <t>WA.4345.EBC.996.301.B.524119.1</t>
  </si>
  <si>
    <t>OH</t>
  </si>
  <si>
    <t>WA.4345.EBC.996.301.B.524119.2</t>
  </si>
  <si>
    <t>WA.4345.EBC.996.301.B.524119.3</t>
  </si>
  <si>
    <t>WA.4345.EBC.996.301.C</t>
  </si>
  <si>
    <t>Tugas Belajar Luar Negeri</t>
  </si>
  <si>
    <t>WA.4345.EBC.996.301.C.521211</t>
  </si>
  <si>
    <t>WA.4345.EBC.996.301.C.521211.1</t>
  </si>
  <si>
    <t>WA.4345.EBC.996.301.C.521211.2</t>
  </si>
  <si>
    <t>WA.4345.EBC.996.301.C.521211.3</t>
  </si>
  <si>
    <t>WA.4345.EBC.996.301.C.521219</t>
  </si>
  <si>
    <t>WA.4345.EBC.996.301.C.521219.1</t>
  </si>
  <si>
    <t>WA.4345.EBC.996.301.C.524211</t>
  </si>
  <si>
    <t>Belanja Perjalanan Dinas Biasa - Luar Negeri</t>
  </si>
  <si>
    <t>WA.4345.EBC.996.301.C.524211.1</t>
  </si>
  <si>
    <t>WA.4345.EBC.996.302</t>
  </si>
  <si>
    <t>Aparatur KKP yang Diberikan Izin Belajar</t>
  </si>
  <si>
    <t>WA.4345.EBC.996.302.A</t>
  </si>
  <si>
    <t>WA.4345.EBC.996.302.A.521211</t>
  </si>
  <si>
    <t>WA.4345.EBC.996.302.A.521211.1</t>
  </si>
  <si>
    <t>WA.4345.EBC.996.302.A.521211.2</t>
  </si>
  <si>
    <t>Penyelenggaraan Pendidikan</t>
  </si>
  <si>
    <t>Metode dan Kurikulum</t>
  </si>
  <si>
    <t>Peserta Didik dan Sarana Prasarana</t>
  </si>
  <si>
    <t>Kelembagaan dan Ketenagaan</t>
  </si>
  <si>
    <t>Kelembagaan</t>
  </si>
  <si>
    <t>Ketenagaan</t>
  </si>
  <si>
    <t>Tata Usaha</t>
  </si>
  <si>
    <t>Umum</t>
  </si>
  <si>
    <t>Perencanaan dan Evaluasi</t>
  </si>
  <si>
    <t>Perencanaan</t>
  </si>
  <si>
    <t>Evaluasi</t>
  </si>
  <si>
    <t>Keuangan</t>
  </si>
  <si>
    <t>Pusat Pendidikan KP</t>
  </si>
  <si>
    <t>Akun :</t>
  </si>
  <si>
    <t>Semua</t>
  </si>
  <si>
    <t>No</t>
  </si>
  <si>
    <t>Koordinator</t>
  </si>
  <si>
    <t>Sub Koordinator</t>
  </si>
  <si>
    <t>LINGKUP PUSAT PENDIDIKAN KP</t>
  </si>
  <si>
    <t>Jumlah Bidang PP</t>
  </si>
  <si>
    <t>Jumlah Bidang PE</t>
  </si>
  <si>
    <t>Jumlah Bidang KK</t>
  </si>
  <si>
    <t>Jumlah Bidang TU</t>
  </si>
  <si>
    <t>Jumlah</t>
  </si>
  <si>
    <t>521211</t>
  </si>
  <si>
    <t>521219</t>
  </si>
  <si>
    <t>524111</t>
  </si>
  <si>
    <t>Dr. Bambang Suprakto, A.Pi, S.Pi, MT</t>
  </si>
  <si>
    <t>NIP 19630602 198802 1 001</t>
  </si>
  <si>
    <t>522151</t>
  </si>
  <si>
    <t>524119</t>
  </si>
  <si>
    <t>KOORDINATOR</t>
  </si>
  <si>
    <t>SUBKOORDINATOR</t>
  </si>
  <si>
    <t>522141</t>
  </si>
  <si>
    <t>524211</t>
  </si>
  <si>
    <t>Pejabat Pembuat Komitmen</t>
  </si>
  <si>
    <t>WA.2378.EBA.994.001</t>
  </si>
  <si>
    <t>001</t>
  </si>
  <si>
    <t>Gaji dan Tunjangan</t>
  </si>
  <si>
    <t>Gaji dan Tunjangan Pusat Pendidikan KP</t>
  </si>
  <si>
    <t>Belanja Gaji Pokok PNS</t>
  </si>
  <si>
    <t>Belanja Pembulatan Gaji PNS</t>
  </si>
  <si>
    <t>Belanja Tunj. Suami/Istri PNS</t>
  </si>
  <si>
    <t>Belanja Tunj. Anak PNS</t>
  </si>
  <si>
    <t>Belanja Tunj. Struktural PNS</t>
  </si>
  <si>
    <t>Belanja Tunj. Fungsional PNS</t>
  </si>
  <si>
    <t>Belanja Tunj. PPh PNS</t>
  </si>
  <si>
    <t>Belanja Tunj. Beras PNS</t>
  </si>
  <si>
    <t>Belanja Uang Makan PNS</t>
  </si>
  <si>
    <t>Belanja Tunjangan Umum PNS</t>
  </si>
  <si>
    <t>Belanja Pegawai (Tunjangan Khusus/Kegiatan/Kinerja)</t>
  </si>
  <si>
    <t>Berdasarkan DIPA Awal TA. 2023 (Tanggal 30 November 2022)</t>
  </si>
  <si>
    <t>2376</t>
  </si>
  <si>
    <t>Norma, Standard, Prosedur dan Kriteria[Base Line]</t>
  </si>
  <si>
    <t>NSPK, Rancangan Standar, Pedoman, Standar</t>
  </si>
  <si>
    <t/>
  </si>
  <si>
    <t>01 - Konsumsi/bahan makanan</t>
  </si>
  <si>
    <t>02 - Penggadaan</t>
  </si>
  <si>
    <t>03 - Bahan Komputer</t>
  </si>
  <si>
    <t>04 - ATK</t>
  </si>
  <si>
    <t>01 - Narasumber/Pembahas</t>
  </si>
  <si>
    <t>01 - Perjalanan Bimbingan dan Pembinaan Metode dan Kurikulum</t>
  </si>
  <si>
    <t>01 - Perjalanan Fasilitasi/koordinasi Penyusunan NSPK</t>
  </si>
  <si>
    <t>NSPK Peserta Didik</t>
  </si>
  <si>
    <t>02 - Bahan Komputer</t>
  </si>
  <si>
    <t>03 - ATK</t>
  </si>
  <si>
    <t>04 - Cetak</t>
  </si>
  <si>
    <t>01 - NSPK Peserta Didik Standar Sarana dan Prasarana Pendidikan KP</t>
  </si>
  <si>
    <t>Pengendalian Sarana Prasarana</t>
  </si>
  <si>
    <t>DL.2376.AFA.001.052.B.521211</t>
  </si>
  <si>
    <t>DL.2376.AFA.001.052.B.521211.1</t>
  </si>
  <si>
    <t>DL.2376.AFA.001.052.B.521211.2</t>
  </si>
  <si>
    <t>DL.2376.AFA.001.052.B.521211.3</t>
  </si>
  <si>
    <t>DL.2376.AFA.001.052.B.521211.4</t>
  </si>
  <si>
    <t>04 - Cetakan</t>
  </si>
  <si>
    <t>DL.2376.AFA.001.052.B.522151</t>
  </si>
  <si>
    <t>DL.2376.AFA.001.052.B.522151.1</t>
  </si>
  <si>
    <t>01 - Perjalanan Pengendalian Sarana Prasarana</t>
  </si>
  <si>
    <t>Pengembangan Kelembagaan Pendidikan KP</t>
  </si>
  <si>
    <t>DL.2376.AFA.001.053.A.521211.4</t>
  </si>
  <si>
    <t>DL.2376.AFA.001.053.A.521211.5</t>
  </si>
  <si>
    <t>05 - Cetakan Kelembagaan Pendidikan Vokasi</t>
  </si>
  <si>
    <t>Ekpl</t>
  </si>
  <si>
    <t>01 - Perjalanan Pembentukan Kelembagaan Pendidikan KP</t>
  </si>
  <si>
    <t>524113</t>
  </si>
  <si>
    <t>01 - Transport lokal</t>
  </si>
  <si>
    <t>DL.2376.AFA.001.053.B.521211.3</t>
  </si>
  <si>
    <t>DL.2376.AFA.001.053.B.521211.4</t>
  </si>
  <si>
    <t>01 - Penyusunan NSPK Kelembagaan Pendidikan</t>
  </si>
  <si>
    <t>Penyiapan Pendidik dan Tenaga Kependidikan</t>
  </si>
  <si>
    <t>01 - Perjalanan Penyiapan Pendidik dan Tenaga Kependidikan</t>
  </si>
  <si>
    <t>DL.2376.AFA.001.054.B</t>
  </si>
  <si>
    <t>DL.2376.AFA.001.054.B.521211</t>
  </si>
  <si>
    <t>DL.2376.AFA.001.054.B.521211.1</t>
  </si>
  <si>
    <t>DL.2376.AFA.001.054.B.521211.2</t>
  </si>
  <si>
    <t>DL.2376.AFA.001.054.B.521211.3</t>
  </si>
  <si>
    <t>DL.2376.AFA.001.054.B.521211.4</t>
  </si>
  <si>
    <t>DL.2376.AFA.001.054.B.521211.5</t>
  </si>
  <si>
    <t>05 - Perlengkapan Kegiatan Beban Kerja Guru dan Dosen</t>
  </si>
  <si>
    <t>DL.2376.AFA.001.054.B.522151</t>
  </si>
  <si>
    <t>DL.2376.AFA.001.054.B.522151.1</t>
  </si>
  <si>
    <t>DL.2376.AFA.001.054.B.524111</t>
  </si>
  <si>
    <t>DL.2376.AFA.001.054.B.524111.1</t>
  </si>
  <si>
    <t>01 - Perjalanan Evaluasi Beban Kerja Guru dan Dosen</t>
  </si>
  <si>
    <t>2378</t>
  </si>
  <si>
    <t>Sarana Bidang Teknologi Informasi dan Komunikasi[Base Line]</t>
  </si>
  <si>
    <t>Sarana Teknologi Informasi dan Komunikasi Bidang Riset dan SDM KP</t>
  </si>
  <si>
    <t>301</t>
  </si>
  <si>
    <t>Sarana Teknologi Informasi dan Komunikasi</t>
  </si>
  <si>
    <t>532111</t>
  </si>
  <si>
    <t>01 - Peralatan Teknologi Informasi dan Komunikasi Pusdik KP</t>
  </si>
  <si>
    <t>Layanan Dukungan Manajemen Internal[Base Line]</t>
  </si>
  <si>
    <t>Layanan, Laporan, Dokumen, Rekomendasi, Unit</t>
  </si>
  <si>
    <t>WA.2378.EBA.958.306</t>
  </si>
  <si>
    <t>306</t>
  </si>
  <si>
    <t>WA.2378.EBA.958.306.A</t>
  </si>
  <si>
    <t>WA.2378.EBA.958.306.A.521211</t>
  </si>
  <si>
    <t>WA.2378.EBA.958.306.A.521211.1</t>
  </si>
  <si>
    <t>WA.2378.EBA.958.306.A.521211.2</t>
  </si>
  <si>
    <t>WA.2378.EBA.958.306.A.521211.3</t>
  </si>
  <si>
    <t>WA.2378.EBA.958.306.A.521211.4</t>
  </si>
  <si>
    <t>WA.2378.EBA.958.306.A.521219</t>
  </si>
  <si>
    <t>WA.2378.EBA.958.306.A.521219.1</t>
  </si>
  <si>
    <t>01 - Langganan biaya video conference</t>
  </si>
  <si>
    <t>WA.2378.EBA.958.306.A.521219.2</t>
  </si>
  <si>
    <t>02 - Dukungan Kerjasama Pendidikan KP</t>
  </si>
  <si>
    <t>WA.2378.EBA.958.306.A.522151</t>
  </si>
  <si>
    <t>WA.2378.EBA.958.306.A.522151.1</t>
  </si>
  <si>
    <t>WA.2378.EBA.958.306.A.524111</t>
  </si>
  <si>
    <t>WA.2378.EBA.958.306.A.524111.1</t>
  </si>
  <si>
    <t>01 - Perjalanan Kerjasama Pendidikan KP</t>
  </si>
  <si>
    <t>Pengelolaan dan Implementasi BMN</t>
  </si>
  <si>
    <t>01 - Penggadaan</t>
  </si>
  <si>
    <t>WA.2378.EBA.962.301.A.521211.4</t>
  </si>
  <si>
    <t>04 - Cetakan Kegiatan Administrasi SIMAK BMN</t>
  </si>
  <si>
    <t>Ekplr</t>
  </si>
  <si>
    <t>01 - Perjalanan Implementasi SIMAK - BMN</t>
  </si>
  <si>
    <t>01 - Koordinasi Implementasi SIMAK - BMN</t>
  </si>
  <si>
    <t>Pembinaan dan Koordinasi Kepala Pusdik KP</t>
  </si>
  <si>
    <t>01 - Bahan Komputer</t>
  </si>
  <si>
    <t>02 - ATK</t>
  </si>
  <si>
    <t>WA.2378.EBA.962.301.B.521219</t>
  </si>
  <si>
    <t>WA.2378.EBA.962.301.B.521219.1</t>
  </si>
  <si>
    <t>01 - Perjalanan Pembinaan dan Wisuda Kepala Pusdik KP</t>
  </si>
  <si>
    <t>02 - Perjalanan Koordinasi, Sinkronisasi, Wisuda dan Pendampingan Kepala Pusdik KP</t>
  </si>
  <si>
    <t>04 - Cetakan Kegiatan dan Laporan</t>
  </si>
  <si>
    <t>01 - Sewa Kendaraan / Mobil (2 kali)</t>
  </si>
  <si>
    <t>01 - Perjalanan Pengelolaan Penatausahaan Arsip dan Sinkronisasi Tata Naskah dan Persuratan</t>
  </si>
  <si>
    <t>01 - Perjalanan Koordinasi</t>
  </si>
  <si>
    <t>01 - Perjalanan Penyusunan Bahan Tindak Lanjut dan Pemutakhiran Data</t>
  </si>
  <si>
    <t>WA.2378.EBA.962.301.D.524113</t>
  </si>
  <si>
    <t>WA.2378.EBA.962.301.D.524113.1</t>
  </si>
  <si>
    <t>WA.2378.EBA.962.301.E.521219</t>
  </si>
  <si>
    <t>WA.2378.EBA.962.301.E.521219.1</t>
  </si>
  <si>
    <t>01 - Peningkatan Kapasitas Pegawai</t>
  </si>
  <si>
    <t>01 - Perjalanan Pengelolaan SDM Aparatur</t>
  </si>
  <si>
    <t>Penjaminan Mutu Kelembagaan</t>
  </si>
  <si>
    <t>WA.2378.EBA.962.301.F.521211.4</t>
  </si>
  <si>
    <t>01 - Perjalanan Penjaminan mutu pendidikan KP</t>
  </si>
  <si>
    <t>Bimbingan Penelitian Dan Pengabdian Kepada Masyarakat</t>
  </si>
  <si>
    <t>WA.2378.EBA.962.301.G.521211.4</t>
  </si>
  <si>
    <t>01 - Perjalanan Bimbingan Penelitian dan Pengabdian Kepada Masyarakat</t>
  </si>
  <si>
    <t>Serapan  Lulusan Pendidikan KP</t>
  </si>
  <si>
    <t>01 - Perjalanan Serapan Lulusan Pendidikan KP</t>
  </si>
  <si>
    <t>Publikasi dan Kehumasan Pusat Pendidikan KP  (OII)</t>
  </si>
  <si>
    <t>01 - Perjalanan Kehumasan Pusat Pendidikan KP</t>
  </si>
  <si>
    <t>WA.2378.EBA.994.001.DB</t>
  </si>
  <si>
    <t>DB</t>
  </si>
  <si>
    <t>WA.2378.EBA.994.001.DB.511111</t>
  </si>
  <si>
    <t>511111</t>
  </si>
  <si>
    <t>WA.2378.EBA.994.001.DB.511111.1</t>
  </si>
  <si>
    <t>01 - Belanja Gaji Pokok PNS</t>
  </si>
  <si>
    <t>bln</t>
  </si>
  <si>
    <t>WA.2378.EBA.994.001.DB.511119</t>
  </si>
  <si>
    <t>511119</t>
  </si>
  <si>
    <t>WA.2378.EBA.994.001.DB.511119.1</t>
  </si>
  <si>
    <t>01 - Belanja Pembulatan Gaji PNS</t>
  </si>
  <si>
    <t>WA.2378.EBA.994.001.DB.511121</t>
  </si>
  <si>
    <t>511121</t>
  </si>
  <si>
    <t>WA.2378.EBA.994.001.DB.511121.1</t>
  </si>
  <si>
    <t>01 - Belanja Tunj. Suami/Istri PNS</t>
  </si>
  <si>
    <t>WA.2378.EBA.994.001.DB.511122</t>
  </si>
  <si>
    <t>511122</t>
  </si>
  <si>
    <t>WA.2378.EBA.994.001.DB.511122.1</t>
  </si>
  <si>
    <t>01 - Belanja Tunj. Anak PNS</t>
  </si>
  <si>
    <t>WA.2378.EBA.994.001.DB.511123</t>
  </si>
  <si>
    <t>511123</t>
  </si>
  <si>
    <t>WA.2378.EBA.994.001.DB.511123.1</t>
  </si>
  <si>
    <t>01 - Belanja Tunj. Struktural PNS</t>
  </si>
  <si>
    <t>WA.2378.EBA.994.001.DB.511124</t>
  </si>
  <si>
    <t>511124</t>
  </si>
  <si>
    <t>WA.2378.EBA.994.001.DB.511124.1</t>
  </si>
  <si>
    <t>01 - Belanja Tunj. Fungsional PNS</t>
  </si>
  <si>
    <t>WA.2378.EBA.994.001.DB.511125</t>
  </si>
  <si>
    <t>511125</t>
  </si>
  <si>
    <t>WA.2378.EBA.994.001.DB.511125.1</t>
  </si>
  <si>
    <t>01 - Belanja Tunj. PPh PNS</t>
  </si>
  <si>
    <t>WA.2378.EBA.994.001.DB.511126</t>
  </si>
  <si>
    <t>511126</t>
  </si>
  <si>
    <t>WA.2378.EBA.994.001.DB.511126.1</t>
  </si>
  <si>
    <t>01 - Belanja Tunj. Beras PNS</t>
  </si>
  <si>
    <t>WA.2378.EBA.994.001.DB.511129</t>
  </si>
  <si>
    <t>511129</t>
  </si>
  <si>
    <t>WA.2378.EBA.994.001.DB.511129.1</t>
  </si>
  <si>
    <t>01 - Belanja Uang Makan PNS</t>
  </si>
  <si>
    <t>WA.2378.EBA.994.001.DB.511151</t>
  </si>
  <si>
    <t>511151</t>
  </si>
  <si>
    <t>WA.2378.EBA.994.001.DB.511151.1</t>
  </si>
  <si>
    <t>01 - Belanja Tunjangan Umum PNS</t>
  </si>
  <si>
    <t>WA.2378.EBA.994.001.DB.512211</t>
  </si>
  <si>
    <t>512211</t>
  </si>
  <si>
    <t>Belanja Uang Lembur</t>
  </si>
  <si>
    <t>WA.2378.EBA.994.001.DB.512211.1</t>
  </si>
  <si>
    <t>01 - Uang Lembur dan Uang Makan Lembur</t>
  </si>
  <si>
    <t>WA.2378.EBA.994.001.DB.512411</t>
  </si>
  <si>
    <t>512411</t>
  </si>
  <si>
    <t>WA.2378.EBA.994.001.DB.512411.1</t>
  </si>
  <si>
    <t>01 - Belanja Pegawai (Tunjangan Khusus/Kegiatan/Kinerja)</t>
  </si>
  <si>
    <t>521111</t>
  </si>
  <si>
    <t>01 - Keperluan sehari hari perkantoran</t>
  </si>
  <si>
    <t>OT</t>
  </si>
  <si>
    <t>02 - Jamuan</t>
  </si>
  <si>
    <t>03 - Pramubakti (12 org x 12 bulan)</t>
  </si>
  <si>
    <t>04 - Pengemudi (1 org x 12 bulan)</t>
  </si>
  <si>
    <t>05 - BPJS Ketenagakerjaan Pengemudi dan Pramubhakti</t>
  </si>
  <si>
    <t>06 - Pencetakan/Publikasi</t>
  </si>
  <si>
    <t>07 - Langganan Majalah dan Surat Kabar</t>
  </si>
  <si>
    <t>08 - Langganan biaya video conference dan Zoho</t>
  </si>
  <si>
    <t>09 - Estetika Kantor dan Pengharum Ruangan</t>
  </si>
  <si>
    <t>WA.2378.EBA.994.002.GA.521111.10</t>
  </si>
  <si>
    <t>10 - Uang Lembur PPNPN</t>
  </si>
  <si>
    <t>WA.2378.EBA.994.002.GA.521131</t>
  </si>
  <si>
    <t>521131</t>
  </si>
  <si>
    <t>Belanja Barang Operasional - Penanganan Pandemi COVID-19</t>
  </si>
  <si>
    <t>WA.2378.EBA.994.002.GA.521131.1</t>
  </si>
  <si>
    <t>01 - Masker, hand sanitizer, desinfektan, multivitami/suplemen (59 peg x 7 kali)</t>
  </si>
  <si>
    <t>521811</t>
  </si>
  <si>
    <t>01 - ATK</t>
  </si>
  <si>
    <t>03 - Kertas Fotocopy A4</t>
  </si>
  <si>
    <t>04 - Kertas Fotocopy F4</t>
  </si>
  <si>
    <t>05 - Kertas Kop A4 (4 warna)</t>
  </si>
  <si>
    <t>06 - Kertas Kop F4 (4 warna)</t>
  </si>
  <si>
    <t>07 - Amplop Kop Besar</t>
  </si>
  <si>
    <t>LBR</t>
  </si>
  <si>
    <t>08 - Amplop Kop Kecil</t>
  </si>
  <si>
    <t>09 - Map Pusdik KP</t>
  </si>
  <si>
    <t>521114</t>
  </si>
  <si>
    <t>01 - Pengiriman surat dan dokumen/barang lainnya</t>
  </si>
  <si>
    <t>01 - Sewa Mesin Photocopy</t>
  </si>
  <si>
    <t>02 - Sewa Ruang Arsip dan Penyimpanan BMN</t>
  </si>
  <si>
    <t>523121</t>
  </si>
  <si>
    <t>01 - Pemeliharaan dan Operasional Kendaraan Pejabat Eselon II</t>
  </si>
  <si>
    <t>02 - Pemeliharaan dan Operasional Kendaraan Roda 4</t>
  </si>
  <si>
    <t xml:space="preserve"> Unit</t>
  </si>
  <si>
    <t>03 - Pemeliharaan dan Operasional Kendaraan Roda Dua</t>
  </si>
  <si>
    <t>04 - Laptop/Notebook</t>
  </si>
  <si>
    <t>05 - Komputer PC</t>
  </si>
  <si>
    <t>06 - Printer</t>
  </si>
  <si>
    <t>07 - LCD</t>
  </si>
  <si>
    <t>08 - Kamera</t>
  </si>
  <si>
    <t>09 - Perawatan Barang Inventaris Kantor</t>
  </si>
  <si>
    <t>523199</t>
  </si>
  <si>
    <t>01 - Pemeliharaan Aquarium (2 unit)</t>
  </si>
  <si>
    <t>01 - Pakaian Dinas Pegawai (59 orang x 2 stell)</t>
  </si>
  <si>
    <t>521115</t>
  </si>
  <si>
    <t>01 - PPK Pusat Pendiidikan</t>
  </si>
  <si>
    <t>02 - Bendahara Pengeluaran Pembantu (1 ORG x 12 BLN)</t>
  </si>
  <si>
    <t>03 - Staf Pengelola Keuangan KPA ( 1 ORG x 12 BLN)</t>
  </si>
  <si>
    <t>04 - Pejabat Pengadaan Barang dan Jasa (1 ORG x 12 BLN)</t>
  </si>
  <si>
    <t>05 - Penyimpan BMN Pembantu (1 ORG x 12 BLN)</t>
  </si>
  <si>
    <t>06 - Pengelola SAK Pembantu (1 ORG x 12 BLN)</t>
  </si>
  <si>
    <t>07 - Pengelola BMN Pembantu (1 ORG x 12 BLN)</t>
  </si>
  <si>
    <t>08 - Ketua Tim Penghapusan BMN</t>
  </si>
  <si>
    <t>09 - Sekretaris Tim Penghapusan BMN</t>
  </si>
  <si>
    <t>10 - Anggota Tim Penghapusan BMN (3 ORANG x 1 KEG)</t>
  </si>
  <si>
    <t>Layanan Sarana dan Prasarana Internal[Base Line]</t>
  </si>
  <si>
    <t>Unit, m2, Paket</t>
  </si>
  <si>
    <t>WA.2378.EBB.951.303</t>
  </si>
  <si>
    <t>303</t>
  </si>
  <si>
    <t>Peralatan Fasilitas Perkantoran Pendidikan Kelautan dan Perikanan</t>
  </si>
  <si>
    <t>WA.2378.EBB.951.303.A</t>
  </si>
  <si>
    <t>WA.2378.EBB.951.303.A.532111</t>
  </si>
  <si>
    <t>WA.2378.EBB.951.303.A.532111.1</t>
  </si>
  <si>
    <t>01 - Peralatan dan Meubelair Pusdik</t>
  </si>
  <si>
    <t>Layanan Manajemen Kinerja Internal[Base Line]</t>
  </si>
  <si>
    <t>Dokumen, Layanan, Laporan, Rekomendasi</t>
  </si>
  <si>
    <t>Perencanaan Kinerja Pendidikan KP</t>
  </si>
  <si>
    <t>WA.2378.EBD.952.301.A.521211.2</t>
  </si>
  <si>
    <t>WA.2378.EBD.952.301.A.521211.3</t>
  </si>
  <si>
    <t>WA.2378.EBD.952.301.A.521211.4</t>
  </si>
  <si>
    <t>WA.2378.EBD.952.301.A.521211.5</t>
  </si>
  <si>
    <t>05 - Pencetakan</t>
  </si>
  <si>
    <t>01 - Perjalanan Penyusunan Perencanaan Kinerja Pendidikan KP</t>
  </si>
  <si>
    <t>WA.2378.EBD.952.301.B.521211.3</t>
  </si>
  <si>
    <t>WA.2378.EBD.952.301.B.521211.4</t>
  </si>
  <si>
    <t>WA.2378.EBD.952.301.B.521211.5</t>
  </si>
  <si>
    <t>01 - Perjalanan Sinkronisasi Kegiatan Pendidikan KP</t>
  </si>
  <si>
    <t>Penyusunan Anggaran Pendidikan KP</t>
  </si>
  <si>
    <t>WA.2378.EBD.952.301.C.521211.3</t>
  </si>
  <si>
    <t>WA.2378.EBD.952.301.C.521211.4</t>
  </si>
  <si>
    <t>WA.2378.EBD.952.301.C.521211.5</t>
  </si>
  <si>
    <t>WA.2378.EBD.952.301.C.521219</t>
  </si>
  <si>
    <t>WA.2378.EBD.952.301.C.521219.1</t>
  </si>
  <si>
    <t>WA.2378.EBD.952.301.C.522151</t>
  </si>
  <si>
    <t>WA.2378.EBD.952.301.C.522151.1</t>
  </si>
  <si>
    <t>01 - Perjalanan Penyusunan Anggaran Pendidikan KP</t>
  </si>
  <si>
    <t>Rencana Kerja Pendidikan KP</t>
  </si>
  <si>
    <t>WA.2378.EBD.952.301.D.521211</t>
  </si>
  <si>
    <t>WA.2378.EBD.952.301.D.521211.1</t>
  </si>
  <si>
    <t>WA.2378.EBD.952.301.D.521211.2</t>
  </si>
  <si>
    <t>WA.2378.EBD.952.301.D.521211.3</t>
  </si>
  <si>
    <t>WA.2378.EBD.952.301.D.521211.4</t>
  </si>
  <si>
    <t>01 - Perjalanan Penyusunan Rencana Kerja Pendidikan KP</t>
  </si>
  <si>
    <t>WA.2378.EBD.952.301.E</t>
  </si>
  <si>
    <t>Revisi Anggaran Pendidikan KP</t>
  </si>
  <si>
    <t>WA.2378.EBD.952.301.E.521211</t>
  </si>
  <si>
    <t>WA.2378.EBD.952.301.E.521211.1</t>
  </si>
  <si>
    <t>WA.2378.EBD.952.301.E.521211.2</t>
  </si>
  <si>
    <t>WA.2378.EBD.952.301.E.521211.3</t>
  </si>
  <si>
    <t>WA.2378.EBD.952.301.E.521211.4</t>
  </si>
  <si>
    <t>WA.2378.EBD.952.301.E.524111</t>
  </si>
  <si>
    <t>WA.2378.EBD.952.301.E.524111.1</t>
  </si>
  <si>
    <t>01 - Perjalanan Revisi Anggaran Pendidikan KP</t>
  </si>
  <si>
    <t>WA.2378.EBD.952.301.F</t>
  </si>
  <si>
    <t>Rapat Kerja Teknis Pendidikan KP</t>
  </si>
  <si>
    <t>WA.2378.EBD.952.301.F.521211</t>
  </si>
  <si>
    <t>WA.2378.EBD.952.301.F.521211.1</t>
  </si>
  <si>
    <t>WA.2378.EBD.952.301.F.521211.2</t>
  </si>
  <si>
    <t>WA.2378.EBD.952.301.F.521211.3</t>
  </si>
  <si>
    <t>WA.2378.EBD.952.301.F.521211.4</t>
  </si>
  <si>
    <t>WA.2378.EBD.952.301.F.521211.5</t>
  </si>
  <si>
    <t>05 - Cetakan</t>
  </si>
  <si>
    <t>WA.2378.EBD.952.301.F.521211.6</t>
  </si>
  <si>
    <t>06 - Perlengkapan Peserta</t>
  </si>
  <si>
    <t>WA.2378.EBD.952.301.F.522151</t>
  </si>
  <si>
    <t>WA.2378.EBD.952.301.F.522151.1</t>
  </si>
  <si>
    <t>WA.2378.EBD.952.301.F.524111</t>
  </si>
  <si>
    <t>WA.2378.EBD.952.301.F.524111.1</t>
  </si>
  <si>
    <t>01 - Perjalanan Persiapan Rateknis Pendidikan KP</t>
  </si>
  <si>
    <t>WA.2378.EBD.952.301.F.524119</t>
  </si>
  <si>
    <t>WA.2378.EBD.952.301.F.524119.1</t>
  </si>
  <si>
    <t>01 - Paket Fullboard Meeting (80 Org X 2 Hari)</t>
  </si>
  <si>
    <t>WA.2378.EBD.952.301.F.524119.2</t>
  </si>
  <si>
    <t>02 - Uang Harian Fullboard Meeting (80 orang x 3 Hari)</t>
  </si>
  <si>
    <t>WA.2378.EBD.952.301.F.524119.3</t>
  </si>
  <si>
    <t>03 - Perjalanan Fullboard Meeting</t>
  </si>
  <si>
    <t>Monitoring Evaluasi Kinerja Pendidikan KP</t>
  </si>
  <si>
    <t>WA.2378.EBD.953.301.A.521211.5</t>
  </si>
  <si>
    <t>01 - Langganan biaya aplikasi komunikasi daring (zoom/linktree/zoho)</t>
  </si>
  <si>
    <t>01 - Perjalanan Monitoring Evaluasi Kinerja Pendidikan KP</t>
  </si>
  <si>
    <t>Monitoring Evaluasi Kegiatan dan Anggaran Pendidikan KP dan OII</t>
  </si>
  <si>
    <t>05 - Cetakan Buku Pusat Pendidikan Dalam Angka</t>
  </si>
  <si>
    <t>WA.2378.EBD.953.301.B.521219.2</t>
  </si>
  <si>
    <t>02 - Dukungan Kegiatan Data dan Informasi Pendidikan KP</t>
  </si>
  <si>
    <t>WA.2378.EBD.953.301.B.522151</t>
  </si>
  <si>
    <t>WA.2378.EBD.953.301.B.522151.1</t>
  </si>
  <si>
    <t>01 - Perjalanan Monitoring Evaluasi Kegiatan dan Anggaran Pendidikan KP</t>
  </si>
  <si>
    <t>Monitoring Evaluasi Penyelenggaraan Pendidikan KP</t>
  </si>
  <si>
    <t>WA.2378.EBD.953.301.C.521211</t>
  </si>
  <si>
    <t>WA.2378.EBD.953.301.C.521211.1</t>
  </si>
  <si>
    <t>WA.2378.EBD.953.301.C.521211.2</t>
  </si>
  <si>
    <t>WA.2378.EBD.953.301.C.521211.3</t>
  </si>
  <si>
    <t>WA.2378.EBD.953.301.C.521211.4</t>
  </si>
  <si>
    <t>WA.2378.EBD.953.301.C.521211.5</t>
  </si>
  <si>
    <t>WA.2378.EBD.953.301.C.521219</t>
  </si>
  <si>
    <t>WA.2378.EBD.953.301.C.521219.1</t>
  </si>
  <si>
    <t>01 - Perjalanan Monitoring Evaluasi Pendidikan KP</t>
  </si>
  <si>
    <t>302</t>
  </si>
  <si>
    <t>Laporan Kinerja Lingkup Pendidikan KP</t>
  </si>
  <si>
    <t>01 - Perjalanan Penyusunan Laporan Kinerja</t>
  </si>
  <si>
    <t>Penyusunan Laporan Keuangan dan PIPK</t>
  </si>
  <si>
    <t>01 - Penyusunan Program dan Anggaran Lingkup Pusdik KP</t>
  </si>
  <si>
    <t>WA.2378.EBD.955.301.A.524113</t>
  </si>
  <si>
    <t>WA.2378.EBD.955.301.A.524113.1</t>
  </si>
  <si>
    <t>01 - Transport Lokal</t>
  </si>
  <si>
    <t>Penyusunan Sistem Pengendalian Intern Pemerintah (SPIP)</t>
  </si>
  <si>
    <t>WA.2378.EBD.955.301.B.521211.3</t>
  </si>
  <si>
    <t>WA.2378.EBD.955.301.B.521211.4</t>
  </si>
  <si>
    <t>01 - Evaluasi dan Penyusunan SPIP MR</t>
  </si>
  <si>
    <t>WA.2378.EBD.955.301.B.524113</t>
  </si>
  <si>
    <t>WA.2378.EBD.955.301.B.524113.1</t>
  </si>
  <si>
    <t>02 - Cetakan formulir verifikasi SPJ</t>
  </si>
  <si>
    <t>WA.2378.EBD.955.301.C.521211.3</t>
  </si>
  <si>
    <t>03 - Penggandaan/Penjilidan</t>
  </si>
  <si>
    <t>WA.2378.EBD.955.301.C.521211.4</t>
  </si>
  <si>
    <t>04 - Bahan Komputer</t>
  </si>
  <si>
    <t>WA.2378.EBD.955.301.C.521211.5</t>
  </si>
  <si>
    <t>05 - ATK</t>
  </si>
  <si>
    <t>WA.2378.EBD.955.301.C.524111</t>
  </si>
  <si>
    <t>WA.2378.EBD.955.301.C.524111.1</t>
  </si>
  <si>
    <t>01 - Perjalanan Verifikasi dan Validasi Pertanggung Jawaban Kegiatan</t>
  </si>
  <si>
    <t>WA.2378.EBD.955.301.C.524113</t>
  </si>
  <si>
    <t>WA.2378.EBD.955.301.C.524113.1</t>
  </si>
  <si>
    <t>Pengelolaan PNBP Lingkup Satuan Pendidikan KP</t>
  </si>
  <si>
    <t>02 - Penggandaan/Penjilidan</t>
  </si>
  <si>
    <t>WA.2378.EBD.955.301.D.521211.4</t>
  </si>
  <si>
    <t>01 - Perjalanan Pengelolaan PNBP Lingkup Satuan Pendidikan KP</t>
  </si>
  <si>
    <t>WA.2378.EBD.955.301.D.524113</t>
  </si>
  <si>
    <t>WA.2378.EBD.955.301.D.524113.1</t>
  </si>
  <si>
    <t>Pemutakhiran data Administrasi Keuangan</t>
  </si>
  <si>
    <t>WA.2378.EBD.955.301.E.521211.3</t>
  </si>
  <si>
    <t>WA.2378.EBD.955.301.E.521211.4</t>
  </si>
  <si>
    <t>WA.2378.EBD.955.301.E.524111</t>
  </si>
  <si>
    <t>WA.2378.EBD.955.301.E.524111.1</t>
  </si>
  <si>
    <t>01 - Perjalanan Penyelesaian Administrasi Keuangan</t>
  </si>
  <si>
    <t>WA.2378.EBD.955.301.E.524113</t>
  </si>
  <si>
    <t>WA.2378.EBD.955.301.E.524113.1</t>
  </si>
  <si>
    <t>Dukungan Kegiatan BRSDMKP</t>
  </si>
  <si>
    <t>WA.2378.EBD.955.301.F.521211.2</t>
  </si>
  <si>
    <t>WA.2378.EBD.955.301.F.521211.3</t>
  </si>
  <si>
    <t>WA.2378.EBD.955.301.F.521211.4</t>
  </si>
  <si>
    <t>WA.2378.EBD.955.301.F.522151</t>
  </si>
  <si>
    <t>WA.2378.EBD.955.301.F.522151.1</t>
  </si>
  <si>
    <t>01 - Perjalanan Dukungan Kegiatan BRSDMKP</t>
  </si>
  <si>
    <t>WA.2378.EBD.955.301.G.521211</t>
  </si>
  <si>
    <t>WA.2378.EBD.955.301.G.521211.1</t>
  </si>
  <si>
    <t>WA.2378.EBD.955.301.G.521211.2</t>
  </si>
  <si>
    <t>WA.2378.EBD.955.301.G.521211.3</t>
  </si>
  <si>
    <t>WA.2378.EBD.955.301.G.521211.4</t>
  </si>
  <si>
    <t>WA.2378.EBD.955.301.G.522151</t>
  </si>
  <si>
    <t>WA.2378.EBD.955.301.G.522151.1</t>
  </si>
  <si>
    <t>WA.2378.EBD.955.301.G.524111</t>
  </si>
  <si>
    <t>WA.2378.EBD.955.301.G.524111.1</t>
  </si>
  <si>
    <t>01 - Perjalanan Pembinaan Kewirausahaan dan Tefa</t>
  </si>
  <si>
    <t>4345</t>
  </si>
  <si>
    <t>Layanan Manajemen SDM Internal[Base Line]</t>
  </si>
  <si>
    <t>Orang, Layanan, Rekomendasi</t>
  </si>
  <si>
    <t>05 - Perlengkapan TPA Toefl</t>
  </si>
  <si>
    <t>WA.4345.EBC.996.301.A.521211.6</t>
  </si>
  <si>
    <t>06 - Buku TPA Toefl</t>
  </si>
  <si>
    <t>01 - Dukungan Penyelenggaraan Tugas Belajar</t>
  </si>
  <si>
    <t>02 - Langganan biaya video conference</t>
  </si>
  <si>
    <t>522191</t>
  </si>
  <si>
    <t>01 - Pelaksanaan TOEFL/TPA</t>
  </si>
  <si>
    <t>01 - Perjalanan Koordinasi dan pengadministrasian Tugas Belajar</t>
  </si>
  <si>
    <t>02 - Perjalanan Peserta Tugas Belajar</t>
  </si>
  <si>
    <t>WA.4345.EBC.996.301.B.521211.6</t>
  </si>
  <si>
    <t>Org</t>
  </si>
  <si>
    <t>01 - Paket meeting fullboard (54 org x 2 hari)</t>
  </si>
  <si>
    <t>02 - Uang harian paket meeting</t>
  </si>
  <si>
    <t>03 - Perjalanan peserta</t>
  </si>
  <si>
    <t>01 - Dukungan Penyelenggaraan Tugas Belajar Luar Negeri</t>
  </si>
  <si>
    <t>01 - Perjalanan peserta tugas belajar, Koordinasi dan Pendampingan tugas belajar</t>
  </si>
  <si>
    <t>WA.4345.EBC.996.302.A.521211.3</t>
  </si>
  <si>
    <t>WA.4345.EBC.996.302.A.521211.4</t>
  </si>
  <si>
    <t>WA.4345.EBC.996.302.A.524111</t>
  </si>
  <si>
    <t>WA.4345.EBC.996.302.A.524111.1</t>
  </si>
  <si>
    <t>01 - Perjalanan Koordinasi dan pengadministrasian izin Belajar</t>
  </si>
  <si>
    <t>Jakarta,        Januari 2023</t>
  </si>
  <si>
    <t>Pagu</t>
  </si>
  <si>
    <t>Semula</t>
  </si>
  <si>
    <t>Menjadi</t>
  </si>
  <si>
    <t>Matrik Semula Menjadi</t>
  </si>
  <si>
    <t>Kegiatan Pusat Pendidikan KP</t>
  </si>
  <si>
    <t>+/-</t>
  </si>
  <si>
    <t>Status Revisi</t>
  </si>
  <si>
    <t>01 - Dukungan Kegiatan Pengembangan Kelembagaan</t>
  </si>
  <si>
    <t>Belanja Perjalanan Dinas Paket Meeting Dalam Kota</t>
  </si>
  <si>
    <t>01 - Paket Fullboard Meeting (35 Org X 2 Hari)</t>
  </si>
  <si>
    <t>02 - Perjalanan Fullboard Meeting</t>
  </si>
  <si>
    <t>J</t>
  </si>
  <si>
    <t>Pembelajaran Digital</t>
  </si>
  <si>
    <t>01 - Perjalanan Pembelajaran Digital</t>
  </si>
  <si>
    <t>01 - Langganan biaya Aplikasi</t>
  </si>
  <si>
    <t>01 - Perjalanan Pembinaan Pimpinan</t>
  </si>
  <si>
    <t>02 - Perjalanan Koordinasi dan Pendampingan Pimpinan</t>
  </si>
  <si>
    <t>01 - Perjalanan Pengelolaan Kearsipan dan Tata Naskah Dinas</t>
  </si>
  <si>
    <t>02 - Perjalanan Dukungan WBK Satuan Pendidikan KP (5 Lokasi x 3 Kali)</t>
  </si>
  <si>
    <t>K</t>
  </si>
  <si>
    <t>Jiwa Korsa Pegawai Pusdik KP</t>
  </si>
  <si>
    <t>01 - Perlengkapan Peserta</t>
  </si>
  <si>
    <t>01 - Jasa Pandu Jiwa Korsa</t>
  </si>
  <si>
    <t>01 - Perjalanan  Survey Lokasi Jiwa Korsa Pusdik KP</t>
  </si>
  <si>
    <t>01 - Paket Fullboard Meeting (65 Org X 1 Hari)</t>
  </si>
  <si>
    <t>02 - Uang Harian Fullboard Meeting (65 orang x 2 Hari)</t>
  </si>
  <si>
    <t>06 - Pencetakan/Publikasi (Buku Kerja, Kalender, Buku)</t>
  </si>
  <si>
    <t>03 - Pramubakti (12 org x 13 bulan)</t>
  </si>
  <si>
    <t>04 - Pengemudi (1 org x 13 bulan)</t>
  </si>
  <si>
    <t>01 - Masker, hand sanitizer (58 peg x 12 bln)</t>
  </si>
  <si>
    <t>Vol</t>
  </si>
  <si>
    <t>Revisi versi 1</t>
  </si>
  <si>
    <t>H.Satuan</t>
  </si>
  <si>
    <t>Data Awal</t>
  </si>
  <si>
    <t>Vol1</t>
  </si>
  <si>
    <t>H. Satuan1</t>
  </si>
  <si>
    <t>Revisi versi 2</t>
  </si>
  <si>
    <t>Vol2</t>
  </si>
  <si>
    <t>H. Satuan2</t>
  </si>
  <si>
    <t>Penyusunan Anggaran Pusat Pendidikan KP</t>
  </si>
  <si>
    <t>Langganan Zoom</t>
  </si>
  <si>
    <t>Jumlah Akun</t>
  </si>
  <si>
    <t>Langganan/Tahun</t>
  </si>
  <si>
    <t>100 Participants</t>
  </si>
  <si>
    <t>500 Participants</t>
  </si>
  <si>
    <t>$150</t>
  </si>
  <si>
    <t>$750</t>
  </si>
  <si>
    <t>Kurs rupiah : 16.000</t>
  </si>
  <si>
    <t>Usulan Revisi</t>
  </si>
  <si>
    <t>Selisih</t>
  </si>
  <si>
    <t>Estimasi pergeseran</t>
  </si>
  <si>
    <t>U</t>
  </si>
  <si>
    <t>V</t>
  </si>
  <si>
    <t>Pergeseran Revisi</t>
  </si>
  <si>
    <t>Total Pagu Perjalanan Dinas (Akun 524)</t>
  </si>
  <si>
    <r>
      <t xml:space="preserve">Menjadi
</t>
    </r>
    <r>
      <rPr>
        <b/>
        <sz val="9"/>
        <color rgb="FF000000"/>
        <rFont val="Arial"/>
        <family val="2"/>
      </rPr>
      <t>(usulan revisi subkoord)</t>
    </r>
  </si>
  <si>
    <t>T</t>
  </si>
  <si>
    <t>Penyusunan Program dan Anggaran Pusat Pendidikan KP</t>
  </si>
  <si>
    <t>01 - Penyusunan Laporan Keuangan dan PIPK</t>
  </si>
  <si>
    <t>Rev0</t>
  </si>
  <si>
    <t>Kepala Pusat Pendidikan KP</t>
  </si>
  <si>
    <t>Draft Rekapitulasi Usulan Revisi Anggaran TA. 2023</t>
  </si>
  <si>
    <t>Draft Matrik Semula Menjadi Usulan Revisi Anggaran</t>
  </si>
  <si>
    <t>SubKoord_Akun</t>
  </si>
  <si>
    <t>3 = 1 - 2</t>
  </si>
  <si>
    <t>5 = 1 - 4</t>
  </si>
  <si>
    <t>Pengurangan Pagu</t>
  </si>
  <si>
    <t>01 - NSPK Peserta Didik Sarana dan Prasarana Pendidikan KP</t>
  </si>
  <si>
    <t>L</t>
  </si>
  <si>
    <t>Wisuda dan Pelantikan pada Satdik di Lingkungan KKP</t>
  </si>
  <si>
    <t>01 - Wisuda dan Pelantikan pada Satdik di Lingkungan KKP</t>
  </si>
  <si>
    <t>02 - Publikasi SFV</t>
  </si>
  <si>
    <t>Kontrol Pagu Perjalanan Dinas</t>
  </si>
  <si>
    <t>6 = 4 - 5</t>
  </si>
  <si>
    <t>DL.2376.AFA.001.051.A.524114</t>
  </si>
  <si>
    <t>DL.2376.AFA.001.052.A.522151</t>
  </si>
  <si>
    <t>DL.2376.AFA.001.053.A.521219</t>
  </si>
  <si>
    <t>DL.2376.AFA.001.054.A.522151</t>
  </si>
  <si>
    <t>WA.2378.EBA.962.301.J</t>
  </si>
  <si>
    <t>WA.2378.EBA.962.301.J.521211</t>
  </si>
  <si>
    <t>WA.2378.EBA.962.301.J.522191</t>
  </si>
  <si>
    <t>WA.2378.EBA.962.301.J.524111</t>
  </si>
  <si>
    <t>WA.2378.EBA.962.301.J.524119</t>
  </si>
  <si>
    <t>WA.2378.EBA.962.301.K</t>
  </si>
  <si>
    <t>WA.2378.EBA.962.301.K.521211</t>
  </si>
  <si>
    <t>WA.2378.EBA.962.301.K.522151</t>
  </si>
  <si>
    <t>WA.2378.EBA.962.301.K.524111</t>
  </si>
  <si>
    <t>WA.2378.EBA.962.301.L</t>
  </si>
  <si>
    <t>WA.2378.EBA.962.301.L.524111</t>
  </si>
  <si>
    <t>WA.2378.EBD.955.301.H</t>
  </si>
  <si>
    <t>WA.2378.EBD.955.301.H.521211</t>
  </si>
  <si>
    <t>WA.2378.EBD.955.301.H.524111</t>
  </si>
  <si>
    <t>WA.2378.EBD.955.301.H.524113</t>
  </si>
  <si>
    <t>Pembinaan dan Koordinasi Pimpinan</t>
  </si>
  <si>
    <t>01 - Perjalanan Pembinaan, Koordinasi dan Pendampingan Pimpinan</t>
  </si>
  <si>
    <t>Belanja Modal</t>
  </si>
  <si>
    <t>Gaji dan Tunjangan Pegawai</t>
  </si>
  <si>
    <t>Kegiatan Khusus</t>
  </si>
  <si>
    <t>Layanan Kerja sama, Perencanaan dan Penganggaran</t>
  </si>
  <si>
    <t>M</t>
  </si>
  <si>
    <t>WA.2378.EBA.962.301.M</t>
  </si>
  <si>
    <t>WA.2378.EBA.962.301.M.524114</t>
  </si>
  <si>
    <t>N</t>
  </si>
  <si>
    <t>Dukungan Kegiatan Peserta Didik dan Sarana Prasarana Pendidikan KP</t>
  </si>
  <si>
    <t>O</t>
  </si>
  <si>
    <t>Dukungan Kegiatan Ketenagaan Pendidikan KP</t>
  </si>
  <si>
    <t>usulan 524</t>
  </si>
  <si>
    <t>Matrik Semula Menjadi Usulan Revisi Anggaran</t>
  </si>
  <si>
    <t>01 - Perjalanan Serapan Lulusan dan Kajian Kebutuhan Tenaga Kerja KP</t>
  </si>
  <si>
    <t>Workshop Prodi Teknis dan Spesifik</t>
  </si>
  <si>
    <t>Update Data : Selasa, 31 Januari 2023</t>
  </si>
  <si>
    <t>Jan</t>
  </si>
  <si>
    <t>Feb</t>
  </si>
  <si>
    <t>Mar</t>
  </si>
  <si>
    <t>Apr</t>
  </si>
  <si>
    <t>May</t>
  </si>
  <si>
    <t>Jun</t>
  </si>
  <si>
    <t>Jul</t>
  </si>
  <si>
    <t>Aug</t>
  </si>
  <si>
    <t>Sep</t>
  </si>
  <si>
    <t>Oct</t>
  </si>
  <si>
    <t>Nov</t>
  </si>
  <si>
    <t>Dec</t>
  </si>
  <si>
    <t>Total</t>
  </si>
  <si>
    <t>Kegiatan</t>
  </si>
  <si>
    <t>Pagu Revisi</t>
  </si>
  <si>
    <t>Persentase Komulatif</t>
  </si>
  <si>
    <t>Rencana Operasional Kegiatan (ROK) Pusat Pendidikan KP</t>
  </si>
  <si>
    <t>05 - Konsumsi/bahan makanan</t>
  </si>
  <si>
    <t>Hari</t>
  </si>
  <si>
    <t>01 - Sewa Kendaraan (2 Hari x 2 Unit x 2 Kgt)</t>
  </si>
  <si>
    <t>01 - Jasa Pandu Jiwa Korsa (2 Kegiatan)</t>
  </si>
  <si>
    <t>02 - Uang Harian Fullboard Meeting (65 orang x 3 Hari)</t>
  </si>
  <si>
    <t>01 - Masker/hand sanitizer/Vitamin (58 peg x 6 bln)</t>
  </si>
  <si>
    <t>01 - Penyusunan MR dan Evaluasi SPIP</t>
  </si>
  <si>
    <t>Berdasarkan Hasil Identifikasi terhadap Usulan Revisi Anggaran</t>
  </si>
  <si>
    <t>Jakarta,  31 Januari 2023</t>
  </si>
  <si>
    <t xml:space="preserve">Usulan Revisi Subkoord (Lama) </t>
  </si>
  <si>
    <t>Kajian Analisis Kebutuhan Tenaga Kerja pada Industri Kelautan dan Perikanan</t>
  </si>
  <si>
    <t>02 - Penggandaan</t>
  </si>
  <si>
    <t>05 - Responden Kit</t>
  </si>
  <si>
    <t>WA.2378.EBA.962.301.K.521213</t>
  </si>
  <si>
    <t>Belanja Honor Output Kegiatan</t>
  </si>
  <si>
    <t>01 - Pembantu Lapang</t>
  </si>
  <si>
    <t>01 - Perjalanan Penyusunan Kajian</t>
  </si>
  <si>
    <t>Belanja Perjalanan Dinas dalam Kota</t>
  </si>
  <si>
    <t>WA.2378.EBA.962.301.K.524113</t>
  </si>
  <si>
    <t>Dukungan NSPK Metode dan Kurikulum</t>
  </si>
  <si>
    <t>Eks</t>
  </si>
  <si>
    <t>05 - Belanja Konsumsi/Bahan Makanan</t>
  </si>
  <si>
    <t>01 - Sewa Kendaraan (2 Hari x 2 Unit x 1 Kgt) Jakarta - Jawa Tengah</t>
  </si>
  <si>
    <t>02 - Sewa Kendaraan (1 Hari x 2 Unit x 1 Kgt) Jakarta - Jawa Barat</t>
  </si>
  <si>
    <t>01 - Paket Fullboard Meeting (75 Org X 1 Hari)</t>
  </si>
  <si>
    <t>02 - Uang Harian Fullboard Meeting (75 orang x 3 Hari)</t>
  </si>
  <si>
    <t>03 - Uang Harian Fullboard Meeting (60 orang x 1 Hari)</t>
  </si>
  <si>
    <t>Kode</t>
  </si>
  <si>
    <t>Program/Kegiatan/KRO/RO</t>
  </si>
  <si>
    <t>Column1</t>
  </si>
  <si>
    <t>01 - Penggandaan</t>
  </si>
  <si>
    <t>01 - Masker/hand sanitizer/Vitamin (58 peg x 12 bln)</t>
  </si>
  <si>
    <t>WA.2378.EBA.958.306.B.521211</t>
  </si>
  <si>
    <t>WA.2378.EBA.958.306.B.521211.1</t>
  </si>
  <si>
    <t>WA.2378.EBA.958.306.B.521211.2</t>
  </si>
  <si>
    <t>WA.2378.EBA.958.306.B.521211.3</t>
  </si>
  <si>
    <t>WA.2378.EBA.958.306.B.521211.4</t>
  </si>
  <si>
    <t>WA.2378.EBA.958.306.B.521219</t>
  </si>
  <si>
    <t>WA.2378.EBA.958.306.B.521219.1</t>
  </si>
  <si>
    <t>WA.2378.EBA.958.306.B.521219.2</t>
  </si>
  <si>
    <t>WA.2378.EBA.958.306.B.522151</t>
  </si>
  <si>
    <t>WA.2378.EBA.958.306.B.522151.1</t>
  </si>
  <si>
    <t>WA.2378.EBA.958.306.B.524111</t>
  </si>
  <si>
    <t>WA.2378.EBA.958.306.B.524111.1</t>
  </si>
  <si>
    <t>WA.2378.EBA.958.306.B</t>
  </si>
  <si>
    <t>Pertemuan Mitra Kerjasama Pendidikan KP</t>
  </si>
  <si>
    <t>WA.2378.EBA.958.306.B.521211.5</t>
  </si>
  <si>
    <t>05 - Perlengkapan Peserta</t>
  </si>
  <si>
    <t>WA.2378.EBA.958.306.B.524111.2</t>
  </si>
  <si>
    <t>01 - Paket Fullboard Meeting (109 Org X 2 hari)</t>
  </si>
  <si>
    <t>WA.2378.EBA.958.306.C.521211</t>
  </si>
  <si>
    <t>WA.2378.EBA.958.306.C.521211.1</t>
  </si>
  <si>
    <t>WA.2378.EBA.958.306.C.521211.2</t>
  </si>
  <si>
    <t>WA.2378.EBA.958.306.C.521211.3</t>
  </si>
  <si>
    <t>WA.2378.EBA.958.306.C.521211.4</t>
  </si>
  <si>
    <t>WA.2378.EBA.958.306.C.521211.5</t>
  </si>
  <si>
    <t>WA.2378.EBA.958.306.C.521219</t>
  </si>
  <si>
    <t>WA.2378.EBA.958.306.C.521219.1</t>
  </si>
  <si>
    <t>WA.2378.EBA.958.306.C.521219.2</t>
  </si>
  <si>
    <t>WA.2378.EBA.958.306.C.522151</t>
  </si>
  <si>
    <t>WA.2378.EBA.958.306.C.522151.1</t>
  </si>
  <si>
    <t>WA.2378.EBA.958.306.C.524111</t>
  </si>
  <si>
    <t>WA.2378.EBA.958.306.C.524111.1</t>
  </si>
  <si>
    <t>WA.2378.EBA.958.306.C</t>
  </si>
  <si>
    <t>Penyusunan Pedoman dan Program Kerjasama</t>
  </si>
  <si>
    <t>01 - Perjalanan Penyusunan Pedoman dan Program Kerjasama</t>
  </si>
  <si>
    <t>01 - Langganan biaya aplikasi komunikasi daring</t>
  </si>
  <si>
    <t>02 - Dukungan Kegiatan Data dan Informasi</t>
  </si>
  <si>
    <t>Studi Banding Biaya Program Studi</t>
  </si>
  <si>
    <t>Pertemuan Standar Biaya Pendidikan</t>
  </si>
  <si>
    <t>Penyusunan Pedoman Standar Biaya Program Studi</t>
  </si>
  <si>
    <t>01 - Perjalanan Penyusunan Standar Biaya Program Studi</t>
  </si>
  <si>
    <t>01 - Paket Fullboard Meeting (46 Org X 2 Hari)</t>
  </si>
  <si>
    <t>01 - Perjalanan Studi Banding Biaya Program Studi</t>
  </si>
  <si>
    <t>05 - Pencetakan NSPK Metode dan Kurikulum</t>
  </si>
  <si>
    <t>Bimbingan Pengabdian Kepada Masyarakat</t>
  </si>
  <si>
    <t>01 - Perjalanan Bimbingan Pengabdian Kepada Masyarakat</t>
  </si>
  <si>
    <t>WA.2378.EBD.952.301.G.521211</t>
  </si>
  <si>
    <t>WA.2378.EBD.952.301.G.521211.1</t>
  </si>
  <si>
    <t>WA.2378.EBD.952.301.G.521211.2</t>
  </si>
  <si>
    <t>WA.2378.EBD.952.301.G.521211.3</t>
  </si>
  <si>
    <t>WA.2378.EBD.952.301.G.521211.4</t>
  </si>
  <si>
    <t>WA.2378.EBD.952.301.G.521211.5</t>
  </si>
  <si>
    <t>WA.2378.EBD.952.301.G.521211.6</t>
  </si>
  <si>
    <t>WA.2378.EBD.952.301.G.522151</t>
  </si>
  <si>
    <t>WA.2378.EBD.952.301.G.522151.1</t>
  </si>
  <si>
    <t>WA.2378.EBD.952.301.G.524111</t>
  </si>
  <si>
    <t>WA.2378.EBD.952.301.G.524111.1</t>
  </si>
  <si>
    <t>WA.2378.EBD.952.301.G.524119</t>
  </si>
  <si>
    <t>WA.2378.EBD.952.301.G.524119.1</t>
  </si>
  <si>
    <t>WA.2378.EBD.952.301.G.524119.2</t>
  </si>
  <si>
    <t>WA.2378.EBD.952.301.G.524119.3</t>
  </si>
  <si>
    <t>01 - NSPK Peserta Didik Sarana dan Prasarana</t>
  </si>
  <si>
    <t>01 - Dukungan Serapan Lulusan Pendidikan KP</t>
  </si>
  <si>
    <t>01 - Narasumber/Pembahas/Praktisi</t>
  </si>
  <si>
    <t>DL.2376.AFA.001.051.A.524114.1</t>
  </si>
  <si>
    <t>DL.2376.AFA.001.051.A.524114.2</t>
  </si>
  <si>
    <t>DL.2376.AFA.001.051.B.521211.5</t>
  </si>
  <si>
    <t>DL.2376.AFA.001.052.A.521219</t>
  </si>
  <si>
    <t>DL.2376.AFA.001.052.A.521219.1</t>
  </si>
  <si>
    <t>DL.2376.AFA.001.052.A.522151.1</t>
  </si>
  <si>
    <t>DL.2376.AFA.001.053.A.521219.1</t>
  </si>
  <si>
    <t>DL.2376.AFA.001.054.A.522151.1</t>
  </si>
  <si>
    <t>WA.2378.EBA.962.301.D.521211.5</t>
  </si>
  <si>
    <t>WA.2378.EBA.962.301.E.521211.5</t>
  </si>
  <si>
    <t>WA.2378.EBA.962.301.E.524111.2</t>
  </si>
  <si>
    <t>WA.2378.EBA.962.301.G.521219.2</t>
  </si>
  <si>
    <t>WA.2378.EBA.962.301.H.521219</t>
  </si>
  <si>
    <t>WA.2378.EBA.962.301.H.522151</t>
  </si>
  <si>
    <t>WA.2378.EBA.962.301.H.521219.1</t>
  </si>
  <si>
    <t>WA.2378.EBA.962.301.H.522151.1</t>
  </si>
  <si>
    <t>WA.2378.EBA.962.301.J.521211.1</t>
  </si>
  <si>
    <t>WA.2378.EBA.962.301.J.521211.2</t>
  </si>
  <si>
    <t>WA.2378.EBA.962.301.J.521211.3</t>
  </si>
  <si>
    <t>WA.2378.EBA.962.301.J.521211.4</t>
  </si>
  <si>
    <t>WA.2378.EBA.962.301.J.521211.5</t>
  </si>
  <si>
    <t>WA.2378.EBA.962.301.J.522141</t>
  </si>
  <si>
    <t>WA.2378.EBA.962.301.J.522141.1</t>
  </si>
  <si>
    <t>WA.2378.EBA.962.301.J.522141.2</t>
  </si>
  <si>
    <t>WA.2378.EBA.962.301.J.522191.1</t>
  </si>
  <si>
    <t>WA.2378.EBA.962.301.J.524111.1</t>
  </si>
  <si>
    <t>WA.2378.EBA.962.301.J.524119.1</t>
  </si>
  <si>
    <t>WA.2378.EBA.962.301.J.524119.2</t>
  </si>
  <si>
    <t>WA.2378.EBA.962.301.J.524119.3</t>
  </si>
  <si>
    <t>WA.2378.EBA.962.301.K.521211.1</t>
  </si>
  <si>
    <t>WA.2378.EBA.962.301.K.521211.2</t>
  </si>
  <si>
    <t>WA.2378.EBA.962.301.K.521211.3</t>
  </si>
  <si>
    <t>WA.2378.EBA.962.301.K.521211.4</t>
  </si>
  <si>
    <t>WA.2378.EBA.962.301.K.521211.5</t>
  </si>
  <si>
    <t>WA.2378.EBA.962.301.K.521213.1</t>
  </si>
  <si>
    <t>WA.2378.EBA.962.301.K.522151.1</t>
  </si>
  <si>
    <t>WA.2378.EBA.962.301.K.524111.1</t>
  </si>
  <si>
    <t>WA.2378.EBA.962.301.K.524113.1</t>
  </si>
  <si>
    <t>WA.2378.EBA.962.301.L.521211</t>
  </si>
  <si>
    <t>WA.2378.EBA.962.301.L.521211.1</t>
  </si>
  <si>
    <t>WA.2378.EBA.962.301.L.524111.1</t>
  </si>
  <si>
    <t>WA.2378.EBA.962.301.M.521211</t>
  </si>
  <si>
    <t>WA.2378.EBA.962.301.M.521211.1</t>
  </si>
  <si>
    <t>WA.2378.EBA.962.301.N</t>
  </si>
  <si>
    <t>WA.2378.EBA.962.301.N.521219</t>
  </si>
  <si>
    <t>WA.2378.EBA.962.301.N.521219.1</t>
  </si>
  <si>
    <t>WA.2378.EBA.962.301.N.522151</t>
  </si>
  <si>
    <t>WA.2378.EBA.962.301.N.522151.1</t>
  </si>
  <si>
    <t>WA.2378.EBA.962.301.O</t>
  </si>
  <si>
    <t>WA.2378.EBA.962.301.O.522151</t>
  </si>
  <si>
    <t>WA.2378.EBA.962.301.O.522151.1</t>
  </si>
  <si>
    <t>WA.2378.EBD.952.301.G</t>
  </si>
  <si>
    <t>WA.2378.EBD.952.301.H</t>
  </si>
  <si>
    <t>WA.2378.EBD.952.301.H.521211</t>
  </si>
  <si>
    <t>WA.2378.EBD.952.301.H.521211.1</t>
  </si>
  <si>
    <t>WA.2378.EBD.952.301.H.521211.2</t>
  </si>
  <si>
    <t>WA.2378.EBD.952.301.H.521211.3</t>
  </si>
  <si>
    <t>WA.2378.EBD.952.301.H.521211.4</t>
  </si>
  <si>
    <t>WA.2378.EBD.952.301.H.521211.5</t>
  </si>
  <si>
    <t>WA.2378.EBD.952.301.H.521211.6</t>
  </si>
  <si>
    <t>WA.2378.EBD.952.301.H.522151</t>
  </si>
  <si>
    <t>WA.2378.EBD.952.301.H.522151.1</t>
  </si>
  <si>
    <t>WA.2378.EBD.952.301.H.524111</t>
  </si>
  <si>
    <t>WA.2378.EBD.952.301.H.524111.1</t>
  </si>
  <si>
    <t>WA.2378.EBD.952.301.H.524119</t>
  </si>
  <si>
    <t>WA.2378.EBD.952.301.H.524119.1</t>
  </si>
  <si>
    <t>WA.2378.EBD.952.301.H.524119.2</t>
  </si>
  <si>
    <t>WA.2378.EBD.952.301.I</t>
  </si>
  <si>
    <t>WA.2378.EBD.952.301.H.524119.3</t>
  </si>
  <si>
    <t>WA.2378.EBD.952.301.I.521211</t>
  </si>
  <si>
    <t>WA.2378.EBD.952.301.I.521211.1</t>
  </si>
  <si>
    <t>WA.2378.EBD.952.301.I.521211.2</t>
  </si>
  <si>
    <t>WA.2378.EBD.952.301.I.521211.3</t>
  </si>
  <si>
    <t>WA.2378.EBD.952.301.I.521211.4</t>
  </si>
  <si>
    <t>WA.2378.EBD.952.301.I.521211.5</t>
  </si>
  <si>
    <t>WA.2378.EBD.952.301.I.521211.6</t>
  </si>
  <si>
    <t>WA.2378.EBD.952.301.I.522151</t>
  </si>
  <si>
    <t>WA.2378.EBD.952.301.I.522151.1</t>
  </si>
  <si>
    <t>WA.2378.EBD.952.301.I.524111</t>
  </si>
  <si>
    <t>WA.2378.EBD.952.301.I.524111.1</t>
  </si>
  <si>
    <t>WA.2378.EBD.955.301.H.521211.1</t>
  </si>
  <si>
    <t>WA.2378.EBD.955.301.H.521211.2</t>
  </si>
  <si>
    <t>WA.2378.EBD.955.301.H.521211.3</t>
  </si>
  <si>
    <t>WA.2378.EBD.955.301.H.521211.4</t>
  </si>
  <si>
    <t>WA.2378.EBD.955.301.H.524111.1</t>
  </si>
  <si>
    <t>WA.2378.EBD.955.301.H.524113.1</t>
  </si>
  <si>
    <t>Grand Total</t>
  </si>
  <si>
    <t xml:space="preserve">URAIAN </t>
  </si>
  <si>
    <t xml:space="preserve">VOL </t>
  </si>
  <si>
    <t xml:space="preserve">SATUAN </t>
  </si>
  <si>
    <t xml:space="preserve">H. SATUAN </t>
  </si>
  <si>
    <t xml:space="preserve">JUMLAH </t>
  </si>
  <si>
    <t xml:space="preserve">KODE </t>
  </si>
  <si>
    <t>unit</t>
  </si>
  <si>
    <t>Jakarta,        Maret 2023</t>
  </si>
  <si>
    <t xml:space="preserve"> Selisih </t>
  </si>
  <si>
    <t>Kegiatan Baru</t>
  </si>
  <si>
    <t>Rekap Usulan Revisi Anggaran
(Matrik Semula Menjadi)</t>
  </si>
  <si>
    <t>Rekapitulasi Usulan Revisi Anggaran (Kegiatan Semula - Menjadi)</t>
  </si>
  <si>
    <t xml:space="preserve">Semula </t>
  </si>
  <si>
    <t xml:space="preserve">Menjadi </t>
  </si>
  <si>
    <t xml:space="preserve">Selisih </t>
  </si>
  <si>
    <t>Update data : 31 Januari 2023</t>
  </si>
  <si>
    <t>Kegiatan Subkoordinator</t>
  </si>
  <si>
    <t>01 - Paket Fullboard Meeting (27 Org X 1 Hari)</t>
  </si>
  <si>
    <t>03 - Uang Harian Fullboard Meeting (10 orang x 1 Hari)</t>
  </si>
  <si>
    <t>02 - Uang Harian Fullboard Meeting (27 orang x 2 Hari)</t>
  </si>
  <si>
    <t>Transformasi Layanan Pendidikan KP</t>
  </si>
  <si>
    <t>WA.2378.EBA.962.301.M.521211.2</t>
  </si>
  <si>
    <t>WA.2378.EBA.962.301.M.521211.3</t>
  </si>
  <si>
    <t>WA.2378.EBA.962.301.M.521211.4</t>
  </si>
  <si>
    <t>WA.2378.EBA.962.301.M.524111</t>
  </si>
  <si>
    <t>WA.2378.EBA.962.301.M.524111.1</t>
  </si>
  <si>
    <t>WA.2378.EBA.962.301.M.524119</t>
  </si>
  <si>
    <t>WA.2378.EBA.962.301.M.524119.1</t>
  </si>
  <si>
    <t>WA.2378.EBA.962.301.M.524119.2</t>
  </si>
  <si>
    <t>WA.2378.EBA.962.301.M.524119.3</t>
  </si>
  <si>
    <t>Update data : 24 Maret 2023</t>
  </si>
  <si>
    <t>Update Data : Jumat, 24 Maret 2023</t>
  </si>
  <si>
    <t>Jakarta,      Maret 2023</t>
  </si>
  <si>
    <t>01 - Paket Fullboard Meeting (50 Org X 2 hari)</t>
  </si>
  <si>
    <t>Hasil Rekapitulasi Usulan Revisi Anggaran (Subkoordinator Keuangan)</t>
  </si>
  <si>
    <t>Update data : 27 Maret 2023</t>
  </si>
  <si>
    <t>Update Data : Senin, 27 Maret 2023</t>
  </si>
  <si>
    <t>Dukungan Penyiapan Pendidik dan Tenaga Kependidikan</t>
  </si>
  <si>
    <t>WA.2378.EBA.962.301.O.524111</t>
  </si>
  <si>
    <t>WA.2378.EBA.962.301.O.524111.1</t>
  </si>
  <si>
    <t>Draft Hasil Rekapitulasi Usulan Revisi Anggaran TA. 2023 (Subkoordinator Keuangan)</t>
  </si>
  <si>
    <t>Batal</t>
  </si>
  <si>
    <t>Matrik Semula Menjadi Usulan Revisi Anggaran (Hasil Reviu Subkoordinator Keuangan)</t>
  </si>
  <si>
    <t>01 - Paket Fullboard Meeting (27 Org X 2 Hari)</t>
  </si>
  <si>
    <t>02 - Uang Harian Fullboard Meeting (27 orang x 3 Hari)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</si>
</sst>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1" formatCode="_-* #,##0_-;\-* #,##0_-;_-* &quot;-&quot;_-;_-@_-"/>
    <numFmt numFmtId="43" formatCode="_-* #,##0.00_-;\-* #,##0.00_-;_-* &quot;-&quot;??_-;_-@_-"/>
    <numFmt numFmtId="164" formatCode="_-* #,##0_-;\-* #,##0_-;_-* &quot;-&quot;_-;_-@"/>
    <numFmt numFmtId="165" formatCode="#,##0_ ;[Red]\-#,##0\ "/>
    <numFmt numFmtId="166" formatCode="_-* #,##0.00_-;\-* #,##0.00_-;_-* &quot;-&quot;_-;_-@_-"/>
    <numFmt numFmtId="167" formatCode="#,##0_ ;\-#,##0\ "/>
  </numFmts>
  <fonts count="46" x14ac:knownFonts="1">
    <font>
      <sz val="11"/>
      <color theme="1"/>
      <name val="Calibri"/>
      <family val="2"/>
      <scheme val="minor"/>
    </font>
    <font>
      <sz val="11"/>
      <color theme="1"/>
      <name val="Arial"/>
      <family val="2"/>
    </font>
    <font>
      <sz val="10"/>
      <color theme="1"/>
      <name val="Arial"/>
      <family val="2"/>
    </font>
    <font>
      <b/>
      <sz val="12"/>
      <color theme="1"/>
      <name val="Arial"/>
      <family val="2"/>
    </font>
    <font>
      <sz val="12"/>
      <color theme="1"/>
      <name val="Arial"/>
      <family val="2"/>
    </font>
    <font>
      <b/>
      <sz val="11"/>
      <color theme="1"/>
      <name val="Arial"/>
      <family val="2"/>
    </font>
    <font>
      <b/>
      <sz val="8"/>
      <color theme="1"/>
      <name val="Arial"/>
      <family val="2"/>
    </font>
    <font>
      <b/>
      <sz val="10"/>
      <color theme="1"/>
      <name val="Arial"/>
      <family val="2"/>
    </font>
    <font>
      <b/>
      <sz val="10"/>
      <color rgb="FF000000"/>
      <name val="Arial"/>
      <family val="2"/>
    </font>
    <font>
      <b/>
      <sz val="10"/>
      <color rgb="FFFFFFFF"/>
      <name val="Arial"/>
      <family val="2"/>
    </font>
    <font>
      <sz val="11"/>
      <color theme="1"/>
      <name val="Calibri"/>
      <family val="2"/>
      <scheme val="minor"/>
    </font>
    <font>
      <b/>
      <sz val="12"/>
      <color theme="4"/>
      <name val="Arial"/>
      <family val="2"/>
    </font>
    <font>
      <b/>
      <sz val="12"/>
      <color rgb="FF000000"/>
      <name val="Arial"/>
      <family val="2"/>
    </font>
    <font>
      <sz val="12"/>
      <name val="Arial"/>
      <family val="2"/>
    </font>
    <font>
      <sz val="12"/>
      <color rgb="FF000000"/>
      <name val="Arial"/>
      <family val="2"/>
    </font>
    <font>
      <b/>
      <i/>
      <sz val="10"/>
      <color theme="1"/>
      <name val="Arial"/>
      <family val="2"/>
    </font>
    <font>
      <sz val="8"/>
      <name val="Calibri"/>
      <family val="2"/>
      <scheme val="minor"/>
    </font>
    <font>
      <b/>
      <i/>
      <sz val="8"/>
      <color theme="1"/>
      <name val="Arial"/>
      <family val="2"/>
    </font>
    <font>
      <sz val="10"/>
      <name val="Arial"/>
      <family val="2"/>
    </font>
    <font>
      <b/>
      <sz val="11"/>
      <color rgb="FFFFFFFF"/>
      <name val="Calibri"/>
      <family val="2"/>
      <scheme val="minor"/>
    </font>
    <font>
      <sz val="11"/>
      <name val="Arial"/>
      <family val="2"/>
    </font>
    <font>
      <b/>
      <sz val="10"/>
      <name val="Arial"/>
      <family val="2"/>
    </font>
    <font>
      <b/>
      <sz val="12"/>
      <name val="Arial"/>
      <family val="2"/>
    </font>
    <font>
      <sz val="11"/>
      <color theme="1"/>
      <name val="Calibri"/>
      <family val="2"/>
      <charset val="1"/>
      <scheme val="minor"/>
    </font>
    <font>
      <sz val="11"/>
      <color rgb="FF000000"/>
      <name val="Calibri"/>
      <family val="2"/>
    </font>
    <font>
      <sz val="10"/>
      <color theme="0"/>
      <name val="Arial"/>
      <family val="2"/>
    </font>
    <font>
      <b/>
      <sz val="9"/>
      <color rgb="FF000000"/>
      <name val="Arial"/>
      <family val="2"/>
    </font>
    <font>
      <sz val="10"/>
      <color rgb="FFFF0000"/>
      <name val="Arial"/>
      <family val="2"/>
    </font>
    <font>
      <sz val="10"/>
      <color rgb="FFFFFFFF"/>
      <name val="Arial"/>
      <family val="2"/>
    </font>
    <font>
      <sz val="10"/>
      <color rgb="FF000000"/>
      <name val="Arial"/>
      <family val="2"/>
    </font>
    <font>
      <sz val="11"/>
      <color rgb="FFFFFFFF"/>
      <name val="Calibri"/>
      <family val="2"/>
      <scheme val="minor"/>
    </font>
    <font>
      <b/>
      <sz val="14"/>
      <name val="Arial"/>
      <family val="2"/>
    </font>
    <font>
      <b/>
      <i/>
      <sz val="10"/>
      <color rgb="FF000000"/>
      <name val="Arial"/>
      <family val="2"/>
    </font>
    <font>
      <b/>
      <sz val="10"/>
      <color rgb="FFFF0000"/>
      <name val="Arial"/>
      <family val="2"/>
    </font>
    <font>
      <b/>
      <sz val="11"/>
      <name val="Arial"/>
      <family val="2"/>
    </font>
    <font>
      <b/>
      <sz val="10"/>
      <color theme="0"/>
      <name val="Arial"/>
      <family val="2"/>
    </font>
    <font>
      <b/>
      <sz val="9"/>
      <color theme="1"/>
      <name val="Arial"/>
      <family val="2"/>
    </font>
    <font>
      <b/>
      <sz val="11"/>
      <color rgb="FFFFFFFF"/>
      <name val="Arial"/>
      <family val="2"/>
    </font>
    <font>
      <b/>
      <sz val="11"/>
      <color rgb="FF000000"/>
      <name val="Arial"/>
      <family val="2"/>
    </font>
    <font>
      <sz val="10"/>
      <color theme="4" tint="-0.249977111117893"/>
      <name val="Arial"/>
      <family val="2"/>
    </font>
    <font>
      <b/>
      <sz val="11"/>
      <color theme="1"/>
      <name val="Calibri"/>
      <family val="2"/>
      <scheme val="minor"/>
    </font>
    <font>
      <sz val="11"/>
      <name val="Calibri"/>
      <family val="2"/>
      <scheme val="minor"/>
    </font>
    <font>
      <b/>
      <sz val="12"/>
      <color theme="1"/>
      <name val="Calibri"/>
      <family val="2"/>
      <scheme val="minor"/>
    </font>
    <font>
      <sz val="12"/>
      <color theme="1"/>
      <name val="Calibri"/>
      <family val="2"/>
      <scheme val="minor"/>
    </font>
    <font>
      <sz val="9"/>
      <color indexed="81"/>
      <name val="Tahoma"/>
      <charset val="1"/>
    </font>
    <font>
      <sz val="9"/>
      <color indexed="81"/>
      <name val="Tahoma"/>
      <family val="2"/>
    </font>
  </fonts>
  <fills count="45">
    <fill>
      <patternFill patternType="none"/>
    </fill>
    <fill>
      <patternFill patternType="gray125"/>
    </fill>
    <fill>
      <patternFill patternType="solid">
        <fgColor rgb="FF00B050"/>
        <bgColor rgb="FF00B050"/>
      </patternFill>
    </fill>
    <fill>
      <patternFill patternType="solid">
        <fgColor rgb="FF92D050"/>
        <bgColor rgb="FF92D050"/>
      </patternFill>
    </fill>
    <fill>
      <patternFill patternType="solid">
        <fgColor rgb="FFC55A11"/>
        <bgColor rgb="FFC55A11"/>
      </patternFill>
    </fill>
    <fill>
      <patternFill patternType="solid">
        <fgColor rgb="FFDDEBF7"/>
        <bgColor rgb="FFDDEBF7"/>
      </patternFill>
    </fill>
    <fill>
      <patternFill patternType="solid">
        <fgColor theme="0" tint="-0.14999847407452621"/>
        <bgColor rgb="FFFFD965"/>
      </patternFill>
    </fill>
    <fill>
      <patternFill patternType="solid">
        <fgColor theme="0" tint="-0.14999847407452621"/>
        <bgColor rgb="FFFFC000"/>
      </patternFill>
    </fill>
    <fill>
      <patternFill patternType="solid">
        <fgColor rgb="FF92D050"/>
        <bgColor indexed="64"/>
      </patternFill>
    </fill>
    <fill>
      <patternFill patternType="solid">
        <fgColor rgb="FFFFD965"/>
        <bgColor rgb="FFFFD965"/>
      </patternFill>
    </fill>
    <fill>
      <patternFill patternType="solid">
        <fgColor rgb="FF1F4E78"/>
        <bgColor rgb="FF002060"/>
      </patternFill>
    </fill>
    <fill>
      <patternFill patternType="solid">
        <fgColor rgb="FFDDEBF7"/>
        <bgColor rgb="FF8EA9DB"/>
      </patternFill>
    </fill>
    <fill>
      <patternFill patternType="solid">
        <fgColor rgb="FFFCE4D6"/>
        <bgColor rgb="FFF7CAAC"/>
      </patternFill>
    </fill>
    <fill>
      <patternFill patternType="solid">
        <fgColor rgb="FFFFFFFF"/>
        <bgColor rgb="FFCCCCCC"/>
      </patternFill>
    </fill>
    <fill>
      <patternFill patternType="solid">
        <fgColor rgb="FFFFFFFF"/>
        <bgColor indexed="64"/>
      </patternFill>
    </fill>
    <fill>
      <patternFill patternType="solid">
        <fgColor rgb="FFFCE4D6"/>
        <bgColor rgb="FFCCCCCC"/>
      </patternFill>
    </fill>
    <fill>
      <patternFill patternType="solid">
        <fgColor rgb="FFFFFFFF"/>
        <bgColor rgb="FFF7CAAC"/>
      </patternFill>
    </fill>
    <fill>
      <patternFill patternType="solid">
        <fgColor rgb="FFC55A11"/>
        <bgColor indexed="64"/>
      </patternFill>
    </fill>
    <fill>
      <patternFill patternType="solid">
        <fgColor rgb="FFFCE4D6"/>
        <bgColor indexed="64"/>
      </patternFill>
    </fill>
    <fill>
      <patternFill patternType="solid">
        <fgColor rgb="FF00B050"/>
        <bgColor indexed="64"/>
      </patternFill>
    </fill>
    <fill>
      <patternFill patternType="solid">
        <fgColor rgb="FF1F4E78"/>
        <bgColor rgb="FFCCCCCC"/>
      </patternFill>
    </fill>
    <fill>
      <patternFill patternType="solid">
        <fgColor rgb="FFDDEBF7"/>
        <bgColor indexed="64"/>
      </patternFill>
    </fill>
    <fill>
      <patternFill patternType="solid">
        <fgColor rgb="FFC55A11"/>
        <bgColor rgb="FFCCCCCC"/>
      </patternFill>
    </fill>
    <fill>
      <patternFill patternType="solid">
        <fgColor rgb="FF1F4E78"/>
        <bgColor rgb="FF00B050"/>
      </patternFill>
    </fill>
    <fill>
      <patternFill patternType="solid">
        <fgColor rgb="FFDDEBF7"/>
        <bgColor rgb="FF92D050"/>
      </patternFill>
    </fill>
    <fill>
      <patternFill patternType="solid">
        <fgColor rgb="FFC55A11"/>
        <bgColor rgb="FF002060"/>
      </patternFill>
    </fill>
    <fill>
      <patternFill patternType="solid">
        <fgColor rgb="FFFCE4D6"/>
        <bgColor rgb="FF8EA9DB"/>
      </patternFill>
    </fill>
    <fill>
      <patternFill patternType="solid">
        <fgColor rgb="FFFFFFFF"/>
        <bgColor rgb="FFC55A11"/>
      </patternFill>
    </fill>
    <fill>
      <patternFill patternType="solid">
        <fgColor rgb="FFFFFFFF"/>
        <bgColor rgb="FF8EA9DB"/>
      </patternFill>
    </fill>
    <fill>
      <patternFill patternType="solid">
        <fgColor rgb="FFFCE4D6"/>
        <bgColor rgb="FFC55A11"/>
      </patternFill>
    </fill>
    <fill>
      <patternFill patternType="solid">
        <fgColor rgb="FFDDEBF7"/>
        <bgColor rgb="FFCCCCCC"/>
      </patternFill>
    </fill>
    <fill>
      <patternFill patternType="solid">
        <fgColor rgb="FF1F4E78"/>
        <bgColor indexed="64"/>
      </patternFill>
    </fill>
    <fill>
      <patternFill patternType="solid">
        <fgColor rgb="FFFFFFFF"/>
        <bgColor rgb="FF002060"/>
      </patternFill>
    </fill>
    <fill>
      <patternFill patternType="solid">
        <fgColor rgb="FFC55A11"/>
        <bgColor rgb="FFF7CAAC"/>
      </patternFill>
    </fill>
    <fill>
      <patternFill patternType="solid">
        <fgColor rgb="FF92D050"/>
        <bgColor rgb="FFCCCCCC"/>
      </patternFill>
    </fill>
    <fill>
      <patternFill patternType="solid">
        <fgColor rgb="FFFFFF00"/>
        <bgColor indexed="64"/>
      </patternFill>
    </fill>
    <fill>
      <patternFill patternType="solid">
        <fgColor rgb="FF00B0F0"/>
        <bgColor indexed="64"/>
      </patternFill>
    </fill>
    <fill>
      <patternFill patternType="solid">
        <fgColor theme="7" tint="0.59999389629810485"/>
        <bgColor indexed="64"/>
      </patternFill>
    </fill>
    <fill>
      <patternFill patternType="solid">
        <fgColor rgb="FFFFFF00"/>
        <bgColor rgb="FFDDEBF7"/>
      </patternFill>
    </fill>
    <fill>
      <patternFill patternType="solid">
        <fgColor theme="9" tint="0.39997558519241921"/>
        <bgColor rgb="FFFFC000"/>
      </patternFill>
    </fill>
    <fill>
      <patternFill patternType="solid">
        <fgColor theme="9" tint="0.39997558519241921"/>
        <bgColor rgb="FFDDEBF7"/>
      </patternFill>
    </fill>
    <fill>
      <patternFill patternType="solid">
        <fgColor theme="9" tint="0.39997558519241921"/>
        <bgColor indexed="64"/>
      </patternFill>
    </fill>
    <fill>
      <patternFill patternType="solid">
        <fgColor theme="0" tint="-0.14999847407452621"/>
        <bgColor indexed="64"/>
      </patternFill>
    </fill>
    <fill>
      <patternFill patternType="solid">
        <fgColor theme="9" tint="-0.249977111117893"/>
        <bgColor indexed="64"/>
      </patternFill>
    </fill>
    <fill>
      <patternFill patternType="solid">
        <fgColor theme="9" tint="0.59999389629810485"/>
        <bgColor indexed="64"/>
      </patternFill>
    </fill>
  </fills>
  <borders count="39">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indexed="64"/>
      </left>
      <right style="thin">
        <color rgb="FF000000"/>
      </right>
      <top style="thin">
        <color indexed="64"/>
      </top>
      <bottom/>
      <diagonal/>
    </border>
    <border>
      <left style="thin">
        <color rgb="FF000000"/>
      </left>
      <right style="thin">
        <color rgb="FF000000"/>
      </right>
      <top style="thin">
        <color indexed="64"/>
      </top>
      <bottom/>
      <diagonal/>
    </border>
    <border>
      <left style="thin">
        <color rgb="FF000000"/>
      </left>
      <right style="thin">
        <color indexed="64"/>
      </right>
      <top style="thin">
        <color indexed="64"/>
      </top>
      <bottom/>
      <diagonal/>
    </border>
    <border>
      <left style="thin">
        <color rgb="FF000000"/>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rgb="FF000000"/>
      </right>
      <top/>
      <bottom style="thin">
        <color rgb="FF000000"/>
      </bottom>
      <diagonal/>
    </border>
    <border>
      <left style="thin">
        <color rgb="FF000000"/>
      </left>
      <right style="thin">
        <color rgb="FF000000"/>
      </right>
      <top/>
      <bottom/>
      <diagonal/>
    </border>
    <border>
      <left style="thin">
        <color indexed="64"/>
      </left>
      <right style="thin">
        <color rgb="FF000000"/>
      </right>
      <top/>
      <bottom/>
      <diagonal/>
    </border>
    <border>
      <left/>
      <right/>
      <top style="thin">
        <color rgb="FF000000"/>
      </top>
      <bottom style="thin">
        <color rgb="FF000000"/>
      </bottom>
      <diagonal/>
    </border>
    <border>
      <left style="thin">
        <color indexed="64"/>
      </left>
      <right/>
      <top style="thin">
        <color indexed="64"/>
      </top>
      <bottom style="thin">
        <color indexed="64"/>
      </bottom>
      <diagonal/>
    </border>
    <border>
      <left style="thin">
        <color indexed="64"/>
      </left>
      <right style="thin">
        <color rgb="FF000000"/>
      </right>
      <top style="thin">
        <color rgb="FF000000"/>
      </top>
      <bottom/>
      <diagonal/>
    </border>
    <border>
      <left/>
      <right/>
      <top/>
      <bottom style="thin">
        <color rgb="FF000000"/>
      </bottom>
      <diagonal/>
    </border>
    <border>
      <left/>
      <right style="thin">
        <color indexed="64"/>
      </right>
      <top style="thin">
        <color indexed="64"/>
      </top>
      <bottom style="thin">
        <color indexed="64"/>
      </bottom>
      <diagonal/>
    </border>
    <border>
      <left style="thin">
        <color indexed="64"/>
      </left>
      <right/>
      <top/>
      <bottom/>
      <diagonal/>
    </border>
    <border>
      <left style="thin">
        <color rgb="FF000000"/>
      </left>
      <right/>
      <top/>
      <bottom/>
      <diagonal/>
    </border>
    <border>
      <left style="thin">
        <color indexed="64"/>
      </left>
      <right style="thin">
        <color rgb="FF000000"/>
      </right>
      <top style="thin">
        <color rgb="FF000000"/>
      </top>
      <bottom style="thin">
        <color rgb="FF000000"/>
      </bottom>
      <diagonal/>
    </border>
    <border>
      <left style="thin">
        <color rgb="FF000000"/>
      </left>
      <right style="thin">
        <color indexed="64"/>
      </right>
      <top style="thin">
        <color rgb="FF000000"/>
      </top>
      <bottom style="thin">
        <color rgb="FF000000"/>
      </bottom>
      <diagonal/>
    </border>
    <border>
      <left style="thin">
        <color rgb="FF000000"/>
      </left>
      <right style="thin">
        <color indexed="64"/>
      </right>
      <top style="thin">
        <color rgb="FF000000"/>
      </top>
      <bottom/>
      <diagonal/>
    </border>
    <border>
      <left/>
      <right/>
      <top/>
      <bottom style="thin">
        <color indexed="64"/>
      </bottom>
      <diagonal/>
    </border>
    <border>
      <left style="thin">
        <color indexed="64"/>
      </left>
      <right/>
      <top/>
      <bottom style="thin">
        <color indexed="64"/>
      </bottom>
      <diagonal/>
    </border>
    <border>
      <left style="thin">
        <color rgb="FF000000"/>
      </left>
      <right/>
      <top style="thin">
        <color indexed="64"/>
      </top>
      <bottom style="thin">
        <color indexed="64"/>
      </bottom>
      <diagonal/>
    </border>
    <border>
      <left style="thin">
        <color rgb="FF000000"/>
      </left>
      <right/>
      <top style="thin">
        <color rgb="FF000000"/>
      </top>
      <bottom/>
      <diagonal/>
    </border>
    <border>
      <left style="double">
        <color indexed="64"/>
      </left>
      <right style="thin">
        <color rgb="FF000000"/>
      </right>
      <top style="thin">
        <color indexed="64"/>
      </top>
      <bottom/>
      <diagonal/>
    </border>
    <border>
      <left style="double">
        <color indexed="64"/>
      </left>
      <right style="thin">
        <color rgb="FF000000"/>
      </right>
      <top style="thin">
        <color rgb="FF000000"/>
      </top>
      <bottom style="thin">
        <color rgb="FF000000"/>
      </bottom>
      <diagonal/>
    </border>
    <border>
      <left style="double">
        <color indexed="64"/>
      </left>
      <right style="thin">
        <color rgb="FF000000"/>
      </right>
      <top style="thin">
        <color rgb="FF000000"/>
      </top>
      <bottom/>
      <diagonal/>
    </border>
    <border>
      <left style="double">
        <color indexed="64"/>
      </left>
      <right style="thin">
        <color indexed="64"/>
      </right>
      <top style="thin">
        <color indexed="64"/>
      </top>
      <bottom style="thin">
        <color indexed="64"/>
      </bottom>
      <diagonal/>
    </border>
    <border>
      <left/>
      <right style="thin">
        <color indexed="64"/>
      </right>
      <top style="thin">
        <color rgb="FF000000"/>
      </top>
      <bottom style="thin">
        <color rgb="FF000000"/>
      </bottom>
      <diagonal/>
    </border>
    <border>
      <left style="double">
        <color indexed="64"/>
      </left>
      <right style="thin">
        <color rgb="FF000000"/>
      </right>
      <top/>
      <bottom/>
      <diagonal/>
    </border>
    <border>
      <left style="thin">
        <color rgb="FF000000"/>
      </left>
      <right style="thin">
        <color indexed="64"/>
      </right>
      <top/>
      <bottom/>
      <diagonal/>
    </border>
    <border>
      <left style="thin">
        <color indexed="64"/>
      </left>
      <right style="thin">
        <color indexed="64"/>
      </right>
      <top/>
      <bottom style="thin">
        <color indexed="64"/>
      </bottom>
      <diagonal/>
    </border>
    <border>
      <left style="double">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s>
  <cellStyleXfs count="19">
    <xf numFmtId="0" fontId="0" fillId="0" borderId="0"/>
    <xf numFmtId="0" fontId="1" fillId="0" borderId="0"/>
    <xf numFmtId="41" fontId="10"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0" fillId="0" borderId="0" applyFont="0" applyFill="0" applyBorder="0" applyAlignment="0" applyProtection="0"/>
    <xf numFmtId="41" fontId="18" fillId="0" borderId="0" applyFont="0" applyFill="0" applyBorder="0" applyAlignment="0" applyProtection="0"/>
    <xf numFmtId="0" fontId="23" fillId="0" borderId="0"/>
    <xf numFmtId="41" fontId="23" fillId="0" borderId="0" applyFont="0" applyFill="0" applyBorder="0" applyAlignment="0" applyProtection="0"/>
    <xf numFmtId="43" fontId="1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1" fontId="10" fillId="0" borderId="0" applyFont="0" applyFill="0" applyBorder="0" applyAlignment="0" applyProtection="0"/>
    <xf numFmtId="41" fontId="18" fillId="0" borderId="0" applyFont="0" applyFill="0" applyBorder="0" applyAlignment="0" applyProtection="0"/>
    <xf numFmtId="41" fontId="10" fillId="0" borderId="0" applyFont="0" applyFill="0" applyBorder="0" applyAlignment="0" applyProtection="0"/>
    <xf numFmtId="0" fontId="24" fillId="0" borderId="0"/>
    <xf numFmtId="43" fontId="23" fillId="0" borderId="0" applyFont="0" applyFill="0" applyBorder="0" applyAlignment="0" applyProtection="0"/>
    <xf numFmtId="0" fontId="18" fillId="0" borderId="0"/>
    <xf numFmtId="9" fontId="10" fillId="0" borderId="0" applyFont="0" applyFill="0" applyBorder="0" applyAlignment="0" applyProtection="0"/>
  </cellStyleXfs>
  <cellXfs count="612">
    <xf numFmtId="0" fontId="0" fillId="0" borderId="0" xfId="0"/>
    <xf numFmtId="0" fontId="2" fillId="0" borderId="0" xfId="1" applyFont="1" applyAlignment="1">
      <alignment vertical="top"/>
    </xf>
    <xf numFmtId="0" fontId="1" fillId="0" borderId="0" xfId="1"/>
    <xf numFmtId="0" fontId="7" fillId="0" borderId="0" xfId="1" applyFont="1" applyAlignment="1">
      <alignment horizontal="center" vertical="top"/>
    </xf>
    <xf numFmtId="0" fontId="2" fillId="0" borderId="0" xfId="1" applyFont="1"/>
    <xf numFmtId="0" fontId="2" fillId="0" borderId="0" xfId="1" applyFont="1" applyAlignment="1">
      <alignment vertical="top" wrapText="1"/>
    </xf>
    <xf numFmtId="0" fontId="2" fillId="0" borderId="0" xfId="1" applyFont="1" applyAlignment="1">
      <alignment horizontal="center" vertical="top"/>
    </xf>
    <xf numFmtId="164" fontId="2" fillId="0" borderId="0" xfId="1" applyNumberFormat="1" applyFont="1" applyAlignment="1">
      <alignment vertical="top"/>
    </xf>
    <xf numFmtId="0" fontId="2" fillId="0" borderId="0" xfId="0" applyFont="1" applyAlignment="1">
      <alignment vertical="top"/>
    </xf>
    <xf numFmtId="0" fontId="4" fillId="0" borderId="0" xfId="1" applyFont="1"/>
    <xf numFmtId="0" fontId="3" fillId="0" borderId="0" xfId="1" applyFont="1" applyAlignment="1">
      <alignment horizontal="center"/>
    </xf>
    <xf numFmtId="0" fontId="3" fillId="0" borderId="0" xfId="1" applyFont="1"/>
    <xf numFmtId="0" fontId="12" fillId="5" borderId="13" xfId="1" applyFont="1" applyFill="1" applyBorder="1" applyAlignment="1">
      <alignment horizontal="center" vertical="top"/>
    </xf>
    <xf numFmtId="0" fontId="3" fillId="0" borderId="0" xfId="1" applyFont="1" applyAlignment="1">
      <alignment vertical="top"/>
    </xf>
    <xf numFmtId="0" fontId="14" fillId="0" borderId="0" xfId="1" applyFont="1" applyAlignment="1">
      <alignment horizontal="left" vertical="center" indent="1"/>
    </xf>
    <xf numFmtId="0" fontId="4" fillId="0" borderId="0" xfId="1" applyFont="1" applyAlignment="1">
      <alignment vertical="center"/>
    </xf>
    <xf numFmtId="10" fontId="4" fillId="0" borderId="0" xfId="4" applyNumberFormat="1" applyFont="1" applyBorder="1"/>
    <xf numFmtId="0" fontId="2" fillId="0" borderId="0" xfId="0" applyFont="1"/>
    <xf numFmtId="0" fontId="7" fillId="0" borderId="0" xfId="0" applyFont="1" applyAlignment="1">
      <alignment horizontal="centerContinuous"/>
    </xf>
    <xf numFmtId="0" fontId="7" fillId="0" borderId="0" xfId="0" applyFont="1" applyAlignment="1">
      <alignment horizontal="center"/>
    </xf>
    <xf numFmtId="0" fontId="7" fillId="0" borderId="0" xfId="0" applyFont="1" applyAlignment="1">
      <alignment horizontal="left"/>
    </xf>
    <xf numFmtId="0" fontId="15" fillId="0" borderId="19" xfId="1" applyFont="1" applyBorder="1" applyAlignment="1">
      <alignment horizontal="center"/>
    </xf>
    <xf numFmtId="0" fontId="15" fillId="0" borderId="0" xfId="1" applyFont="1" applyAlignment="1">
      <alignment horizontal="center"/>
    </xf>
    <xf numFmtId="0" fontId="1" fillId="0" borderId="0" xfId="1" applyAlignment="1">
      <alignment horizontal="left" vertical="top"/>
    </xf>
    <xf numFmtId="0" fontId="5" fillId="0" borderId="0" xfId="1" applyFont="1" applyAlignment="1">
      <alignment horizontal="left" vertical="top"/>
    </xf>
    <xf numFmtId="0" fontId="18" fillId="0" borderId="0" xfId="1" applyFont="1" applyAlignment="1">
      <alignment vertical="top"/>
    </xf>
    <xf numFmtId="0" fontId="4" fillId="0" borderId="0" xfId="1" quotePrefix="1" applyFont="1" applyAlignment="1">
      <alignment vertical="center"/>
    </xf>
    <xf numFmtId="0" fontId="12" fillId="5" borderId="7" xfId="1" applyFont="1" applyFill="1" applyBorder="1" applyAlignment="1">
      <alignment horizontal="center" vertical="center" wrapText="1"/>
    </xf>
    <xf numFmtId="0" fontId="1" fillId="0" borderId="0" xfId="1" applyAlignment="1">
      <alignment horizontal="center" vertical="top"/>
    </xf>
    <xf numFmtId="0" fontId="5" fillId="9" borderId="6" xfId="1" applyFont="1" applyFill="1" applyBorder="1" applyAlignment="1">
      <alignment horizontal="center" vertical="center"/>
    </xf>
    <xf numFmtId="0" fontId="5" fillId="9" borderId="7" xfId="1" applyFont="1" applyFill="1" applyBorder="1" applyAlignment="1">
      <alignment horizontal="center" vertical="center" wrapText="1"/>
    </xf>
    <xf numFmtId="0" fontId="5" fillId="9" borderId="7" xfId="1" applyFont="1" applyFill="1" applyBorder="1" applyAlignment="1">
      <alignment horizontal="center" vertical="center"/>
    </xf>
    <xf numFmtId="164" fontId="5" fillId="9" borderId="7" xfId="1" applyNumberFormat="1" applyFont="1" applyFill="1" applyBorder="1" applyAlignment="1">
      <alignment horizontal="center" vertical="center"/>
    </xf>
    <xf numFmtId="164" fontId="5" fillId="9" borderId="8" xfId="1" applyNumberFormat="1" applyFont="1" applyFill="1" applyBorder="1" applyAlignment="1">
      <alignment horizontal="center" vertical="center"/>
    </xf>
    <xf numFmtId="0" fontId="6" fillId="0" borderId="0" xfId="1" applyFont="1" applyAlignment="1">
      <alignment horizontal="center" vertical="top"/>
    </xf>
    <xf numFmtId="1" fontId="17" fillId="0" borderId="21" xfId="1" applyNumberFormat="1" applyFont="1" applyBorder="1" applyAlignment="1">
      <alignment horizontal="center" vertical="top"/>
    </xf>
    <xf numFmtId="1" fontId="17" fillId="0" borderId="3" xfId="1" applyNumberFormat="1" applyFont="1" applyBorder="1" applyAlignment="1">
      <alignment horizontal="center" vertical="top"/>
    </xf>
    <xf numFmtId="0" fontId="17" fillId="0" borderId="3" xfId="1" applyFont="1" applyBorder="1" applyAlignment="1">
      <alignment horizontal="center" vertical="top"/>
    </xf>
    <xf numFmtId="1" fontId="17" fillId="0" borderId="22" xfId="1" applyNumberFormat="1" applyFont="1" applyBorder="1" applyAlignment="1">
      <alignment horizontal="center" vertical="top"/>
    </xf>
    <xf numFmtId="0" fontId="7" fillId="0" borderId="16" xfId="1" applyFont="1" applyBorder="1" applyAlignment="1">
      <alignment vertical="top"/>
    </xf>
    <xf numFmtId="0" fontId="7" fillId="0" borderId="1" xfId="1" applyFont="1" applyBorder="1" applyAlignment="1">
      <alignment horizontal="left" vertical="top" wrapText="1"/>
    </xf>
    <xf numFmtId="0" fontId="7" fillId="0" borderId="1" xfId="1" applyFont="1" applyBorder="1" applyAlignment="1">
      <alignment horizontal="center" vertical="top"/>
    </xf>
    <xf numFmtId="164" fontId="7" fillId="0" borderId="1" xfId="1" applyNumberFormat="1" applyFont="1" applyBorder="1" applyAlignment="1">
      <alignment horizontal="center" vertical="top"/>
    </xf>
    <xf numFmtId="164" fontId="7" fillId="0" borderId="23" xfId="1" applyNumberFormat="1" applyFont="1" applyBorder="1" applyAlignment="1">
      <alignment vertical="top"/>
    </xf>
    <xf numFmtId="0" fontId="9" fillId="2" borderId="10" xfId="1" applyFont="1" applyFill="1" applyBorder="1" applyAlignment="1">
      <alignment horizontal="center" vertical="top"/>
    </xf>
    <xf numFmtId="0" fontId="9" fillId="2" borderId="10" xfId="1" applyFont="1" applyFill="1" applyBorder="1" applyAlignment="1">
      <alignment vertical="top" wrapText="1"/>
    </xf>
    <xf numFmtId="164" fontId="9" fillId="2" borderId="10" xfId="1" applyNumberFormat="1" applyFont="1" applyFill="1" applyBorder="1" applyAlignment="1">
      <alignment vertical="top"/>
    </xf>
    <xf numFmtId="0" fontId="8" fillId="3" borderId="10" xfId="1" applyFont="1" applyFill="1" applyBorder="1" applyAlignment="1">
      <alignment horizontal="center" vertical="top"/>
    </xf>
    <xf numFmtId="0" fontId="8" fillId="3" borderId="10" xfId="1" applyFont="1" applyFill="1" applyBorder="1" applyAlignment="1">
      <alignment vertical="top" wrapText="1"/>
    </xf>
    <xf numFmtId="164" fontId="8" fillId="3" borderId="10" xfId="1" applyNumberFormat="1" applyFont="1" applyFill="1" applyBorder="1" applyAlignment="1">
      <alignment vertical="top"/>
    </xf>
    <xf numFmtId="0" fontId="9" fillId="10" borderId="10" xfId="1" applyFont="1" applyFill="1" applyBorder="1" applyAlignment="1">
      <alignment horizontal="center" vertical="top"/>
    </xf>
    <xf numFmtId="0" fontId="9" fillId="10" borderId="10" xfId="1" applyFont="1" applyFill="1" applyBorder="1" applyAlignment="1">
      <alignment vertical="top" wrapText="1"/>
    </xf>
    <xf numFmtId="164" fontId="9" fillId="10" borderId="10" xfId="1" applyNumberFormat="1" applyFont="1" applyFill="1" applyBorder="1" applyAlignment="1">
      <alignment vertical="top"/>
    </xf>
    <xf numFmtId="0" fontId="8" fillId="11" borderId="10" xfId="1" applyFont="1" applyFill="1" applyBorder="1" applyAlignment="1">
      <alignment horizontal="center" vertical="top"/>
    </xf>
    <xf numFmtId="0" fontId="8" fillId="11" borderId="10" xfId="1" applyFont="1" applyFill="1" applyBorder="1" applyAlignment="1">
      <alignment vertical="top" wrapText="1"/>
    </xf>
    <xf numFmtId="164" fontId="8" fillId="11" borderId="10" xfId="1" applyNumberFormat="1" applyFont="1" applyFill="1" applyBorder="1" applyAlignment="1">
      <alignment vertical="top"/>
    </xf>
    <xf numFmtId="0" fontId="9" fillId="4" borderId="10" xfId="1" applyFont="1" applyFill="1" applyBorder="1" applyAlignment="1">
      <alignment horizontal="center" vertical="top"/>
    </xf>
    <xf numFmtId="0" fontId="9" fillId="4" borderId="10" xfId="1" applyFont="1" applyFill="1" applyBorder="1" applyAlignment="1">
      <alignment vertical="top" wrapText="1"/>
    </xf>
    <xf numFmtId="164" fontId="9" fillId="4" borderId="10" xfId="1" applyNumberFormat="1" applyFont="1" applyFill="1" applyBorder="1" applyAlignment="1">
      <alignment vertical="top"/>
    </xf>
    <xf numFmtId="0" fontId="8" fillId="12" borderId="10" xfId="1" applyFont="1" applyFill="1" applyBorder="1" applyAlignment="1">
      <alignment horizontal="center" vertical="top"/>
    </xf>
    <xf numFmtId="0" fontId="8" fillId="12" borderId="10" xfId="1" applyFont="1" applyFill="1" applyBorder="1" applyAlignment="1">
      <alignment vertical="top" wrapText="1"/>
    </xf>
    <xf numFmtId="164" fontId="8" fillId="12" borderId="10" xfId="1" applyNumberFormat="1" applyFont="1" applyFill="1" applyBorder="1" applyAlignment="1">
      <alignment vertical="top"/>
    </xf>
    <xf numFmtId="0" fontId="8" fillId="13" borderId="10" xfId="1" applyFont="1" applyFill="1" applyBorder="1" applyAlignment="1">
      <alignment horizontal="center" vertical="top"/>
    </xf>
    <xf numFmtId="0" fontId="8" fillId="13" borderId="10" xfId="1" applyFont="1" applyFill="1" applyBorder="1" applyAlignment="1">
      <alignment vertical="top" wrapText="1"/>
    </xf>
    <xf numFmtId="164" fontId="8" fillId="13" borderId="10" xfId="1" applyNumberFormat="1" applyFont="1" applyFill="1" applyBorder="1" applyAlignment="1">
      <alignment vertical="top"/>
    </xf>
    <xf numFmtId="0" fontId="18" fillId="0" borderId="10" xfId="1" applyFont="1" applyBorder="1" applyAlignment="1">
      <alignment horizontal="center" vertical="top"/>
    </xf>
    <xf numFmtId="0" fontId="18" fillId="0" borderId="10" xfId="1" applyFont="1" applyBorder="1" applyAlignment="1">
      <alignment vertical="top" wrapText="1"/>
    </xf>
    <xf numFmtId="164" fontId="18" fillId="0" borderId="10" xfId="1" applyNumberFormat="1" applyFont="1" applyBorder="1" applyAlignment="1">
      <alignment vertical="top"/>
    </xf>
    <xf numFmtId="0" fontId="8" fillId="14" borderId="10" xfId="1" applyFont="1" applyFill="1" applyBorder="1" applyAlignment="1">
      <alignment horizontal="center" vertical="top"/>
    </xf>
    <xf numFmtId="0" fontId="8" fillId="14" borderId="10" xfId="1" applyFont="1" applyFill="1" applyBorder="1" applyAlignment="1">
      <alignment vertical="top" wrapText="1"/>
    </xf>
    <xf numFmtId="164" fontId="8" fillId="14" borderId="10" xfId="1" applyNumberFormat="1" applyFont="1" applyFill="1" applyBorder="1" applyAlignment="1">
      <alignment vertical="top"/>
    </xf>
    <xf numFmtId="0" fontId="8" fillId="15" borderId="10" xfId="1" applyFont="1" applyFill="1" applyBorder="1" applyAlignment="1">
      <alignment horizontal="center" vertical="top"/>
    </xf>
    <xf numFmtId="0" fontId="8" fillId="15" borderId="10" xfId="1" applyFont="1" applyFill="1" applyBorder="1" applyAlignment="1">
      <alignment vertical="top" wrapText="1"/>
    </xf>
    <xf numFmtId="164" fontId="8" fillId="15" borderId="10" xfId="1" applyNumberFormat="1" applyFont="1" applyFill="1" applyBorder="1" applyAlignment="1">
      <alignment vertical="top"/>
    </xf>
    <xf numFmtId="0" fontId="8" fillId="16" borderId="10" xfId="1" applyFont="1" applyFill="1" applyBorder="1" applyAlignment="1">
      <alignment horizontal="center" vertical="top"/>
    </xf>
    <xf numFmtId="0" fontId="8" fillId="16" borderId="10" xfId="1" applyFont="1" applyFill="1" applyBorder="1" applyAlignment="1">
      <alignment vertical="top" wrapText="1"/>
    </xf>
    <xf numFmtId="164" fontId="8" fillId="16" borderId="10" xfId="1" applyNumberFormat="1" applyFont="1" applyFill="1" applyBorder="1" applyAlignment="1">
      <alignment vertical="top"/>
    </xf>
    <xf numFmtId="0" fontId="9" fillId="17" borderId="10" xfId="1" applyFont="1" applyFill="1" applyBorder="1" applyAlignment="1">
      <alignment horizontal="center" vertical="top"/>
    </xf>
    <xf numFmtId="0" fontId="9" fillId="17" borderId="10" xfId="1" applyFont="1" applyFill="1" applyBorder="1" applyAlignment="1">
      <alignment vertical="top" wrapText="1"/>
    </xf>
    <xf numFmtId="164" fontId="9" fillId="17" borderId="10" xfId="1" applyNumberFormat="1" applyFont="1" applyFill="1" applyBorder="1" applyAlignment="1">
      <alignment vertical="top"/>
    </xf>
    <xf numFmtId="0" fontId="8" fillId="18" borderId="10" xfId="1" applyFont="1" applyFill="1" applyBorder="1" applyAlignment="1">
      <alignment horizontal="center" vertical="top"/>
    </xf>
    <xf numFmtId="0" fontId="8" fillId="18" borderId="10" xfId="1" applyFont="1" applyFill="1" applyBorder="1" applyAlignment="1">
      <alignment vertical="top" wrapText="1"/>
    </xf>
    <xf numFmtId="164" fontId="8" fillId="18" borderId="10" xfId="1" applyNumberFormat="1" applyFont="1" applyFill="1" applyBorder="1" applyAlignment="1">
      <alignment vertical="top"/>
    </xf>
    <xf numFmtId="0" fontId="9" fillId="19" borderId="10" xfId="1" applyFont="1" applyFill="1" applyBorder="1" applyAlignment="1">
      <alignment horizontal="center" vertical="top"/>
    </xf>
    <xf numFmtId="0" fontId="9" fillId="19" borderId="10" xfId="1" applyFont="1" applyFill="1" applyBorder="1" applyAlignment="1">
      <alignment vertical="top" wrapText="1"/>
    </xf>
    <xf numFmtId="164" fontId="9" fillId="19" borderId="10" xfId="1" applyNumberFormat="1" applyFont="1" applyFill="1" applyBorder="1" applyAlignment="1">
      <alignment vertical="top"/>
    </xf>
    <xf numFmtId="0" fontId="8" fillId="8" borderId="10" xfId="1" applyFont="1" applyFill="1" applyBorder="1" applyAlignment="1">
      <alignment horizontal="center" vertical="top"/>
    </xf>
    <xf numFmtId="0" fontId="8" fillId="8" borderId="10" xfId="1" applyFont="1" applyFill="1" applyBorder="1" applyAlignment="1">
      <alignment vertical="top" wrapText="1"/>
    </xf>
    <xf numFmtId="164" fontId="8" fillId="8" borderId="10" xfId="1" applyNumberFormat="1" applyFont="1" applyFill="1" applyBorder="1" applyAlignment="1">
      <alignment vertical="top"/>
    </xf>
    <xf numFmtId="0" fontId="9" fillId="20" borderId="10" xfId="1" applyFont="1" applyFill="1" applyBorder="1" applyAlignment="1">
      <alignment horizontal="center" vertical="top"/>
    </xf>
    <xf numFmtId="0" fontId="9" fillId="20" borderId="10" xfId="1" applyFont="1" applyFill="1" applyBorder="1" applyAlignment="1">
      <alignment vertical="top" wrapText="1"/>
    </xf>
    <xf numFmtId="164" fontId="9" fillId="20" borderId="10" xfId="1" applyNumberFormat="1" applyFont="1" applyFill="1" applyBorder="1" applyAlignment="1">
      <alignment vertical="top"/>
    </xf>
    <xf numFmtId="0" fontId="8" fillId="21" borderId="10" xfId="1" applyFont="1" applyFill="1" applyBorder="1" applyAlignment="1">
      <alignment horizontal="center" vertical="top"/>
    </xf>
    <xf numFmtId="0" fontId="8" fillId="21" borderId="10" xfId="1" applyFont="1" applyFill="1" applyBorder="1" applyAlignment="1">
      <alignment vertical="top" wrapText="1"/>
    </xf>
    <xf numFmtId="164" fontId="8" fillId="21" borderId="10" xfId="1" applyNumberFormat="1" applyFont="1" applyFill="1" applyBorder="1" applyAlignment="1">
      <alignment vertical="top"/>
    </xf>
    <xf numFmtId="0" fontId="9" fillId="22" borderId="10" xfId="1" applyFont="1" applyFill="1" applyBorder="1" applyAlignment="1">
      <alignment horizontal="center" vertical="top"/>
    </xf>
    <xf numFmtId="0" fontId="9" fillId="22" borderId="10" xfId="1" applyFont="1" applyFill="1" applyBorder="1" applyAlignment="1">
      <alignment vertical="top" wrapText="1"/>
    </xf>
    <xf numFmtId="164" fontId="9" fillId="22" borderId="10" xfId="1" applyNumberFormat="1" applyFont="1" applyFill="1" applyBorder="1" applyAlignment="1">
      <alignment vertical="top"/>
    </xf>
    <xf numFmtId="0" fontId="9" fillId="23" borderId="10" xfId="1" applyFont="1" applyFill="1" applyBorder="1" applyAlignment="1">
      <alignment horizontal="center" vertical="top"/>
    </xf>
    <xf numFmtId="0" fontId="9" fillId="23" borderId="10" xfId="1" applyFont="1" applyFill="1" applyBorder="1" applyAlignment="1">
      <alignment vertical="top" wrapText="1"/>
    </xf>
    <xf numFmtId="164" fontId="9" fillId="23" borderId="10" xfId="1" applyNumberFormat="1" applyFont="1" applyFill="1" applyBorder="1" applyAlignment="1">
      <alignment vertical="top"/>
    </xf>
    <xf numFmtId="0" fontId="8" fillId="24" borderId="10" xfId="1" applyFont="1" applyFill="1" applyBorder="1" applyAlignment="1">
      <alignment horizontal="center" vertical="top"/>
    </xf>
    <xf numFmtId="0" fontId="8" fillId="24" borderId="10" xfId="1" applyFont="1" applyFill="1" applyBorder="1" applyAlignment="1">
      <alignment vertical="top" wrapText="1"/>
    </xf>
    <xf numFmtId="164" fontId="8" fillId="24" borderId="10" xfId="1" applyNumberFormat="1" applyFont="1" applyFill="1" applyBorder="1" applyAlignment="1">
      <alignment vertical="top"/>
    </xf>
    <xf numFmtId="0" fontId="9" fillId="25" borderId="10" xfId="1" applyFont="1" applyFill="1" applyBorder="1" applyAlignment="1">
      <alignment horizontal="center" vertical="top"/>
    </xf>
    <xf numFmtId="0" fontId="9" fillId="25" borderId="10" xfId="1" applyFont="1" applyFill="1" applyBorder="1" applyAlignment="1">
      <alignment vertical="top" wrapText="1"/>
    </xf>
    <xf numFmtId="164" fontId="9" fillId="25" borderId="10" xfId="1" applyNumberFormat="1" applyFont="1" applyFill="1" applyBorder="1" applyAlignment="1">
      <alignment vertical="top"/>
    </xf>
    <xf numFmtId="0" fontId="8" fillId="26" borderId="10" xfId="1" applyFont="1" applyFill="1" applyBorder="1" applyAlignment="1">
      <alignment horizontal="center" vertical="top"/>
    </xf>
    <xf numFmtId="0" fontId="8" fillId="26" borderId="10" xfId="1" applyFont="1" applyFill="1" applyBorder="1" applyAlignment="1">
      <alignment vertical="top" wrapText="1"/>
    </xf>
    <xf numFmtId="164" fontId="8" fillId="26" borderId="10" xfId="1" applyNumberFormat="1" applyFont="1" applyFill="1" applyBorder="1" applyAlignment="1">
      <alignment vertical="top"/>
    </xf>
    <xf numFmtId="0" fontId="8" fillId="27" borderId="10" xfId="1" applyFont="1" applyFill="1" applyBorder="1" applyAlignment="1">
      <alignment horizontal="center" vertical="top"/>
    </xf>
    <xf numFmtId="0" fontId="8" fillId="27" borderId="10" xfId="1" applyFont="1" applyFill="1" applyBorder="1" applyAlignment="1">
      <alignment vertical="top" wrapText="1"/>
    </xf>
    <xf numFmtId="164" fontId="8" fillId="27" borderId="10" xfId="1" applyNumberFormat="1" applyFont="1" applyFill="1" applyBorder="1" applyAlignment="1">
      <alignment vertical="top"/>
    </xf>
    <xf numFmtId="0" fontId="8" fillId="28" borderId="10" xfId="1" applyFont="1" applyFill="1" applyBorder="1" applyAlignment="1">
      <alignment horizontal="center" vertical="top"/>
    </xf>
    <xf numFmtId="0" fontId="8" fillId="28" borderId="10" xfId="1" applyFont="1" applyFill="1" applyBorder="1" applyAlignment="1">
      <alignment vertical="top" wrapText="1"/>
    </xf>
    <xf numFmtId="164" fontId="8" fillId="28" borderId="10" xfId="1" applyNumberFormat="1" applyFont="1" applyFill="1" applyBorder="1" applyAlignment="1">
      <alignment vertical="top"/>
    </xf>
    <xf numFmtId="0" fontId="8" fillId="29" borderId="10" xfId="1" applyFont="1" applyFill="1" applyBorder="1" applyAlignment="1">
      <alignment horizontal="center" vertical="top"/>
    </xf>
    <xf numFmtId="0" fontId="8" fillId="29" borderId="10" xfId="1" applyFont="1" applyFill="1" applyBorder="1" applyAlignment="1">
      <alignment vertical="top" wrapText="1"/>
    </xf>
    <xf numFmtId="164" fontId="8" fillId="29" borderId="10" xfId="1" applyNumberFormat="1" applyFont="1" applyFill="1" applyBorder="1" applyAlignment="1">
      <alignment vertical="top"/>
    </xf>
    <xf numFmtId="0" fontId="8" fillId="30" borderId="10" xfId="1" applyFont="1" applyFill="1" applyBorder="1" applyAlignment="1">
      <alignment horizontal="center" vertical="top"/>
    </xf>
    <xf numFmtId="0" fontId="8" fillId="30" borderId="10" xfId="1" applyFont="1" applyFill="1" applyBorder="1" applyAlignment="1">
      <alignment vertical="top" wrapText="1"/>
    </xf>
    <xf numFmtId="164" fontId="8" fillId="30" borderId="10" xfId="1" applyNumberFormat="1" applyFont="1" applyFill="1" applyBorder="1" applyAlignment="1">
      <alignment vertical="top"/>
    </xf>
    <xf numFmtId="0" fontId="19" fillId="17" borderId="10" xfId="0" applyFont="1" applyFill="1" applyBorder="1"/>
    <xf numFmtId="0" fontId="19" fillId="17" borderId="10" xfId="0" applyFont="1" applyFill="1" applyBorder="1" applyAlignment="1">
      <alignment horizontal="center"/>
    </xf>
    <xf numFmtId="41" fontId="19" fillId="17" borderId="10" xfId="2" applyFont="1" applyFill="1" applyBorder="1"/>
    <xf numFmtId="0" fontId="18" fillId="0" borderId="10" xfId="1" applyFont="1" applyBorder="1" applyAlignment="1">
      <alignment horizontal="center"/>
    </xf>
    <xf numFmtId="0" fontId="9" fillId="31" borderId="10" xfId="1" applyFont="1" applyFill="1" applyBorder="1" applyAlignment="1">
      <alignment horizontal="center" vertical="top"/>
    </xf>
    <xf numFmtId="0" fontId="9" fillId="31" borderId="10" xfId="1" applyFont="1" applyFill="1" applyBorder="1" applyAlignment="1">
      <alignment vertical="top" wrapText="1"/>
    </xf>
    <xf numFmtId="164" fontId="9" fillId="31" borderId="10" xfId="1" applyNumberFormat="1" applyFont="1" applyFill="1" applyBorder="1" applyAlignment="1">
      <alignment vertical="top"/>
    </xf>
    <xf numFmtId="0" fontId="8" fillId="32" borderId="10" xfId="1" applyFont="1" applyFill="1" applyBorder="1" applyAlignment="1">
      <alignment horizontal="center" vertical="top"/>
    </xf>
    <xf numFmtId="0" fontId="8" fillId="32" borderId="10" xfId="1" applyFont="1" applyFill="1" applyBorder="1" applyAlignment="1">
      <alignment vertical="top" wrapText="1"/>
    </xf>
    <xf numFmtId="164" fontId="8" fillId="32" borderId="10" xfId="1" applyNumberFormat="1" applyFont="1" applyFill="1" applyBorder="1" applyAlignment="1">
      <alignment vertical="top"/>
    </xf>
    <xf numFmtId="0" fontId="9" fillId="33" borderId="10" xfId="1" applyFont="1" applyFill="1" applyBorder="1" applyAlignment="1">
      <alignment horizontal="center" vertical="top"/>
    </xf>
    <xf numFmtId="0" fontId="9" fillId="33" borderId="10" xfId="1" applyFont="1" applyFill="1" applyBorder="1" applyAlignment="1">
      <alignment vertical="top" wrapText="1"/>
    </xf>
    <xf numFmtId="164" fontId="9" fillId="33" borderId="10" xfId="1" applyNumberFormat="1" applyFont="1" applyFill="1" applyBorder="1" applyAlignment="1">
      <alignment vertical="top"/>
    </xf>
    <xf numFmtId="0" fontId="8" fillId="34" borderId="10" xfId="1" applyFont="1" applyFill="1" applyBorder="1" applyAlignment="1">
      <alignment horizontal="center" vertical="top"/>
    </xf>
    <xf numFmtId="0" fontId="8" fillId="34" borderId="10" xfId="1" applyFont="1" applyFill="1" applyBorder="1" applyAlignment="1">
      <alignment vertical="top" wrapText="1"/>
    </xf>
    <xf numFmtId="164" fontId="8" fillId="34" borderId="10" xfId="1" applyNumberFormat="1" applyFont="1" applyFill="1" applyBorder="1" applyAlignment="1">
      <alignment vertical="top"/>
    </xf>
    <xf numFmtId="0" fontId="13" fillId="0" borderId="10" xfId="1" applyFont="1" applyBorder="1" applyAlignment="1">
      <alignment horizontal="center" vertical="top"/>
    </xf>
    <xf numFmtId="0" fontId="12" fillId="14" borderId="10" xfId="1" applyFont="1" applyFill="1" applyBorder="1" applyAlignment="1">
      <alignment horizontal="center" vertical="top"/>
    </xf>
    <xf numFmtId="3" fontId="12" fillId="7" borderId="10" xfId="1" applyNumberFormat="1" applyFont="1" applyFill="1" applyBorder="1" applyAlignment="1">
      <alignment vertical="center"/>
    </xf>
    <xf numFmtId="41" fontId="12" fillId="7" borderId="10" xfId="2" applyFont="1" applyFill="1" applyBorder="1" applyAlignment="1">
      <alignment vertical="center"/>
    </xf>
    <xf numFmtId="41" fontId="12" fillId="5" borderId="10" xfId="2" applyFont="1" applyFill="1" applyBorder="1" applyAlignment="1">
      <alignment vertical="center"/>
    </xf>
    <xf numFmtId="0" fontId="5" fillId="0" borderId="0" xfId="0" applyFont="1" applyAlignment="1">
      <alignment horizontal="left"/>
    </xf>
    <xf numFmtId="164" fontId="5" fillId="9" borderId="9" xfId="1" applyNumberFormat="1" applyFont="1" applyFill="1" applyBorder="1" applyAlignment="1">
      <alignment horizontal="center" vertical="center"/>
    </xf>
    <xf numFmtId="1" fontId="17" fillId="0" borderId="5" xfId="1" applyNumberFormat="1" applyFont="1" applyBorder="1" applyAlignment="1">
      <alignment horizontal="center" vertical="top"/>
    </xf>
    <xf numFmtId="164" fontId="7" fillId="0" borderId="27" xfId="1" applyNumberFormat="1" applyFont="1" applyBorder="1" applyAlignment="1">
      <alignment vertical="top"/>
    </xf>
    <xf numFmtId="164" fontId="9" fillId="2" borderId="15" xfId="1" applyNumberFormat="1" applyFont="1" applyFill="1" applyBorder="1" applyAlignment="1">
      <alignment vertical="top"/>
    </xf>
    <xf numFmtId="164" fontId="8" fillId="3" borderId="15" xfId="1" applyNumberFormat="1" applyFont="1" applyFill="1" applyBorder="1" applyAlignment="1">
      <alignment vertical="top"/>
    </xf>
    <xf numFmtId="164" fontId="9" fillId="10" borderId="15" xfId="1" applyNumberFormat="1" applyFont="1" applyFill="1" applyBorder="1" applyAlignment="1">
      <alignment vertical="top"/>
    </xf>
    <xf numFmtId="164" fontId="8" fillId="11" borderId="15" xfId="1" applyNumberFormat="1" applyFont="1" applyFill="1" applyBorder="1" applyAlignment="1">
      <alignment vertical="top"/>
    </xf>
    <xf numFmtId="164" fontId="9" fillId="4" borderId="15" xfId="1" applyNumberFormat="1" applyFont="1" applyFill="1" applyBorder="1" applyAlignment="1">
      <alignment vertical="top"/>
    </xf>
    <xf numFmtId="164" fontId="8" fillId="12" borderId="15" xfId="1" applyNumberFormat="1" applyFont="1" applyFill="1" applyBorder="1" applyAlignment="1">
      <alignment vertical="top"/>
    </xf>
    <xf numFmtId="164" fontId="8" fillId="13" borderId="15" xfId="1" applyNumberFormat="1" applyFont="1" applyFill="1" applyBorder="1" applyAlignment="1">
      <alignment vertical="top"/>
    </xf>
    <xf numFmtId="164" fontId="18" fillId="0" borderId="15" xfId="1" applyNumberFormat="1" applyFont="1" applyBorder="1" applyAlignment="1">
      <alignment vertical="top"/>
    </xf>
    <xf numFmtId="164" fontId="8" fillId="14" borderId="15" xfId="1" applyNumberFormat="1" applyFont="1" applyFill="1" applyBorder="1" applyAlignment="1">
      <alignment vertical="top"/>
    </xf>
    <xf numFmtId="164" fontId="8" fillId="15" borderId="15" xfId="1" applyNumberFormat="1" applyFont="1" applyFill="1" applyBorder="1" applyAlignment="1">
      <alignment vertical="top"/>
    </xf>
    <xf numFmtId="164" fontId="8" fillId="16" borderId="15" xfId="1" applyNumberFormat="1" applyFont="1" applyFill="1" applyBorder="1" applyAlignment="1">
      <alignment vertical="top"/>
    </xf>
    <xf numFmtId="164" fontId="9" fillId="17" borderId="15" xfId="1" applyNumberFormat="1" applyFont="1" applyFill="1" applyBorder="1" applyAlignment="1">
      <alignment vertical="top"/>
    </xf>
    <xf numFmtId="164" fontId="8" fillId="18" borderId="15" xfId="1" applyNumberFormat="1" applyFont="1" applyFill="1" applyBorder="1" applyAlignment="1">
      <alignment vertical="top"/>
    </xf>
    <xf numFmtId="164" fontId="9" fillId="19" borderId="15" xfId="1" applyNumberFormat="1" applyFont="1" applyFill="1" applyBorder="1" applyAlignment="1">
      <alignment vertical="top"/>
    </xf>
    <xf numFmtId="164" fontId="8" fillId="8" borderId="15" xfId="1" applyNumberFormat="1" applyFont="1" applyFill="1" applyBorder="1" applyAlignment="1">
      <alignment vertical="top"/>
    </xf>
    <xf numFmtId="164" fontId="9" fillId="20" borderId="15" xfId="1" applyNumberFormat="1" applyFont="1" applyFill="1" applyBorder="1" applyAlignment="1">
      <alignment vertical="top"/>
    </xf>
    <xf numFmtId="164" fontId="8" fillId="21" borderId="15" xfId="1" applyNumberFormat="1" applyFont="1" applyFill="1" applyBorder="1" applyAlignment="1">
      <alignment vertical="top"/>
    </xf>
    <xf numFmtId="164" fontId="9" fillId="22" borderId="15" xfId="1" applyNumberFormat="1" applyFont="1" applyFill="1" applyBorder="1" applyAlignment="1">
      <alignment vertical="top"/>
    </xf>
    <xf numFmtId="164" fontId="9" fillId="23" borderId="15" xfId="1" applyNumberFormat="1" applyFont="1" applyFill="1" applyBorder="1" applyAlignment="1">
      <alignment vertical="top"/>
    </xf>
    <xf numFmtId="164" fontId="8" fillId="24" borderId="15" xfId="1" applyNumberFormat="1" applyFont="1" applyFill="1" applyBorder="1" applyAlignment="1">
      <alignment vertical="top"/>
    </xf>
    <xf numFmtId="164" fontId="9" fillId="25" borderId="15" xfId="1" applyNumberFormat="1" applyFont="1" applyFill="1" applyBorder="1" applyAlignment="1">
      <alignment vertical="top"/>
    </xf>
    <xf numFmtId="164" fontId="8" fillId="26" borderId="15" xfId="1" applyNumberFormat="1" applyFont="1" applyFill="1" applyBorder="1" applyAlignment="1">
      <alignment vertical="top"/>
    </xf>
    <xf numFmtId="164" fontId="8" fillId="27" borderId="15" xfId="1" applyNumberFormat="1" applyFont="1" applyFill="1" applyBorder="1" applyAlignment="1">
      <alignment vertical="top"/>
    </xf>
    <xf numFmtId="164" fontId="8" fillId="28" borderId="15" xfId="1" applyNumberFormat="1" applyFont="1" applyFill="1" applyBorder="1" applyAlignment="1">
      <alignment vertical="top"/>
    </xf>
    <xf numFmtId="164" fontId="8" fillId="29" borderId="15" xfId="1" applyNumberFormat="1" applyFont="1" applyFill="1" applyBorder="1" applyAlignment="1">
      <alignment vertical="top"/>
    </xf>
    <xf numFmtId="164" fontId="8" fillId="30" borderId="15" xfId="1" applyNumberFormat="1" applyFont="1" applyFill="1" applyBorder="1" applyAlignment="1">
      <alignment vertical="top"/>
    </xf>
    <xf numFmtId="41" fontId="19" fillId="17" borderId="15" xfId="2" applyFont="1" applyFill="1" applyBorder="1"/>
    <xf numFmtId="164" fontId="9" fillId="31" borderId="15" xfId="1" applyNumberFormat="1" applyFont="1" applyFill="1" applyBorder="1" applyAlignment="1">
      <alignment vertical="top"/>
    </xf>
    <xf numFmtId="164" fontId="8" fillId="32" borderId="15" xfId="1" applyNumberFormat="1" applyFont="1" applyFill="1" applyBorder="1" applyAlignment="1">
      <alignment vertical="top"/>
    </xf>
    <xf numFmtId="164" fontId="9" fillId="33" borderId="15" xfId="1" applyNumberFormat="1" applyFont="1" applyFill="1" applyBorder="1" applyAlignment="1">
      <alignment vertical="top"/>
    </xf>
    <xf numFmtId="164" fontId="8" fillId="34" borderId="15" xfId="1" applyNumberFormat="1" applyFont="1" applyFill="1" applyBorder="1" applyAlignment="1">
      <alignment vertical="top"/>
    </xf>
    <xf numFmtId="0" fontId="5" fillId="9" borderId="28" xfId="1" applyFont="1" applyFill="1" applyBorder="1" applyAlignment="1">
      <alignment horizontal="center" vertical="center"/>
    </xf>
    <xf numFmtId="1" fontId="17" fillId="0" borderId="29" xfId="1" applyNumberFormat="1" applyFont="1" applyBorder="1" applyAlignment="1">
      <alignment horizontal="center" vertical="top"/>
    </xf>
    <xf numFmtId="0" fontId="7" fillId="0" borderId="30" xfId="1" applyFont="1" applyBorder="1" applyAlignment="1">
      <alignment vertical="top"/>
    </xf>
    <xf numFmtId="0" fontId="9" fillId="2" borderId="31" xfId="1" applyFont="1" applyFill="1" applyBorder="1" applyAlignment="1">
      <alignment horizontal="center" vertical="top"/>
    </xf>
    <xf numFmtId="0" fontId="8" fillId="3" borderId="31" xfId="1" applyFont="1" applyFill="1" applyBorder="1" applyAlignment="1">
      <alignment horizontal="center" vertical="top"/>
    </xf>
    <xf numFmtId="0" fontId="9" fillId="10" borderId="31" xfId="1" applyFont="1" applyFill="1" applyBorder="1" applyAlignment="1">
      <alignment horizontal="center" vertical="top"/>
    </xf>
    <xf numFmtId="0" fontId="8" fillId="11" borderId="31" xfId="1" applyFont="1" applyFill="1" applyBorder="1" applyAlignment="1">
      <alignment horizontal="center" vertical="top"/>
    </xf>
    <xf numFmtId="0" fontId="9" fillId="4" borderId="31" xfId="1" applyFont="1" applyFill="1" applyBorder="1" applyAlignment="1">
      <alignment horizontal="center" vertical="top"/>
    </xf>
    <xf numFmtId="0" fontId="8" fillId="12" borderId="31" xfId="1" applyFont="1" applyFill="1" applyBorder="1" applyAlignment="1">
      <alignment horizontal="center" vertical="top"/>
    </xf>
    <xf numFmtId="0" fontId="8" fillId="13" borderId="31" xfId="1" applyFont="1" applyFill="1" applyBorder="1" applyAlignment="1">
      <alignment horizontal="center" vertical="top"/>
    </xf>
    <xf numFmtId="0" fontId="18" fillId="0" borderId="31" xfId="1" applyFont="1" applyBorder="1" applyAlignment="1">
      <alignment horizontal="center" vertical="top"/>
    </xf>
    <xf numFmtId="0" fontId="8" fillId="14" borderId="31" xfId="1" applyFont="1" applyFill="1" applyBorder="1" applyAlignment="1">
      <alignment horizontal="center" vertical="top"/>
    </xf>
    <xf numFmtId="0" fontId="8" fillId="15" borderId="31" xfId="1" applyFont="1" applyFill="1" applyBorder="1" applyAlignment="1">
      <alignment horizontal="center" vertical="top"/>
    </xf>
    <xf numFmtId="0" fontId="8" fillId="16" borderId="31" xfId="1" applyFont="1" applyFill="1" applyBorder="1" applyAlignment="1">
      <alignment horizontal="center" vertical="top"/>
    </xf>
    <xf numFmtId="0" fontId="9" fillId="17" borderId="31" xfId="1" applyFont="1" applyFill="1" applyBorder="1" applyAlignment="1">
      <alignment horizontal="center" vertical="top"/>
    </xf>
    <xf numFmtId="0" fontId="8" fillId="18" borderId="31" xfId="1" applyFont="1" applyFill="1" applyBorder="1" applyAlignment="1">
      <alignment horizontal="center" vertical="top"/>
    </xf>
    <xf numFmtId="0" fontId="9" fillId="19" borderId="31" xfId="1" applyFont="1" applyFill="1" applyBorder="1" applyAlignment="1">
      <alignment horizontal="center" vertical="top"/>
    </xf>
    <xf numFmtId="0" fontId="8" fillId="8" borderId="31" xfId="1" applyFont="1" applyFill="1" applyBorder="1" applyAlignment="1">
      <alignment horizontal="center" vertical="top"/>
    </xf>
    <xf numFmtId="0" fontId="9" fillId="20" borderId="31" xfId="1" applyFont="1" applyFill="1" applyBorder="1" applyAlignment="1">
      <alignment horizontal="center" vertical="top"/>
    </xf>
    <xf numFmtId="0" fontId="8" fillId="21" borderId="31" xfId="1" applyFont="1" applyFill="1" applyBorder="1" applyAlignment="1">
      <alignment horizontal="center" vertical="top"/>
    </xf>
    <xf numFmtId="0" fontId="9" fillId="22" borderId="31" xfId="1" applyFont="1" applyFill="1" applyBorder="1" applyAlignment="1">
      <alignment horizontal="center" vertical="top"/>
    </xf>
    <xf numFmtId="0" fontId="9" fillId="23" borderId="31" xfId="1" applyFont="1" applyFill="1" applyBorder="1" applyAlignment="1">
      <alignment horizontal="center" vertical="top"/>
    </xf>
    <xf numFmtId="0" fontId="8" fillId="24" borderId="31" xfId="1" applyFont="1" applyFill="1" applyBorder="1" applyAlignment="1">
      <alignment horizontal="center" vertical="top"/>
    </xf>
    <xf numFmtId="0" fontId="9" fillId="25" borderId="31" xfId="1" applyFont="1" applyFill="1" applyBorder="1" applyAlignment="1">
      <alignment horizontal="center" vertical="top"/>
    </xf>
    <xf numFmtId="0" fontId="8" fillId="26" borderId="31" xfId="1" applyFont="1" applyFill="1" applyBorder="1" applyAlignment="1">
      <alignment horizontal="center" vertical="top"/>
    </xf>
    <xf numFmtId="0" fontId="8" fillId="27" borderId="31" xfId="1" applyFont="1" applyFill="1" applyBorder="1" applyAlignment="1">
      <alignment horizontal="center" vertical="top"/>
    </xf>
    <xf numFmtId="0" fontId="8" fillId="28" borderId="31" xfId="1" applyFont="1" applyFill="1" applyBorder="1" applyAlignment="1">
      <alignment horizontal="center" vertical="top"/>
    </xf>
    <xf numFmtId="0" fontId="8" fillId="29" borderId="31" xfId="1" applyFont="1" applyFill="1" applyBorder="1" applyAlignment="1">
      <alignment horizontal="center" vertical="top"/>
    </xf>
    <xf numFmtId="0" fontId="8" fillId="30" borderId="31" xfId="1" applyFont="1" applyFill="1" applyBorder="1" applyAlignment="1">
      <alignment horizontal="center" vertical="top"/>
    </xf>
    <xf numFmtId="0" fontId="18" fillId="0" borderId="31" xfId="1" applyFont="1" applyBorder="1" applyAlignment="1">
      <alignment horizontal="center"/>
    </xf>
    <xf numFmtId="0" fontId="9" fillId="31" borderId="31" xfId="1" applyFont="1" applyFill="1" applyBorder="1" applyAlignment="1">
      <alignment horizontal="center" vertical="top"/>
    </xf>
    <xf numFmtId="0" fontId="8" fillId="32" borderId="31" xfId="1" applyFont="1" applyFill="1" applyBorder="1" applyAlignment="1">
      <alignment horizontal="center" vertical="top"/>
    </xf>
    <xf numFmtId="0" fontId="9" fillId="33" borderId="31" xfId="1" applyFont="1" applyFill="1" applyBorder="1" applyAlignment="1">
      <alignment horizontal="center" vertical="top"/>
    </xf>
    <xf numFmtId="0" fontId="8" fillId="34" borderId="31" xfId="1" applyFont="1" applyFill="1" applyBorder="1" applyAlignment="1">
      <alignment horizontal="center" vertical="top"/>
    </xf>
    <xf numFmtId="0" fontId="20" fillId="0" borderId="0" xfId="1" applyFont="1"/>
    <xf numFmtId="0" fontId="21" fillId="0" borderId="0" xfId="0" applyFont="1" applyAlignment="1">
      <alignment horizontal="left"/>
    </xf>
    <xf numFmtId="3" fontId="18" fillId="0" borderId="0" xfId="1" applyNumberFormat="1" applyFont="1"/>
    <xf numFmtId="0" fontId="18" fillId="0" borderId="0" xfId="1" applyFont="1"/>
    <xf numFmtId="0" fontId="22" fillId="0" borderId="0" xfId="1" applyFont="1" applyAlignment="1">
      <alignment vertical="top"/>
    </xf>
    <xf numFmtId="0" fontId="14" fillId="0" borderId="14" xfId="1" applyFont="1" applyBorder="1" applyAlignment="1">
      <alignment horizontal="left" vertical="center" indent="1"/>
    </xf>
    <xf numFmtId="0" fontId="12" fillId="7" borderId="17" xfId="1" applyFont="1" applyFill="1" applyBorder="1" applyAlignment="1">
      <alignment horizontal="center" vertical="center"/>
    </xf>
    <xf numFmtId="0" fontId="14" fillId="0" borderId="17" xfId="1" applyFont="1" applyBorder="1" applyAlignment="1">
      <alignment horizontal="left" vertical="center" indent="1"/>
    </xf>
    <xf numFmtId="0" fontId="12" fillId="7" borderId="0" xfId="1" applyFont="1" applyFill="1" applyAlignment="1">
      <alignment horizontal="center" vertical="center"/>
    </xf>
    <xf numFmtId="0" fontId="14" fillId="0" borderId="15" xfId="1" applyFont="1" applyBorder="1" applyAlignment="1">
      <alignment horizontal="left" vertical="center" indent="1"/>
    </xf>
    <xf numFmtId="0" fontId="12" fillId="7" borderId="15" xfId="1" applyFont="1" applyFill="1" applyBorder="1" applyAlignment="1">
      <alignment horizontal="center" vertical="center"/>
    </xf>
    <xf numFmtId="3" fontId="14" fillId="0" borderId="10" xfId="1" applyNumberFormat="1" applyFont="1" applyBorder="1" applyAlignment="1">
      <alignment vertical="center"/>
    </xf>
    <xf numFmtId="164" fontId="5" fillId="9" borderId="8" xfId="1" quotePrefix="1" applyNumberFormat="1" applyFont="1" applyFill="1" applyBorder="1" applyAlignment="1">
      <alignment horizontal="center" vertical="center" wrapText="1"/>
    </xf>
    <xf numFmtId="164" fontId="7" fillId="0" borderId="0" xfId="0" applyNumberFormat="1" applyFont="1" applyAlignment="1">
      <alignment horizontal="center"/>
    </xf>
    <xf numFmtId="0" fontId="18" fillId="0" borderId="10" xfId="1" quotePrefix="1" applyFont="1" applyBorder="1" applyAlignment="1">
      <alignment vertical="top" wrapText="1"/>
    </xf>
    <xf numFmtId="0" fontId="18" fillId="35" borderId="10" xfId="1" applyFont="1" applyFill="1" applyBorder="1" applyAlignment="1">
      <alignment vertical="top" wrapText="1"/>
    </xf>
    <xf numFmtId="0" fontId="18" fillId="35" borderId="10" xfId="1" applyFont="1" applyFill="1" applyBorder="1" applyAlignment="1">
      <alignment horizontal="center" vertical="top"/>
    </xf>
    <xf numFmtId="164" fontId="18" fillId="35" borderId="10" xfId="1" applyNumberFormat="1" applyFont="1" applyFill="1" applyBorder="1" applyAlignment="1">
      <alignment vertical="top"/>
    </xf>
    <xf numFmtId="165" fontId="4" fillId="0" borderId="10" xfId="2" applyNumberFormat="1" applyFont="1" applyBorder="1" applyAlignment="1">
      <alignment vertical="center"/>
    </xf>
    <xf numFmtId="0" fontId="2" fillId="0" borderId="0" xfId="1" applyFont="1" applyAlignment="1">
      <alignment horizontal="center"/>
    </xf>
    <xf numFmtId="0" fontId="9" fillId="10" borderId="15" xfId="1" applyFont="1" applyFill="1" applyBorder="1" applyAlignment="1">
      <alignment vertical="top"/>
    </xf>
    <xf numFmtId="0" fontId="9" fillId="10" borderId="18" xfId="1" applyFont="1" applyFill="1" applyBorder="1" applyAlignment="1">
      <alignment vertical="top"/>
    </xf>
    <xf numFmtId="0" fontId="9" fillId="31" borderId="15" xfId="1" applyFont="1" applyFill="1" applyBorder="1" applyAlignment="1">
      <alignment vertical="top"/>
    </xf>
    <xf numFmtId="0" fontId="9" fillId="31" borderId="18" xfId="1" applyFont="1" applyFill="1" applyBorder="1" applyAlignment="1">
      <alignment vertical="top"/>
    </xf>
    <xf numFmtId="0" fontId="9" fillId="23" borderId="15" xfId="1" applyFont="1" applyFill="1" applyBorder="1" applyAlignment="1">
      <alignment vertical="top"/>
    </xf>
    <xf numFmtId="0" fontId="9" fillId="23" borderId="18" xfId="1" applyFont="1" applyFill="1" applyBorder="1" applyAlignment="1">
      <alignment vertical="top"/>
    </xf>
    <xf numFmtId="164" fontId="5" fillId="9" borderId="9" xfId="1" quotePrefix="1" applyNumberFormat="1" applyFont="1" applyFill="1" applyBorder="1" applyAlignment="1">
      <alignment horizontal="center" vertical="center" wrapText="1"/>
    </xf>
    <xf numFmtId="164" fontId="7" fillId="0" borderId="27" xfId="1" applyNumberFormat="1" applyFont="1" applyBorder="1" applyAlignment="1">
      <alignment horizontal="center" vertical="top"/>
    </xf>
    <xf numFmtId="164" fontId="18" fillId="0" borderId="15" xfId="1" applyNumberFormat="1" applyFont="1" applyBorder="1" applyAlignment="1">
      <alignment horizontal="center" vertical="top"/>
    </xf>
    <xf numFmtId="164" fontId="5" fillId="9" borderId="10" xfId="1" applyNumberFormat="1" applyFont="1" applyFill="1" applyBorder="1" applyAlignment="1">
      <alignment horizontal="center" vertical="center"/>
    </xf>
    <xf numFmtId="164" fontId="7" fillId="6" borderId="10" xfId="1" applyNumberFormat="1" applyFont="1" applyFill="1" applyBorder="1" applyAlignment="1">
      <alignment horizontal="center" vertical="center" wrapText="1"/>
    </xf>
    <xf numFmtId="0" fontId="15" fillId="0" borderId="10" xfId="1" applyFont="1" applyBorder="1" applyAlignment="1">
      <alignment horizontal="center"/>
    </xf>
    <xf numFmtId="0" fontId="2" fillId="0" borderId="10" xfId="1" applyFont="1" applyBorder="1"/>
    <xf numFmtId="0" fontId="7" fillId="0" borderId="10" xfId="1" applyFont="1" applyBorder="1" applyAlignment="1">
      <alignment horizontal="center" vertical="top"/>
    </xf>
    <xf numFmtId="164" fontId="7" fillId="0" borderId="10" xfId="1" applyNumberFormat="1" applyFont="1" applyBorder="1" applyAlignment="1">
      <alignment horizontal="center" vertical="top"/>
    </xf>
    <xf numFmtId="164" fontId="2" fillId="0" borderId="10" xfId="1" applyNumberFormat="1" applyFont="1" applyBorder="1"/>
    <xf numFmtId="0" fontId="9" fillId="10" borderId="10" xfId="1" applyFont="1" applyFill="1" applyBorder="1" applyAlignment="1">
      <alignment vertical="top"/>
    </xf>
    <xf numFmtId="0" fontId="9" fillId="23" borderId="10" xfId="1" applyFont="1" applyFill="1" applyBorder="1" applyAlignment="1">
      <alignment vertical="top"/>
    </xf>
    <xf numFmtId="0" fontId="9" fillId="31" borderId="10" xfId="1" applyFont="1" applyFill="1" applyBorder="1" applyAlignment="1">
      <alignment vertical="top"/>
    </xf>
    <xf numFmtId="41" fontId="2" fillId="0" borderId="0" xfId="2" applyFont="1" applyAlignment="1">
      <alignment vertical="top"/>
    </xf>
    <xf numFmtId="164" fontId="18" fillId="0" borderId="0" xfId="1" applyNumberFormat="1" applyFont="1" applyAlignment="1">
      <alignment vertical="top"/>
    </xf>
    <xf numFmtId="164" fontId="18" fillId="36" borderId="15" xfId="1" applyNumberFormat="1" applyFont="1" applyFill="1" applyBorder="1" applyAlignment="1">
      <alignment horizontal="center" vertical="top"/>
    </xf>
    <xf numFmtId="0" fontId="18" fillId="37" borderId="10" xfId="1" applyFont="1" applyFill="1" applyBorder="1" applyAlignment="1">
      <alignment horizontal="center" vertical="top"/>
    </xf>
    <xf numFmtId="41" fontId="7" fillId="0" borderId="0" xfId="0" applyNumberFormat="1" applyFont="1" applyAlignment="1">
      <alignment horizontal="center"/>
    </xf>
    <xf numFmtId="166" fontId="7" fillId="0" borderId="0" xfId="2" applyNumberFormat="1" applyFont="1" applyAlignment="1">
      <alignment horizontal="center"/>
    </xf>
    <xf numFmtId="41" fontId="0" fillId="0" borderId="0" xfId="2" applyFont="1"/>
    <xf numFmtId="41" fontId="0" fillId="0" borderId="0" xfId="0" applyNumberFormat="1"/>
    <xf numFmtId="41" fontId="18" fillId="0" borderId="10" xfId="2" applyFont="1" applyBorder="1" applyAlignment="1">
      <alignment horizontal="center" vertical="top"/>
    </xf>
    <xf numFmtId="164" fontId="2" fillId="0" borderId="0" xfId="0" applyNumberFormat="1" applyFont="1" applyAlignment="1">
      <alignment horizontal="centerContinuous" vertical="top"/>
    </xf>
    <xf numFmtId="0" fontId="7" fillId="0" borderId="0" xfId="0" quotePrefix="1" applyFont="1" applyAlignment="1">
      <alignment horizontal="center"/>
    </xf>
    <xf numFmtId="0" fontId="7" fillId="0" borderId="0" xfId="0" applyFont="1" applyAlignment="1">
      <alignment horizontal="left" vertical="top"/>
    </xf>
    <xf numFmtId="0" fontId="25" fillId="0" borderId="0" xfId="1" applyFont="1" applyAlignment="1">
      <alignment horizontal="center" vertical="top"/>
    </xf>
    <xf numFmtId="41" fontId="4" fillId="0" borderId="10" xfId="2" applyFont="1" applyBorder="1" applyAlignment="1">
      <alignment vertical="center"/>
    </xf>
    <xf numFmtId="0" fontId="4" fillId="0" borderId="0" xfId="1" quotePrefix="1" applyFont="1"/>
    <xf numFmtId="41" fontId="4" fillId="0" borderId="0" xfId="2" applyFont="1"/>
    <xf numFmtId="164" fontId="18" fillId="0" borderId="0" xfId="1" applyNumberFormat="1" applyFont="1"/>
    <xf numFmtId="41" fontId="4" fillId="0" borderId="0" xfId="1" applyNumberFormat="1" applyFont="1"/>
    <xf numFmtId="0" fontId="3" fillId="35" borderId="10" xfId="1" applyFont="1" applyFill="1" applyBorder="1" applyAlignment="1">
      <alignment horizontal="center" vertical="center"/>
    </xf>
    <xf numFmtId="0" fontId="3" fillId="35" borderId="10" xfId="1" quotePrefix="1" applyFont="1" applyFill="1" applyBorder="1" applyAlignment="1">
      <alignment horizontal="center" vertical="center"/>
    </xf>
    <xf numFmtId="0" fontId="27" fillId="0" borderId="10" xfId="1" applyFont="1" applyBorder="1" applyAlignment="1">
      <alignment vertical="top" wrapText="1"/>
    </xf>
    <xf numFmtId="0" fontId="27" fillId="0" borderId="10" xfId="1" applyFont="1" applyBorder="1" applyAlignment="1">
      <alignment horizontal="center" vertical="top"/>
    </xf>
    <xf numFmtId="41" fontId="27" fillId="0" borderId="10" xfId="2" applyFont="1" applyFill="1" applyBorder="1" applyAlignment="1">
      <alignment horizontal="center" vertical="top"/>
    </xf>
    <xf numFmtId="164" fontId="27" fillId="0" borderId="10" xfId="1" applyNumberFormat="1" applyFont="1" applyBorder="1" applyAlignment="1">
      <alignment vertical="top"/>
    </xf>
    <xf numFmtId="0" fontId="27" fillId="0" borderId="10" xfId="1" quotePrefix="1" applyFont="1" applyBorder="1" applyAlignment="1">
      <alignment vertical="top" wrapText="1"/>
    </xf>
    <xf numFmtId="164" fontId="2" fillId="0" borderId="27" xfId="1" applyNumberFormat="1" applyFont="1" applyBorder="1" applyAlignment="1">
      <alignment horizontal="center" vertical="top"/>
    </xf>
    <xf numFmtId="164" fontId="29" fillId="11" borderId="15" xfId="1" applyNumberFormat="1" applyFont="1" applyFill="1" applyBorder="1" applyAlignment="1">
      <alignment horizontal="center" vertical="top"/>
    </xf>
    <xf numFmtId="164" fontId="28" fillId="4" borderId="15" xfId="1" applyNumberFormat="1" applyFont="1" applyFill="1" applyBorder="1" applyAlignment="1">
      <alignment horizontal="center" vertical="top"/>
    </xf>
    <xf numFmtId="164" fontId="29" fillId="12" borderId="15" xfId="1" applyNumberFormat="1" applyFont="1" applyFill="1" applyBorder="1" applyAlignment="1">
      <alignment horizontal="center" vertical="top"/>
    </xf>
    <xf numFmtId="164" fontId="29" fillId="13" borderId="15" xfId="1" applyNumberFormat="1" applyFont="1" applyFill="1" applyBorder="1" applyAlignment="1">
      <alignment horizontal="center" vertical="top"/>
    </xf>
    <xf numFmtId="164" fontId="29" fillId="14" borderId="15" xfId="1" applyNumberFormat="1" applyFont="1" applyFill="1" applyBorder="1" applyAlignment="1">
      <alignment horizontal="center" vertical="top"/>
    </xf>
    <xf numFmtId="164" fontId="29" fillId="15" borderId="15" xfId="1" applyNumberFormat="1" applyFont="1" applyFill="1" applyBorder="1" applyAlignment="1">
      <alignment horizontal="center" vertical="top"/>
    </xf>
    <xf numFmtId="164" fontId="29" fillId="16" borderId="15" xfId="1" applyNumberFormat="1" applyFont="1" applyFill="1" applyBorder="1" applyAlignment="1">
      <alignment horizontal="center" vertical="top"/>
    </xf>
    <xf numFmtId="164" fontId="28" fillId="17" borderId="15" xfId="1" applyNumberFormat="1" applyFont="1" applyFill="1" applyBorder="1" applyAlignment="1">
      <alignment horizontal="center" vertical="top"/>
    </xf>
    <xf numFmtId="164" fontId="29" fillId="18" borderId="15" xfId="1" applyNumberFormat="1" applyFont="1" applyFill="1" applyBorder="1" applyAlignment="1">
      <alignment horizontal="center" vertical="top"/>
    </xf>
    <xf numFmtId="164" fontId="28" fillId="19" borderId="15" xfId="1" applyNumberFormat="1" applyFont="1" applyFill="1" applyBorder="1" applyAlignment="1">
      <alignment horizontal="center" vertical="top"/>
    </xf>
    <xf numFmtId="164" fontId="29" fillId="8" borderId="15" xfId="1" applyNumberFormat="1" applyFont="1" applyFill="1" applyBorder="1" applyAlignment="1">
      <alignment horizontal="center" vertical="top"/>
    </xf>
    <xf numFmtId="164" fontId="28" fillId="20" borderId="15" xfId="1" applyNumberFormat="1" applyFont="1" applyFill="1" applyBorder="1" applyAlignment="1">
      <alignment horizontal="center" vertical="top"/>
    </xf>
    <xf numFmtId="164" fontId="29" fillId="21" borderId="15" xfId="1" applyNumberFormat="1" applyFont="1" applyFill="1" applyBorder="1" applyAlignment="1">
      <alignment horizontal="center" vertical="top"/>
    </xf>
    <xf numFmtId="164" fontId="28" fillId="22" borderId="15" xfId="1" applyNumberFormat="1" applyFont="1" applyFill="1" applyBorder="1" applyAlignment="1">
      <alignment horizontal="center" vertical="top"/>
    </xf>
    <xf numFmtId="164" fontId="28" fillId="23" borderId="15" xfId="1" applyNumberFormat="1" applyFont="1" applyFill="1" applyBorder="1" applyAlignment="1">
      <alignment horizontal="center" vertical="top"/>
    </xf>
    <xf numFmtId="164" fontId="29" fillId="24" borderId="15" xfId="1" applyNumberFormat="1" applyFont="1" applyFill="1" applyBorder="1" applyAlignment="1">
      <alignment horizontal="center" vertical="top"/>
    </xf>
    <xf numFmtId="164" fontId="28" fillId="25" borderId="15" xfId="1" applyNumberFormat="1" applyFont="1" applyFill="1" applyBorder="1" applyAlignment="1">
      <alignment horizontal="center" vertical="top"/>
    </xf>
    <xf numFmtId="164" fontId="29" fillId="26" borderId="15" xfId="1" applyNumberFormat="1" applyFont="1" applyFill="1" applyBorder="1" applyAlignment="1">
      <alignment horizontal="center" vertical="top"/>
    </xf>
    <xf numFmtId="164" fontId="29" fillId="27" borderId="15" xfId="1" applyNumberFormat="1" applyFont="1" applyFill="1" applyBorder="1" applyAlignment="1">
      <alignment horizontal="center" vertical="top"/>
    </xf>
    <xf numFmtId="164" fontId="29" fillId="28" borderId="15" xfId="1" applyNumberFormat="1" applyFont="1" applyFill="1" applyBorder="1" applyAlignment="1">
      <alignment horizontal="center" vertical="top"/>
    </xf>
    <xf numFmtId="164" fontId="29" fillId="29" borderId="15" xfId="1" applyNumberFormat="1" applyFont="1" applyFill="1" applyBorder="1" applyAlignment="1">
      <alignment horizontal="center" vertical="top"/>
    </xf>
    <xf numFmtId="164" fontId="29" fillId="30" borderId="15" xfId="1" applyNumberFormat="1" applyFont="1" applyFill="1" applyBorder="1" applyAlignment="1">
      <alignment horizontal="center" vertical="top"/>
    </xf>
    <xf numFmtId="41" fontId="30" fillId="17" borderId="15" xfId="2" applyFont="1" applyFill="1" applyBorder="1" applyAlignment="1">
      <alignment horizontal="center"/>
    </xf>
    <xf numFmtId="164" fontId="28" fillId="31" borderId="15" xfId="1" applyNumberFormat="1" applyFont="1" applyFill="1" applyBorder="1" applyAlignment="1">
      <alignment horizontal="center" vertical="top"/>
    </xf>
    <xf numFmtId="164" fontId="29" fillId="32" borderId="15" xfId="1" applyNumberFormat="1" applyFont="1" applyFill="1" applyBorder="1" applyAlignment="1">
      <alignment horizontal="center" vertical="top"/>
    </xf>
    <xf numFmtId="164" fontId="28" fillId="33" borderId="15" xfId="1" applyNumberFormat="1" applyFont="1" applyFill="1" applyBorder="1" applyAlignment="1">
      <alignment horizontal="center" vertical="top"/>
    </xf>
    <xf numFmtId="164" fontId="29" fillId="34" borderId="15" xfId="1" applyNumberFormat="1" applyFont="1" applyFill="1" applyBorder="1" applyAlignment="1">
      <alignment horizontal="center" vertical="top"/>
    </xf>
    <xf numFmtId="0" fontId="27" fillId="35" borderId="10" xfId="1" applyFont="1" applyFill="1" applyBorder="1" applyAlignment="1">
      <alignment vertical="top" wrapText="1"/>
    </xf>
    <xf numFmtId="0" fontId="27" fillId="35" borderId="10" xfId="1" applyFont="1" applyFill="1" applyBorder="1" applyAlignment="1">
      <alignment horizontal="center" vertical="top"/>
    </xf>
    <xf numFmtId="164" fontId="27" fillId="35" borderId="10" xfId="1" applyNumberFormat="1" applyFont="1" applyFill="1" applyBorder="1" applyAlignment="1">
      <alignment vertical="top"/>
    </xf>
    <xf numFmtId="0" fontId="31" fillId="0" borderId="0" xfId="1" applyFont="1" applyAlignment="1">
      <alignment vertical="top"/>
    </xf>
    <xf numFmtId="0" fontId="2" fillId="0" borderId="0" xfId="1" applyFont="1" applyAlignment="1">
      <alignment horizontal="center" vertical="center"/>
    </xf>
    <xf numFmtId="0" fontId="2" fillId="0" borderId="0" xfId="0" applyFont="1" applyAlignment="1">
      <alignment horizontal="center"/>
    </xf>
    <xf numFmtId="0" fontId="18" fillId="0" borderId="0" xfId="1" applyFont="1" applyAlignment="1">
      <alignment horizontal="center"/>
    </xf>
    <xf numFmtId="0" fontId="2" fillId="0" borderId="10" xfId="1" applyFont="1" applyBorder="1" applyAlignment="1">
      <alignment horizontal="center"/>
    </xf>
    <xf numFmtId="41" fontId="12" fillId="40" borderId="10" xfId="2" applyFont="1" applyFill="1" applyBorder="1" applyAlignment="1">
      <alignment vertical="center"/>
    </xf>
    <xf numFmtId="0" fontId="8" fillId="5" borderId="10" xfId="1" applyFont="1" applyFill="1" applyBorder="1" applyAlignment="1">
      <alignment horizontal="center" vertical="center"/>
    </xf>
    <xf numFmtId="0" fontId="8" fillId="38" borderId="10" xfId="1" applyFont="1" applyFill="1" applyBorder="1" applyAlignment="1">
      <alignment horizontal="center" vertical="center"/>
    </xf>
    <xf numFmtId="0" fontId="7" fillId="41" borderId="10" xfId="1" applyFont="1" applyFill="1" applyBorder="1" applyAlignment="1">
      <alignment horizontal="center" vertical="center"/>
    </xf>
    <xf numFmtId="41" fontId="2" fillId="0" borderId="0" xfId="0" applyNumberFormat="1" applyFont="1"/>
    <xf numFmtId="165" fontId="4" fillId="0" borderId="10" xfId="1" applyNumberFormat="1" applyFont="1" applyBorder="1" applyAlignment="1">
      <alignment vertical="center"/>
    </xf>
    <xf numFmtId="165" fontId="12" fillId="7" borderId="10" xfId="2" applyNumberFormat="1" applyFont="1" applyFill="1" applyBorder="1" applyAlignment="1">
      <alignment vertical="center"/>
    </xf>
    <xf numFmtId="165" fontId="12" fillId="5" borderId="10" xfId="2" applyNumberFormat="1" applyFont="1" applyFill="1" applyBorder="1" applyAlignment="1">
      <alignment vertical="center"/>
    </xf>
    <xf numFmtId="0" fontId="32" fillId="5" borderId="10" xfId="1" applyFont="1" applyFill="1" applyBorder="1" applyAlignment="1">
      <alignment horizontal="center" vertical="center"/>
    </xf>
    <xf numFmtId="0" fontId="32" fillId="38" borderId="10" xfId="1" applyFont="1" applyFill="1" applyBorder="1" applyAlignment="1">
      <alignment horizontal="center" vertical="center"/>
    </xf>
    <xf numFmtId="41" fontId="21" fillId="0" borderId="0" xfId="0" applyNumberFormat="1" applyFont="1" applyAlignment="1">
      <alignment horizontal="left"/>
    </xf>
    <xf numFmtId="0" fontId="12" fillId="38" borderId="10" xfId="1" applyFont="1" applyFill="1" applyBorder="1" applyAlignment="1">
      <alignment horizontal="center" vertical="center" wrapText="1"/>
    </xf>
    <xf numFmtId="41" fontId="4" fillId="0" borderId="10" xfId="2" applyFont="1" applyBorder="1" applyAlignment="1">
      <alignment vertical="top"/>
    </xf>
    <xf numFmtId="0" fontId="14" fillId="0" borderId="0" xfId="1" applyFont="1" applyAlignment="1">
      <alignment horizontal="left" vertical="top"/>
    </xf>
    <xf numFmtId="3" fontId="14" fillId="0" borderId="10" xfId="1" applyNumberFormat="1" applyFont="1" applyBorder="1" applyAlignment="1">
      <alignment vertical="top"/>
    </xf>
    <xf numFmtId="165" fontId="4" fillId="0" borderId="10" xfId="2" applyNumberFormat="1" applyFont="1" applyBorder="1" applyAlignment="1">
      <alignment vertical="top"/>
    </xf>
    <xf numFmtId="41" fontId="4" fillId="0" borderId="10" xfId="1" applyNumberFormat="1" applyFont="1" applyBorder="1" applyAlignment="1">
      <alignment vertical="top"/>
    </xf>
    <xf numFmtId="0" fontId="14" fillId="0" borderId="14" xfId="1" applyFont="1" applyBorder="1" applyAlignment="1">
      <alignment horizontal="left" vertical="top"/>
    </xf>
    <xf numFmtId="0" fontId="12" fillId="7" borderId="17" xfId="1" applyFont="1" applyFill="1" applyBorder="1" applyAlignment="1">
      <alignment horizontal="center" vertical="top"/>
    </xf>
    <xf numFmtId="3" fontId="12" fillId="7" borderId="10" xfId="1" applyNumberFormat="1" applyFont="1" applyFill="1" applyBorder="1" applyAlignment="1">
      <alignment vertical="top"/>
    </xf>
    <xf numFmtId="41" fontId="12" fillId="7" borderId="10" xfId="2" applyFont="1" applyFill="1" applyBorder="1" applyAlignment="1">
      <alignment vertical="top"/>
    </xf>
    <xf numFmtId="41" fontId="12" fillId="39" borderId="10" xfId="2" applyFont="1" applyFill="1" applyBorder="1" applyAlignment="1">
      <alignment vertical="top"/>
    </xf>
    <xf numFmtId="0" fontId="12" fillId="7" borderId="0" xfId="1" applyFont="1" applyFill="1" applyAlignment="1">
      <alignment horizontal="center" vertical="top"/>
    </xf>
    <xf numFmtId="0" fontId="12" fillId="7" borderId="15" xfId="1" applyFont="1" applyFill="1" applyBorder="1" applyAlignment="1">
      <alignment horizontal="center" vertical="top"/>
    </xf>
    <xf numFmtId="165" fontId="12" fillId="7" borderId="10" xfId="2" applyNumberFormat="1" applyFont="1" applyFill="1" applyBorder="1" applyAlignment="1">
      <alignment vertical="top"/>
    </xf>
    <xf numFmtId="165" fontId="4" fillId="0" borderId="10" xfId="1" applyNumberFormat="1" applyFont="1" applyBorder="1" applyAlignment="1">
      <alignment vertical="top"/>
    </xf>
    <xf numFmtId="165" fontId="12" fillId="39" borderId="10" xfId="2" applyNumberFormat="1" applyFont="1" applyFill="1" applyBorder="1" applyAlignment="1">
      <alignment vertical="top"/>
    </xf>
    <xf numFmtId="0" fontId="14" fillId="0" borderId="15" xfId="1" applyFont="1" applyBorder="1" applyAlignment="1">
      <alignment horizontal="left" vertical="top" indent="2"/>
    </xf>
    <xf numFmtId="41" fontId="18" fillId="0" borderId="10" xfId="2" applyFont="1" applyBorder="1" applyAlignment="1">
      <alignment vertical="top"/>
    </xf>
    <xf numFmtId="165" fontId="3" fillId="0" borderId="10" xfId="2" applyNumberFormat="1" applyFont="1" applyBorder="1" applyAlignment="1">
      <alignment vertical="top"/>
    </xf>
    <xf numFmtId="41" fontId="3" fillId="0" borderId="10" xfId="2" applyFont="1" applyBorder="1" applyAlignment="1">
      <alignment vertical="top"/>
    </xf>
    <xf numFmtId="165" fontId="3" fillId="0" borderId="10" xfId="1" applyNumberFormat="1" applyFont="1" applyBorder="1" applyAlignment="1">
      <alignment vertical="top"/>
    </xf>
    <xf numFmtId="0" fontId="7" fillId="42" borderId="10" xfId="1" applyFont="1" applyFill="1" applyBorder="1" applyAlignment="1">
      <alignment horizontal="center" vertical="center" wrapText="1"/>
    </xf>
    <xf numFmtId="0" fontId="29" fillId="0" borderId="15" xfId="1" applyFont="1" applyBorder="1" applyAlignment="1">
      <alignment horizontal="left" vertical="top" indent="2"/>
    </xf>
    <xf numFmtId="41" fontId="7" fillId="0" borderId="0" xfId="2" applyFont="1" applyAlignment="1">
      <alignment horizontal="center"/>
    </xf>
    <xf numFmtId="164" fontId="2" fillId="0" borderId="0" xfId="0" applyNumberFormat="1" applyFont="1"/>
    <xf numFmtId="0" fontId="12" fillId="37" borderId="15" xfId="1" applyFont="1" applyFill="1" applyBorder="1" applyAlignment="1">
      <alignment horizontal="left" vertical="top"/>
    </xf>
    <xf numFmtId="3" fontId="12" fillId="37" borderId="10" xfId="1" applyNumberFormat="1" applyFont="1" applyFill="1" applyBorder="1" applyAlignment="1">
      <alignment vertical="top"/>
    </xf>
    <xf numFmtId="165" fontId="3" fillId="37" borderId="10" xfId="2" applyNumberFormat="1" applyFont="1" applyFill="1" applyBorder="1" applyAlignment="1">
      <alignment vertical="top"/>
    </xf>
    <xf numFmtId="41" fontId="3" fillId="37" borderId="10" xfId="2" applyFont="1" applyFill="1" applyBorder="1" applyAlignment="1">
      <alignment vertical="top"/>
    </xf>
    <xf numFmtId="41" fontId="3" fillId="37" borderId="10" xfId="1" applyNumberFormat="1" applyFont="1" applyFill="1" applyBorder="1" applyAlignment="1">
      <alignment vertical="top"/>
    </xf>
    <xf numFmtId="165" fontId="3" fillId="37" borderId="10" xfId="1" applyNumberFormat="1" applyFont="1" applyFill="1" applyBorder="1" applyAlignment="1">
      <alignment vertical="top"/>
    </xf>
    <xf numFmtId="0" fontId="12" fillId="37" borderId="17" xfId="1" applyFont="1" applyFill="1" applyBorder="1" applyAlignment="1">
      <alignment horizontal="left" vertical="top"/>
    </xf>
    <xf numFmtId="0" fontId="4" fillId="0" borderId="10" xfId="1" applyFont="1" applyBorder="1" applyAlignment="1">
      <alignment horizontal="left" vertical="top" wrapText="1" indent="2"/>
    </xf>
    <xf numFmtId="0" fontId="4" fillId="0" borderId="10" xfId="1" applyFont="1" applyBorder="1" applyAlignment="1">
      <alignment horizontal="left" vertical="top" indent="2"/>
    </xf>
    <xf numFmtId="0" fontId="14" fillId="0" borderId="17" xfId="1" applyFont="1" applyBorder="1" applyAlignment="1">
      <alignment horizontal="left" vertical="top" indent="2"/>
    </xf>
    <xf numFmtId="0" fontId="7" fillId="0" borderId="13" xfId="1" applyFont="1" applyBorder="1" applyAlignment="1">
      <alignment vertical="top"/>
    </xf>
    <xf numFmtId="0" fontId="7" fillId="0" borderId="12" xfId="1" applyFont="1" applyBorder="1" applyAlignment="1">
      <alignment horizontal="left" vertical="top" wrapText="1"/>
    </xf>
    <xf numFmtId="0" fontId="7" fillId="0" borderId="12" xfId="1" applyFont="1" applyBorder="1" applyAlignment="1">
      <alignment horizontal="center" vertical="top"/>
    </xf>
    <xf numFmtId="164" fontId="7" fillId="0" borderId="12" xfId="1" applyNumberFormat="1" applyFont="1" applyBorder="1" applyAlignment="1">
      <alignment horizontal="center" vertical="top"/>
    </xf>
    <xf numFmtId="164" fontId="7" fillId="0" borderId="20" xfId="1" applyNumberFormat="1" applyFont="1" applyBorder="1" applyAlignment="1">
      <alignment vertical="top"/>
    </xf>
    <xf numFmtId="0" fontId="7" fillId="0" borderId="33" xfId="1" applyFont="1" applyBorder="1" applyAlignment="1">
      <alignment vertical="top"/>
    </xf>
    <xf numFmtId="164" fontId="7" fillId="0" borderId="34" xfId="1" applyNumberFormat="1" applyFont="1" applyBorder="1" applyAlignment="1">
      <alignment vertical="top"/>
    </xf>
    <xf numFmtId="0" fontId="9" fillId="4" borderId="35" xfId="1" applyFont="1" applyFill="1" applyBorder="1" applyAlignment="1">
      <alignment horizontal="center" vertical="top"/>
    </xf>
    <xf numFmtId="0" fontId="9" fillId="4" borderId="35" xfId="1" applyFont="1" applyFill="1" applyBorder="1" applyAlignment="1">
      <alignment vertical="top" wrapText="1"/>
    </xf>
    <xf numFmtId="164" fontId="9" fillId="4" borderId="35" xfId="1" applyNumberFormat="1" applyFont="1" applyFill="1" applyBorder="1" applyAlignment="1">
      <alignment vertical="top"/>
    </xf>
    <xf numFmtId="164" fontId="9" fillId="4" borderId="25" xfId="1" applyNumberFormat="1" applyFont="1" applyFill="1" applyBorder="1" applyAlignment="1">
      <alignment vertical="top"/>
    </xf>
    <xf numFmtId="0" fontId="9" fillId="4" borderId="36" xfId="1" applyFont="1" applyFill="1" applyBorder="1" applyAlignment="1">
      <alignment horizontal="center" vertical="top"/>
    </xf>
    <xf numFmtId="0" fontId="9" fillId="22" borderId="35" xfId="1" applyFont="1" applyFill="1" applyBorder="1" applyAlignment="1">
      <alignment horizontal="center" vertical="top"/>
    </xf>
    <xf numFmtId="0" fontId="9" fillId="22" borderId="35" xfId="1" applyFont="1" applyFill="1" applyBorder="1" applyAlignment="1">
      <alignment vertical="top" wrapText="1"/>
    </xf>
    <xf numFmtId="164" fontId="9" fillId="22" borderId="35" xfId="1" applyNumberFormat="1" applyFont="1" applyFill="1" applyBorder="1" applyAlignment="1">
      <alignment vertical="top"/>
    </xf>
    <xf numFmtId="164" fontId="9" fillId="22" borderId="25" xfId="1" applyNumberFormat="1" applyFont="1" applyFill="1" applyBorder="1" applyAlignment="1">
      <alignment vertical="top"/>
    </xf>
    <xf numFmtId="0" fontId="9" fillId="22" borderId="36" xfId="1" applyFont="1" applyFill="1" applyBorder="1" applyAlignment="1">
      <alignment horizontal="center" vertical="top"/>
    </xf>
    <xf numFmtId="0" fontId="9" fillId="25" borderId="35" xfId="1" applyFont="1" applyFill="1" applyBorder="1" applyAlignment="1">
      <alignment horizontal="center" vertical="top"/>
    </xf>
    <xf numFmtId="0" fontId="9" fillId="25" borderId="35" xfId="1" applyFont="1" applyFill="1" applyBorder="1" applyAlignment="1">
      <alignment vertical="top" wrapText="1"/>
    </xf>
    <xf numFmtId="164" fontId="9" fillId="25" borderId="35" xfId="1" applyNumberFormat="1" applyFont="1" applyFill="1" applyBorder="1" applyAlignment="1">
      <alignment vertical="top"/>
    </xf>
    <xf numFmtId="164" fontId="9" fillId="25" borderId="25" xfId="1" applyNumberFormat="1" applyFont="1" applyFill="1" applyBorder="1" applyAlignment="1">
      <alignment vertical="top"/>
    </xf>
    <xf numFmtId="0" fontId="9" fillId="25" borderId="36" xfId="1" applyFont="1" applyFill="1" applyBorder="1" applyAlignment="1">
      <alignment horizontal="center" vertical="top"/>
    </xf>
    <xf numFmtId="0" fontId="9" fillId="17" borderId="35" xfId="1" applyFont="1" applyFill="1" applyBorder="1" applyAlignment="1">
      <alignment horizontal="center" vertical="top"/>
    </xf>
    <xf numFmtId="0" fontId="9" fillId="17" borderId="35" xfId="1" applyFont="1" applyFill="1" applyBorder="1" applyAlignment="1">
      <alignment vertical="top" wrapText="1"/>
    </xf>
    <xf numFmtId="164" fontId="9" fillId="17" borderId="35" xfId="1" applyNumberFormat="1" applyFont="1" applyFill="1" applyBorder="1" applyAlignment="1">
      <alignment vertical="top"/>
    </xf>
    <xf numFmtId="164" fontId="9" fillId="17" borderId="25" xfId="1" applyNumberFormat="1" applyFont="1" applyFill="1" applyBorder="1" applyAlignment="1">
      <alignment vertical="top"/>
    </xf>
    <xf numFmtId="0" fontId="9" fillId="17" borderId="36" xfId="1" applyFont="1" applyFill="1" applyBorder="1" applyAlignment="1">
      <alignment horizontal="center" vertical="top"/>
    </xf>
    <xf numFmtId="0" fontId="19" fillId="17" borderId="35" xfId="0" applyFont="1" applyFill="1" applyBorder="1"/>
    <xf numFmtId="0" fontId="19" fillId="17" borderId="35" xfId="0" applyFont="1" applyFill="1" applyBorder="1" applyAlignment="1">
      <alignment horizontal="center"/>
    </xf>
    <xf numFmtId="41" fontId="19" fillId="17" borderId="35" xfId="2" applyFont="1" applyFill="1" applyBorder="1"/>
    <xf numFmtId="41" fontId="19" fillId="17" borderId="25" xfId="2" applyFont="1" applyFill="1" applyBorder="1"/>
    <xf numFmtId="0" fontId="21" fillId="0" borderId="0" xfId="1" applyFont="1" applyAlignment="1">
      <alignment vertical="top"/>
    </xf>
    <xf numFmtId="0" fontId="7" fillId="9" borderId="10" xfId="1" applyFont="1" applyFill="1" applyBorder="1" applyAlignment="1">
      <alignment horizontal="center" vertical="center"/>
    </xf>
    <xf numFmtId="0" fontId="7" fillId="9" borderId="10" xfId="1" applyFont="1" applyFill="1" applyBorder="1" applyAlignment="1">
      <alignment horizontal="center" vertical="center" wrapText="1"/>
    </xf>
    <xf numFmtId="164" fontId="7" fillId="9" borderId="10" xfId="1" applyNumberFormat="1" applyFont="1" applyFill="1" applyBorder="1" applyAlignment="1">
      <alignment horizontal="center" vertical="center"/>
    </xf>
    <xf numFmtId="164" fontId="7" fillId="9" borderId="10" xfId="1" quotePrefix="1" applyNumberFormat="1" applyFont="1" applyFill="1" applyBorder="1" applyAlignment="1">
      <alignment horizontal="center" vertical="center" wrapText="1"/>
    </xf>
    <xf numFmtId="164" fontId="7" fillId="9" borderId="9" xfId="1" quotePrefix="1" applyNumberFormat="1" applyFont="1" applyFill="1" applyBorder="1" applyAlignment="1">
      <alignment horizontal="center" vertical="center" wrapText="1"/>
    </xf>
    <xf numFmtId="1" fontId="15" fillId="0" borderId="10" xfId="1" applyNumberFormat="1" applyFont="1" applyBorder="1" applyAlignment="1">
      <alignment horizontal="center" vertical="top"/>
    </xf>
    <xf numFmtId="0" fontId="15" fillId="0" borderId="10" xfId="1" applyFont="1" applyBorder="1" applyAlignment="1">
      <alignment horizontal="center" vertical="top"/>
    </xf>
    <xf numFmtId="0" fontId="2" fillId="0" borderId="0" xfId="1" applyFont="1" applyAlignment="1">
      <alignment horizontal="left" vertical="top"/>
    </xf>
    <xf numFmtId="0" fontId="7" fillId="0" borderId="0" xfId="1" applyFont="1" applyAlignment="1">
      <alignment horizontal="left" vertical="top"/>
    </xf>
    <xf numFmtId="41" fontId="8" fillId="16" borderId="10" xfId="2" applyFont="1" applyFill="1" applyBorder="1" applyAlignment="1">
      <alignment horizontal="center" vertical="top"/>
    </xf>
    <xf numFmtId="41" fontId="2" fillId="0" borderId="0" xfId="2" applyFont="1"/>
    <xf numFmtId="0" fontId="8" fillId="0" borderId="10" xfId="1" applyFont="1" applyBorder="1" applyAlignment="1">
      <alignment horizontal="center" vertical="top"/>
    </xf>
    <xf numFmtId="0" fontId="8" fillId="0" borderId="10" xfId="1" applyFont="1" applyBorder="1" applyAlignment="1">
      <alignment vertical="top" wrapText="1"/>
    </xf>
    <xf numFmtId="164" fontId="8" fillId="0" borderId="10" xfId="1" applyNumberFormat="1" applyFont="1" applyBorder="1" applyAlignment="1">
      <alignment vertical="top"/>
    </xf>
    <xf numFmtId="164" fontId="8" fillId="0" borderId="15" xfId="1" applyNumberFormat="1" applyFont="1" applyBorder="1" applyAlignment="1">
      <alignment vertical="top"/>
    </xf>
    <xf numFmtId="167" fontId="25" fillId="4" borderId="35" xfId="1" applyNumberFormat="1" applyFont="1" applyFill="1" applyBorder="1" applyAlignment="1">
      <alignment vertical="top"/>
    </xf>
    <xf numFmtId="41" fontId="29" fillId="12" borderId="10" xfId="2" applyFont="1" applyFill="1" applyBorder="1" applyAlignment="1">
      <alignment vertical="top"/>
    </xf>
    <xf numFmtId="167" fontId="25" fillId="4" borderId="10" xfId="1" applyNumberFormat="1" applyFont="1" applyFill="1" applyBorder="1" applyAlignment="1">
      <alignment vertical="top"/>
    </xf>
    <xf numFmtId="167" fontId="28" fillId="23" borderId="10" xfId="1" applyNumberFormat="1" applyFont="1" applyFill="1" applyBorder="1" applyAlignment="1">
      <alignment vertical="top"/>
    </xf>
    <xf numFmtId="167" fontId="28" fillId="22" borderId="35" xfId="1" applyNumberFormat="1" applyFont="1" applyFill="1" applyBorder="1" applyAlignment="1">
      <alignment vertical="top"/>
    </xf>
    <xf numFmtId="167" fontId="28" fillId="17" borderId="35" xfId="1" applyNumberFormat="1" applyFont="1" applyFill="1" applyBorder="1" applyAlignment="1">
      <alignment vertical="top"/>
    </xf>
    <xf numFmtId="41" fontId="2" fillId="0" borderId="34" xfId="2" applyFont="1" applyBorder="1" applyAlignment="1">
      <alignment vertical="top"/>
    </xf>
    <xf numFmtId="41" fontId="28" fillId="2" borderId="10" xfId="2" applyFont="1" applyFill="1" applyBorder="1" applyAlignment="1">
      <alignment vertical="top"/>
    </xf>
    <xf numFmtId="41" fontId="29" fillId="3" borderId="10" xfId="2" applyFont="1" applyFill="1" applyBorder="1" applyAlignment="1">
      <alignment vertical="top"/>
    </xf>
    <xf numFmtId="41" fontId="28" fillId="10" borderId="10" xfId="2" applyFont="1" applyFill="1" applyBorder="1" applyAlignment="1">
      <alignment vertical="top"/>
    </xf>
    <xf numFmtId="41" fontId="29" fillId="11" borderId="10" xfId="2" applyFont="1" applyFill="1" applyBorder="1" applyAlignment="1">
      <alignment vertical="top"/>
    </xf>
    <xf numFmtId="41" fontId="29" fillId="13" borderId="10" xfId="2" applyFont="1" applyFill="1" applyBorder="1" applyAlignment="1">
      <alignment vertical="top"/>
    </xf>
    <xf numFmtId="41" fontId="29" fillId="14" borderId="10" xfId="2" applyFont="1" applyFill="1" applyBorder="1" applyAlignment="1">
      <alignment vertical="top"/>
    </xf>
    <xf numFmtId="41" fontId="29" fillId="16" borderId="10" xfId="2" applyFont="1" applyFill="1" applyBorder="1" applyAlignment="1">
      <alignment vertical="top"/>
    </xf>
    <xf numFmtId="41" fontId="29" fillId="15" borderId="10" xfId="2" applyFont="1" applyFill="1" applyBorder="1" applyAlignment="1">
      <alignment vertical="top"/>
    </xf>
    <xf numFmtId="41" fontId="29" fillId="18" borderId="10" xfId="2" applyFont="1" applyFill="1" applyBorder="1" applyAlignment="1">
      <alignment vertical="top"/>
    </xf>
    <xf numFmtId="41" fontId="28" fillId="19" borderId="10" xfId="2" applyFont="1" applyFill="1" applyBorder="1" applyAlignment="1">
      <alignment vertical="top"/>
    </xf>
    <xf numFmtId="41" fontId="29" fillId="8" borderId="10" xfId="2" applyFont="1" applyFill="1" applyBorder="1" applyAlignment="1">
      <alignment vertical="top"/>
    </xf>
    <xf numFmtId="41" fontId="28" fillId="20" borderId="10" xfId="2" applyFont="1" applyFill="1" applyBorder="1" applyAlignment="1">
      <alignment vertical="top"/>
    </xf>
    <xf numFmtId="41" fontId="29" fillId="21" borderId="10" xfId="2" applyFont="1" applyFill="1" applyBorder="1" applyAlignment="1">
      <alignment vertical="top"/>
    </xf>
    <xf numFmtId="41" fontId="28" fillId="22" borderId="35" xfId="2" applyFont="1" applyFill="1" applyBorder="1" applyAlignment="1">
      <alignment vertical="top"/>
    </xf>
    <xf numFmtId="41" fontId="29" fillId="30" borderId="10" xfId="2" applyFont="1" applyFill="1" applyBorder="1" applyAlignment="1">
      <alignment vertical="top"/>
    </xf>
    <xf numFmtId="41" fontId="30" fillId="17" borderId="35" xfId="2" applyFont="1" applyFill="1" applyBorder="1"/>
    <xf numFmtId="41" fontId="28" fillId="17" borderId="10" xfId="2" applyFont="1" applyFill="1" applyBorder="1" applyAlignment="1">
      <alignment vertical="top"/>
    </xf>
    <xf numFmtId="41" fontId="29" fillId="28" borderId="10" xfId="2" applyFont="1" applyFill="1" applyBorder="1" applyAlignment="1">
      <alignment vertical="top"/>
    </xf>
    <xf numFmtId="41" fontId="28" fillId="17" borderId="35" xfId="2" applyFont="1" applyFill="1" applyBorder="1" applyAlignment="1">
      <alignment vertical="top"/>
    </xf>
    <xf numFmtId="41" fontId="29" fillId="32" borderId="10" xfId="2" applyFont="1" applyFill="1" applyBorder="1" applyAlignment="1">
      <alignment vertical="top"/>
    </xf>
    <xf numFmtId="41" fontId="29" fillId="34" borderId="10" xfId="2" applyFont="1" applyFill="1" applyBorder="1" applyAlignment="1">
      <alignment vertical="top"/>
    </xf>
    <xf numFmtId="41" fontId="28" fillId="31" borderId="10" xfId="2" applyFont="1" applyFill="1" applyBorder="1" applyAlignment="1">
      <alignment vertical="top"/>
    </xf>
    <xf numFmtId="41" fontId="29" fillId="24" borderId="10" xfId="2" applyFont="1" applyFill="1" applyBorder="1" applyAlignment="1">
      <alignment vertical="top"/>
    </xf>
    <xf numFmtId="41" fontId="28" fillId="25" borderId="35" xfId="2" applyFont="1" applyFill="1" applyBorder="1" applyAlignment="1">
      <alignment vertical="top"/>
    </xf>
    <xf numFmtId="41" fontId="29" fillId="26" borderId="10" xfId="2" applyFont="1" applyFill="1" applyBorder="1" applyAlignment="1">
      <alignment vertical="top"/>
    </xf>
    <xf numFmtId="41" fontId="29" fillId="27" borderId="10" xfId="2" applyFont="1" applyFill="1" applyBorder="1" applyAlignment="1">
      <alignment vertical="top"/>
    </xf>
    <xf numFmtId="41" fontId="29" fillId="29" borderId="10" xfId="2" applyFont="1" applyFill="1" applyBorder="1" applyAlignment="1">
      <alignment vertical="top"/>
    </xf>
    <xf numFmtId="41" fontId="28" fillId="4" borderId="35" xfId="2" applyFont="1" applyFill="1" applyBorder="1" applyAlignment="1">
      <alignment vertical="top"/>
    </xf>
    <xf numFmtId="41" fontId="28" fillId="33" borderId="10" xfId="2" applyFont="1" applyFill="1" applyBorder="1" applyAlignment="1">
      <alignment vertical="top"/>
    </xf>
    <xf numFmtId="167" fontId="29" fillId="12" borderId="10" xfId="2" applyNumberFormat="1" applyFont="1" applyFill="1" applyBorder="1" applyAlignment="1">
      <alignment vertical="top"/>
    </xf>
    <xf numFmtId="167" fontId="29" fillId="13" borderId="10" xfId="1" applyNumberFormat="1" applyFont="1" applyFill="1" applyBorder="1" applyAlignment="1">
      <alignment vertical="top"/>
    </xf>
    <xf numFmtId="167" fontId="29" fillId="12" borderId="10" xfId="1" applyNumberFormat="1" applyFont="1" applyFill="1" applyBorder="1" applyAlignment="1">
      <alignment vertical="top"/>
    </xf>
    <xf numFmtId="167" fontId="29" fillId="15" borderId="10" xfId="1" applyNumberFormat="1" applyFont="1" applyFill="1" applyBorder="1" applyAlignment="1">
      <alignment vertical="top"/>
    </xf>
    <xf numFmtId="167" fontId="29" fillId="14" borderId="10" xfId="1" applyNumberFormat="1" applyFont="1" applyFill="1" applyBorder="1" applyAlignment="1">
      <alignment vertical="top"/>
    </xf>
    <xf numFmtId="167" fontId="29" fillId="24" borderId="10" xfId="1" applyNumberFormat="1" applyFont="1" applyFill="1" applyBorder="1" applyAlignment="1">
      <alignment vertical="top"/>
    </xf>
    <xf numFmtId="167" fontId="29" fillId="16" borderId="10" xfId="1" applyNumberFormat="1" applyFont="1" applyFill="1" applyBorder="1" applyAlignment="1">
      <alignment vertical="top"/>
    </xf>
    <xf numFmtId="167" fontId="29" fillId="18" borderId="10" xfId="1" applyNumberFormat="1" applyFont="1" applyFill="1" applyBorder="1" applyAlignment="1">
      <alignment vertical="top"/>
    </xf>
    <xf numFmtId="167" fontId="29" fillId="21" borderId="10" xfId="1" applyNumberFormat="1" applyFont="1" applyFill="1" applyBorder="1" applyAlignment="1">
      <alignment vertical="top"/>
    </xf>
    <xf numFmtId="0" fontId="15" fillId="0" borderId="0" xfId="1" applyFont="1"/>
    <xf numFmtId="0" fontId="4" fillId="0" borderId="0" xfId="1" applyFont="1" applyAlignment="1">
      <alignment vertical="top"/>
    </xf>
    <xf numFmtId="0" fontId="1" fillId="0" borderId="0" xfId="1" applyAlignment="1">
      <alignment vertical="top"/>
    </xf>
    <xf numFmtId="10" fontId="4" fillId="0" borderId="0" xfId="18" applyNumberFormat="1" applyFont="1" applyAlignment="1">
      <alignment vertical="top"/>
    </xf>
    <xf numFmtId="0" fontId="9" fillId="20" borderId="10" xfId="1" applyFont="1" applyFill="1" applyBorder="1" applyAlignment="1">
      <alignment horizontal="left" vertical="top"/>
    </xf>
    <xf numFmtId="0" fontId="33" fillId="0" borderId="10" xfId="1" applyFont="1" applyBorder="1" applyAlignment="1">
      <alignment horizontal="center" vertical="top"/>
    </xf>
    <xf numFmtId="164" fontId="33" fillId="0" borderId="10" xfId="1" applyNumberFormat="1" applyFont="1" applyBorder="1" applyAlignment="1">
      <alignment vertical="top"/>
    </xf>
    <xf numFmtId="41" fontId="33" fillId="0" borderId="10" xfId="2" applyFont="1" applyBorder="1" applyAlignment="1">
      <alignment vertical="top"/>
    </xf>
    <xf numFmtId="0" fontId="34" fillId="0" borderId="0" xfId="1" applyFont="1" applyAlignment="1">
      <alignment vertical="top"/>
    </xf>
    <xf numFmtId="164" fontId="7" fillId="9" borderId="15" xfId="1" applyNumberFormat="1" applyFont="1" applyFill="1" applyBorder="1" applyAlignment="1">
      <alignment horizontal="center" vertical="center"/>
    </xf>
    <xf numFmtId="1" fontId="15" fillId="0" borderId="15" xfId="1" applyNumberFormat="1" applyFont="1" applyBorder="1" applyAlignment="1">
      <alignment horizontal="center" vertical="top"/>
    </xf>
    <xf numFmtId="0" fontId="7" fillId="9" borderId="31" xfId="1" applyFont="1" applyFill="1" applyBorder="1" applyAlignment="1">
      <alignment horizontal="center" vertical="center"/>
    </xf>
    <xf numFmtId="1" fontId="15" fillId="0" borderId="31" xfId="1" applyNumberFormat="1" applyFont="1" applyBorder="1" applyAlignment="1">
      <alignment horizontal="center" vertical="top"/>
    </xf>
    <xf numFmtId="164" fontId="21" fillId="0" borderId="10" xfId="1" applyNumberFormat="1" applyFont="1" applyBorder="1" applyAlignment="1">
      <alignment vertical="top"/>
    </xf>
    <xf numFmtId="0" fontId="2" fillId="0" borderId="0" xfId="0" applyFont="1" applyProtection="1">
      <protection locked="0"/>
    </xf>
    <xf numFmtId="41" fontId="2" fillId="0" borderId="0" xfId="2" applyFont="1" applyProtection="1"/>
    <xf numFmtId="0" fontId="35" fillId="43" borderId="10" xfId="0" applyFont="1" applyFill="1" applyBorder="1" applyAlignment="1">
      <alignment horizontal="left" indent="1"/>
    </xf>
    <xf numFmtId="0" fontId="7" fillId="44" borderId="10" xfId="0" applyFont="1" applyFill="1" applyBorder="1" applyAlignment="1">
      <alignment horizontal="left" indent="2"/>
    </xf>
    <xf numFmtId="0" fontId="2" fillId="0" borderId="10" xfId="0" applyFont="1" applyBorder="1" applyAlignment="1">
      <alignment horizontal="left" indent="4"/>
    </xf>
    <xf numFmtId="0" fontId="7" fillId="0" borderId="0" xfId="0" applyFont="1"/>
    <xf numFmtId="41" fontId="2" fillId="0" borderId="10" xfId="2" applyFont="1" applyBorder="1"/>
    <xf numFmtId="0" fontId="7" fillId="35" borderId="35" xfId="0" applyFont="1" applyFill="1" applyBorder="1" applyAlignment="1">
      <alignment horizontal="left"/>
    </xf>
    <xf numFmtId="0" fontId="7" fillId="42" borderId="10" xfId="0" applyFont="1" applyFill="1" applyBorder="1" applyAlignment="1">
      <alignment horizontal="center"/>
    </xf>
    <xf numFmtId="0" fontId="5" fillId="0" borderId="10" xfId="0" applyFont="1" applyBorder="1"/>
    <xf numFmtId="10" fontId="5" fillId="0" borderId="10" xfId="0" applyNumberFormat="1" applyFont="1" applyBorder="1"/>
    <xf numFmtId="167" fontId="21" fillId="0" borderId="10" xfId="1" applyNumberFormat="1" applyFont="1" applyBorder="1" applyAlignment="1">
      <alignment vertical="top"/>
    </xf>
    <xf numFmtId="41" fontId="36" fillId="0" borderId="0" xfId="0" applyNumberFormat="1" applyFont="1" applyAlignment="1">
      <alignment horizontal="center"/>
    </xf>
    <xf numFmtId="0" fontId="5" fillId="0" borderId="10" xfId="0" applyFont="1" applyBorder="1" applyAlignment="1">
      <alignment horizontal="center"/>
    </xf>
    <xf numFmtId="41" fontId="27" fillId="35" borderId="10" xfId="2" applyFont="1" applyFill="1" applyBorder="1" applyAlignment="1">
      <alignment vertical="top"/>
    </xf>
    <xf numFmtId="167" fontId="27" fillId="0" borderId="10" xfId="1" applyNumberFormat="1" applyFont="1" applyBorder="1" applyAlignment="1">
      <alignment vertical="top"/>
    </xf>
    <xf numFmtId="41" fontId="27" fillId="0" borderId="10" xfId="2" applyFont="1" applyFill="1" applyBorder="1" applyAlignment="1">
      <alignment vertical="top"/>
    </xf>
    <xf numFmtId="0" fontId="8" fillId="14" borderId="0" xfId="1" applyFont="1" applyFill="1" applyAlignment="1">
      <alignment horizontal="center" vertical="top"/>
    </xf>
    <xf numFmtId="0" fontId="8" fillId="14" borderId="0" xfId="1" applyFont="1" applyFill="1" applyAlignment="1">
      <alignment vertical="top" wrapText="1"/>
    </xf>
    <xf numFmtId="0" fontId="2" fillId="0" borderId="0" xfId="0" applyFont="1" applyAlignment="1" applyProtection="1">
      <alignment horizontal="center"/>
      <protection locked="0"/>
    </xf>
    <xf numFmtId="9" fontId="2" fillId="0" borderId="10" xfId="18" applyFont="1" applyBorder="1" applyAlignment="1" applyProtection="1">
      <alignment horizontal="center" vertical="center"/>
      <protection locked="0"/>
    </xf>
    <xf numFmtId="41" fontId="7" fillId="42" borderId="10" xfId="2" applyFont="1" applyFill="1" applyBorder="1" applyAlignment="1" applyProtection="1">
      <alignment horizontal="center"/>
    </xf>
    <xf numFmtId="41" fontId="7" fillId="35" borderId="35" xfId="2" applyFont="1" applyFill="1" applyBorder="1" applyProtection="1"/>
    <xf numFmtId="41" fontId="35" fillId="43" borderId="10" xfId="2" applyFont="1" applyFill="1" applyBorder="1" applyProtection="1"/>
    <xf numFmtId="41" fontId="7" fillId="44" borderId="10" xfId="2" applyFont="1" applyFill="1" applyBorder="1" applyProtection="1"/>
    <xf numFmtId="41" fontId="2" fillId="0" borderId="10" xfId="2" applyFont="1" applyBorder="1" applyAlignment="1" applyProtection="1">
      <alignment horizontal="left" indent="4"/>
    </xf>
    <xf numFmtId="41" fontId="2" fillId="0" borderId="10" xfId="2" applyFont="1" applyBorder="1" applyProtection="1"/>
    <xf numFmtId="9" fontId="35" fillId="43" borderId="10" xfId="18" applyFont="1" applyFill="1" applyBorder="1" applyAlignment="1" applyProtection="1">
      <alignment horizontal="center" vertical="center"/>
    </xf>
    <xf numFmtId="10" fontId="35" fillId="43" borderId="10" xfId="18" applyNumberFormat="1" applyFont="1" applyFill="1" applyBorder="1" applyAlignment="1" applyProtection="1">
      <alignment horizontal="center" vertical="center"/>
    </xf>
    <xf numFmtId="9" fontId="35" fillId="43" borderId="10" xfId="18" applyFont="1" applyFill="1" applyBorder="1" applyProtection="1"/>
    <xf numFmtId="10" fontId="7" fillId="44" borderId="10" xfId="18" applyNumberFormat="1" applyFont="1" applyFill="1" applyBorder="1" applyAlignment="1" applyProtection="1">
      <alignment horizontal="center" vertical="center"/>
    </xf>
    <xf numFmtId="9" fontId="7" fillId="44" borderId="10" xfId="18" applyFont="1" applyFill="1" applyBorder="1" applyProtection="1"/>
    <xf numFmtId="10" fontId="7" fillId="35" borderId="35" xfId="18" applyNumberFormat="1" applyFont="1" applyFill="1" applyBorder="1" applyAlignment="1" applyProtection="1">
      <alignment horizontal="center" vertical="center"/>
    </xf>
    <xf numFmtId="9" fontId="7" fillId="35" borderId="10" xfId="18" applyFont="1" applyFill="1" applyBorder="1" applyProtection="1"/>
    <xf numFmtId="9" fontId="2" fillId="0" borderId="10" xfId="18" applyFont="1" applyBorder="1" applyProtection="1"/>
    <xf numFmtId="0" fontId="9" fillId="31" borderId="10" xfId="1" applyFont="1" applyFill="1" applyBorder="1" applyAlignment="1">
      <alignment horizontal="left" vertical="top" wrapText="1"/>
    </xf>
    <xf numFmtId="0" fontId="9" fillId="10" borderId="10" xfId="1" applyFont="1" applyFill="1" applyBorder="1" applyAlignment="1">
      <alignment horizontal="left" vertical="top" wrapText="1"/>
    </xf>
    <xf numFmtId="0" fontId="9" fillId="23" borderId="10" xfId="1" applyFont="1" applyFill="1" applyBorder="1" applyAlignment="1">
      <alignment horizontal="left" vertical="top" wrapText="1"/>
    </xf>
    <xf numFmtId="164" fontId="29" fillId="14" borderId="10" xfId="1" applyNumberFormat="1" applyFont="1" applyFill="1" applyBorder="1" applyAlignment="1">
      <alignment vertical="top"/>
    </xf>
    <xf numFmtId="0" fontId="1" fillId="0" borderId="0" xfId="0" applyFont="1"/>
    <xf numFmtId="0" fontId="37" fillId="2" borderId="31" xfId="1" applyFont="1" applyFill="1" applyBorder="1" applyAlignment="1">
      <alignment horizontal="center" vertical="top"/>
    </xf>
    <xf numFmtId="0" fontId="37" fillId="2" borderId="10" xfId="1" applyFont="1" applyFill="1" applyBorder="1" applyAlignment="1">
      <alignment vertical="top" wrapText="1"/>
    </xf>
    <xf numFmtId="0" fontId="38" fillId="3" borderId="31" xfId="1" applyFont="1" applyFill="1" applyBorder="1" applyAlignment="1">
      <alignment horizontal="center" vertical="top"/>
    </xf>
    <xf numFmtId="0" fontId="38" fillId="3" borderId="10" xfId="1" applyFont="1" applyFill="1" applyBorder="1" applyAlignment="1">
      <alignment vertical="top" wrapText="1"/>
    </xf>
    <xf numFmtId="0" fontId="37" fillId="10" borderId="31" xfId="1" applyFont="1" applyFill="1" applyBorder="1" applyAlignment="1">
      <alignment horizontal="center" vertical="top"/>
    </xf>
    <xf numFmtId="0" fontId="37" fillId="10" borderId="10" xfId="1" applyFont="1" applyFill="1" applyBorder="1" applyAlignment="1">
      <alignment vertical="top" wrapText="1"/>
    </xf>
    <xf numFmtId="0" fontId="37" fillId="19" borderId="31" xfId="1" applyFont="1" applyFill="1" applyBorder="1" applyAlignment="1">
      <alignment horizontal="center" vertical="top"/>
    </xf>
    <xf numFmtId="0" fontId="37" fillId="19" borderId="10" xfId="1" applyFont="1" applyFill="1" applyBorder="1" applyAlignment="1">
      <alignment vertical="top" wrapText="1"/>
    </xf>
    <xf numFmtId="0" fontId="38" fillId="8" borderId="31" xfId="1" applyFont="1" applyFill="1" applyBorder="1" applyAlignment="1">
      <alignment horizontal="center" vertical="top"/>
    </xf>
    <xf numFmtId="0" fontId="38" fillId="8" borderId="10" xfId="1" applyFont="1" applyFill="1" applyBorder="1" applyAlignment="1">
      <alignment vertical="top" wrapText="1"/>
    </xf>
    <xf numFmtId="0" fontId="37" fillId="20" borderId="31" xfId="1" applyFont="1" applyFill="1" applyBorder="1" applyAlignment="1">
      <alignment horizontal="center" vertical="top"/>
    </xf>
    <xf numFmtId="0" fontId="37" fillId="20" borderId="10" xfId="1" applyFont="1" applyFill="1" applyBorder="1" applyAlignment="1">
      <alignment vertical="top" wrapText="1"/>
    </xf>
    <xf numFmtId="0" fontId="37" fillId="23" borderId="31" xfId="1" applyFont="1" applyFill="1" applyBorder="1" applyAlignment="1">
      <alignment horizontal="center" vertical="top"/>
    </xf>
    <xf numFmtId="0" fontId="37" fillId="23" borderId="10" xfId="1" applyFont="1" applyFill="1" applyBorder="1" applyAlignment="1">
      <alignment vertical="top" wrapText="1"/>
    </xf>
    <xf numFmtId="0" fontId="37" fillId="31" borderId="31" xfId="1" applyFont="1" applyFill="1" applyBorder="1" applyAlignment="1">
      <alignment horizontal="center" vertical="top"/>
    </xf>
    <xf numFmtId="0" fontId="37" fillId="31" borderId="10" xfId="1" applyFont="1" applyFill="1" applyBorder="1" applyAlignment="1">
      <alignment vertical="top" wrapText="1"/>
    </xf>
    <xf numFmtId="0" fontId="38" fillId="34" borderId="31" xfId="1" applyFont="1" applyFill="1" applyBorder="1" applyAlignment="1">
      <alignment horizontal="center" vertical="top"/>
    </xf>
    <xf numFmtId="0" fontId="38" fillId="34" borderId="10" xfId="1" applyFont="1" applyFill="1" applyBorder="1" applyAlignment="1">
      <alignment vertical="top" wrapText="1"/>
    </xf>
    <xf numFmtId="0" fontId="38" fillId="0" borderId="31" xfId="1" applyFont="1" applyBorder="1" applyAlignment="1">
      <alignment horizontal="center" vertical="top"/>
    </xf>
    <xf numFmtId="0" fontId="38" fillId="0" borderId="10" xfId="1" applyFont="1" applyBorder="1" applyAlignment="1">
      <alignment vertical="top" wrapText="1"/>
    </xf>
    <xf numFmtId="0" fontId="38" fillId="0" borderId="10" xfId="1" applyFont="1" applyBorder="1" applyAlignment="1">
      <alignment horizontal="center" vertical="top"/>
    </xf>
    <xf numFmtId="0" fontId="39" fillId="0" borderId="10" xfId="1" applyFont="1" applyBorder="1" applyAlignment="1">
      <alignment vertical="top" wrapText="1"/>
    </xf>
    <xf numFmtId="0" fontId="38" fillId="0" borderId="18" xfId="1" applyFont="1" applyBorder="1" applyAlignment="1">
      <alignment horizontal="center" vertical="top"/>
    </xf>
    <xf numFmtId="41" fontId="1" fillId="0" borderId="0" xfId="2" applyFont="1"/>
    <xf numFmtId="41" fontId="39" fillId="0" borderId="0" xfId="2" applyFont="1"/>
    <xf numFmtId="41" fontId="1" fillId="0" borderId="0" xfId="0" applyNumberFormat="1" applyFont="1"/>
    <xf numFmtId="41" fontId="1" fillId="0" borderId="0" xfId="0" applyNumberFormat="1" applyFont="1" applyAlignment="1">
      <alignment vertical="top"/>
    </xf>
    <xf numFmtId="164" fontId="7" fillId="9" borderId="10" xfId="1" applyNumberFormat="1" applyFont="1" applyFill="1" applyBorder="1" applyAlignment="1">
      <alignment horizontal="center" vertical="top"/>
    </xf>
    <xf numFmtId="0" fontId="2" fillId="0" borderId="10" xfId="1" applyFont="1" applyBorder="1" applyAlignment="1">
      <alignment vertical="top"/>
    </xf>
    <xf numFmtId="0" fontId="9" fillId="10" borderId="10" xfId="1" applyFont="1" applyFill="1" applyBorder="1" applyAlignment="1">
      <alignment horizontal="left" vertical="top"/>
    </xf>
    <xf numFmtId="0" fontId="35" fillId="0" borderId="33" xfId="1" applyFont="1" applyBorder="1" applyAlignment="1">
      <alignment vertical="top"/>
    </xf>
    <xf numFmtId="0" fontId="18" fillId="0" borderId="0" xfId="1" applyFont="1" applyAlignment="1">
      <alignment vertical="top" wrapText="1"/>
    </xf>
    <xf numFmtId="0" fontId="18" fillId="0" borderId="0" xfId="1" applyFont="1" applyAlignment="1">
      <alignment horizontal="center" vertical="top"/>
    </xf>
    <xf numFmtId="1" fontId="27" fillId="0" borderId="10" xfId="1" applyNumberFormat="1" applyFont="1" applyBorder="1" applyAlignment="1">
      <alignment horizontal="center" vertical="top"/>
    </xf>
    <xf numFmtId="1" fontId="27" fillId="0" borderId="10" xfId="2" applyNumberFormat="1" applyFont="1" applyBorder="1" applyAlignment="1">
      <alignment horizontal="center" vertical="top"/>
    </xf>
    <xf numFmtId="1" fontId="27" fillId="35" borderId="10" xfId="1" applyNumberFormat="1" applyFont="1" applyFill="1" applyBorder="1" applyAlignment="1">
      <alignment horizontal="center" vertical="top"/>
    </xf>
    <xf numFmtId="0" fontId="0" fillId="0" borderId="10" xfId="0" applyBorder="1" applyAlignment="1">
      <alignment horizontal="left"/>
    </xf>
    <xf numFmtId="41" fontId="0" fillId="0" borderId="10" xfId="0" applyNumberFormat="1" applyBorder="1"/>
    <xf numFmtId="0" fontId="0" fillId="0" borderId="10" xfId="0" applyBorder="1" applyAlignment="1">
      <alignment horizontal="left" indent="1"/>
    </xf>
    <xf numFmtId="0" fontId="0" fillId="0" borderId="10" xfId="0" pivotButton="1" applyBorder="1" applyAlignment="1">
      <alignment horizontal="center"/>
    </xf>
    <xf numFmtId="0" fontId="0" fillId="0" borderId="0" xfId="0" applyAlignment="1">
      <alignment horizontal="left" indent="9"/>
    </xf>
    <xf numFmtId="0" fontId="0" fillId="41" borderId="10" xfId="0" applyFill="1" applyBorder="1" applyAlignment="1">
      <alignment horizontal="left"/>
    </xf>
    <xf numFmtId="41" fontId="0" fillId="41" borderId="10" xfId="0" applyNumberFormat="1" applyFill="1" applyBorder="1"/>
    <xf numFmtId="0" fontId="0" fillId="0" borderId="10" xfId="0" pivotButton="1" applyBorder="1" applyAlignment="1">
      <alignment horizontal="center" vertical="center" wrapText="1"/>
    </xf>
    <xf numFmtId="0" fontId="0" fillId="0" borderId="10" xfId="0" applyBorder="1" applyAlignment="1">
      <alignment horizontal="center" vertical="center"/>
    </xf>
    <xf numFmtId="41" fontId="0" fillId="35" borderId="10" xfId="0" applyNumberFormat="1" applyFill="1" applyBorder="1"/>
    <xf numFmtId="0" fontId="40" fillId="0" borderId="0" xfId="0" applyFont="1"/>
    <xf numFmtId="0" fontId="41" fillId="44" borderId="10" xfId="0" applyFont="1" applyFill="1" applyBorder="1" applyAlignment="1">
      <alignment horizontal="left"/>
    </xf>
    <xf numFmtId="41" fontId="41" fillId="44" borderId="10" xfId="0" applyNumberFormat="1" applyFont="1" applyFill="1" applyBorder="1"/>
    <xf numFmtId="0" fontId="0" fillId="35" borderId="10" xfId="0" applyFill="1" applyBorder="1" applyAlignment="1">
      <alignment horizontal="left" indent="1"/>
    </xf>
    <xf numFmtId="0" fontId="0" fillId="0" borderId="10" xfId="0" applyBorder="1" applyAlignment="1">
      <alignment horizontal="center"/>
    </xf>
    <xf numFmtId="0" fontId="42" fillId="0" borderId="0" xfId="0" applyFont="1"/>
    <xf numFmtId="0" fontId="43" fillId="0" borderId="0" xfId="0" applyFont="1"/>
    <xf numFmtId="0" fontId="0" fillId="0" borderId="0" xfId="0" applyAlignment="1">
      <alignment horizontal="left" indent="10"/>
    </xf>
    <xf numFmtId="0" fontId="2" fillId="0" borderId="10" xfId="1" applyFont="1" applyBorder="1" applyAlignment="1">
      <alignment horizontal="center" vertical="top"/>
    </xf>
    <xf numFmtId="0" fontId="2" fillId="0" borderId="37" xfId="1" applyFont="1" applyBorder="1"/>
    <xf numFmtId="164" fontId="18" fillId="0" borderId="38" xfId="1" applyNumberFormat="1" applyFont="1" applyBorder="1" applyAlignment="1">
      <alignment horizontal="center" vertical="top"/>
    </xf>
    <xf numFmtId="41" fontId="18" fillId="0" borderId="0" xfId="2" applyFont="1" applyBorder="1" applyAlignment="1">
      <alignment vertical="top"/>
    </xf>
    <xf numFmtId="0" fontId="14" fillId="0" borderId="16" xfId="1" applyFont="1" applyBorder="1" applyAlignment="1">
      <alignment horizontal="center" vertical="center"/>
    </xf>
    <xf numFmtId="0" fontId="14" fillId="0" borderId="13" xfId="1" applyFont="1" applyBorder="1" applyAlignment="1">
      <alignment horizontal="center" vertical="center"/>
    </xf>
    <xf numFmtId="0" fontId="14" fillId="0" borderId="11" xfId="1" applyFont="1" applyBorder="1" applyAlignment="1">
      <alignment horizontal="center" vertical="center"/>
    </xf>
    <xf numFmtId="0" fontId="14" fillId="0" borderId="27" xfId="1" applyFont="1" applyBorder="1" applyAlignment="1">
      <alignment horizontal="center" vertical="center" wrapText="1"/>
    </xf>
    <xf numFmtId="0" fontId="14" fillId="0" borderId="20" xfId="1" applyFont="1" applyBorder="1" applyAlignment="1">
      <alignment horizontal="center" vertical="center" wrapText="1"/>
    </xf>
    <xf numFmtId="0" fontId="14" fillId="0" borderId="4" xfId="1" applyFont="1" applyBorder="1" applyAlignment="1">
      <alignment horizontal="center" vertical="center" wrapText="1"/>
    </xf>
    <xf numFmtId="41" fontId="12" fillId="5" borderId="25" xfId="2" applyFont="1" applyFill="1" applyBorder="1" applyAlignment="1">
      <alignment horizontal="center" vertical="center"/>
    </xf>
    <xf numFmtId="41" fontId="12" fillId="5" borderId="24" xfId="2" applyFont="1" applyFill="1" applyBorder="1" applyAlignment="1">
      <alignment horizontal="center" vertical="center"/>
    </xf>
    <xf numFmtId="0" fontId="3" fillId="35" borderId="10" xfId="1" applyFont="1" applyFill="1" applyBorder="1" applyAlignment="1">
      <alignment horizontal="center" vertical="center" wrapText="1"/>
    </xf>
    <xf numFmtId="0" fontId="11" fillId="0" borderId="0" xfId="1" applyFont="1" applyAlignment="1">
      <alignment horizontal="center"/>
    </xf>
    <xf numFmtId="0" fontId="14" fillId="0" borderId="1" xfId="1" applyFont="1" applyBorder="1" applyAlignment="1">
      <alignment horizontal="center" vertical="center" wrapText="1"/>
    </xf>
    <xf numFmtId="0" fontId="14" fillId="0" borderId="12" xfId="1" applyFont="1" applyBorder="1" applyAlignment="1">
      <alignment horizontal="center" vertical="center" wrapText="1"/>
    </xf>
    <xf numFmtId="0" fontId="14" fillId="0" borderId="2" xfId="1" applyFont="1" applyBorder="1" applyAlignment="1">
      <alignment horizontal="center" vertical="center" wrapText="1"/>
    </xf>
    <xf numFmtId="0" fontId="3" fillId="0" borderId="0" xfId="1" applyFont="1" applyAlignment="1">
      <alignment horizontal="center"/>
    </xf>
    <xf numFmtId="0" fontId="12" fillId="5" borderId="5" xfId="1" applyFont="1" applyFill="1" applyBorder="1" applyAlignment="1">
      <alignment vertical="top"/>
    </xf>
    <xf numFmtId="0" fontId="12" fillId="5" borderId="32" xfId="1" applyFont="1" applyFill="1" applyBorder="1" applyAlignment="1">
      <alignment vertical="top"/>
    </xf>
    <xf numFmtId="0" fontId="3" fillId="0" borderId="24" xfId="1" applyFont="1" applyBorder="1" applyAlignment="1">
      <alignment horizontal="right"/>
    </xf>
    <xf numFmtId="0" fontId="12" fillId="5" borderId="6" xfId="1" applyFont="1" applyFill="1" applyBorder="1" applyAlignment="1">
      <alignment horizontal="center" vertical="center"/>
    </xf>
    <xf numFmtId="0" fontId="12" fillId="5" borderId="11" xfId="1" applyFont="1" applyFill="1" applyBorder="1" applyAlignment="1">
      <alignment horizontal="center" vertical="center"/>
    </xf>
    <xf numFmtId="0" fontId="12" fillId="5" borderId="7" xfId="1" applyFont="1" applyFill="1" applyBorder="1" applyAlignment="1">
      <alignment horizontal="center" vertical="center"/>
    </xf>
    <xf numFmtId="0" fontId="12" fillId="5" borderId="2" xfId="1" applyFont="1" applyFill="1" applyBorder="1" applyAlignment="1">
      <alignment horizontal="center" vertical="center"/>
    </xf>
    <xf numFmtId="0" fontId="12" fillId="5" borderId="26" xfId="1" applyFont="1" applyFill="1" applyBorder="1" applyAlignment="1">
      <alignment horizontal="center" vertical="center" wrapText="1"/>
    </xf>
    <xf numFmtId="0" fontId="12" fillId="5" borderId="18" xfId="1" applyFont="1" applyFill="1" applyBorder="1" applyAlignment="1">
      <alignment horizontal="center" vertical="center" wrapText="1"/>
    </xf>
    <xf numFmtId="0" fontId="12" fillId="5" borderId="9" xfId="1" quotePrefix="1" applyFont="1" applyFill="1" applyBorder="1" applyAlignment="1">
      <alignment horizontal="center" vertical="center"/>
    </xf>
    <xf numFmtId="0" fontId="12" fillId="5" borderId="4" xfId="1" applyFont="1" applyFill="1" applyBorder="1" applyAlignment="1">
      <alignment horizontal="center" vertical="center"/>
    </xf>
    <xf numFmtId="0" fontId="3" fillId="35" borderId="10" xfId="1" applyFont="1" applyFill="1" applyBorder="1" applyAlignment="1">
      <alignment horizontal="center"/>
    </xf>
    <xf numFmtId="0" fontId="40" fillId="0" borderId="0" xfId="0" applyFont="1" applyAlignment="1">
      <alignment horizontal="center"/>
    </xf>
    <xf numFmtId="0" fontId="42" fillId="0" borderId="0" xfId="0" applyFont="1" applyAlignment="1">
      <alignment horizontal="center"/>
    </xf>
    <xf numFmtId="0" fontId="9" fillId="31" borderId="15" xfId="1" applyFont="1" applyFill="1" applyBorder="1" applyAlignment="1">
      <alignment horizontal="left" vertical="top" wrapText="1"/>
    </xf>
    <xf numFmtId="0" fontId="9" fillId="31" borderId="18" xfId="1" applyFont="1" applyFill="1" applyBorder="1" applyAlignment="1">
      <alignment horizontal="left" vertical="top" wrapText="1"/>
    </xf>
    <xf numFmtId="164" fontId="5" fillId="9" borderId="10" xfId="1" applyNumberFormat="1" applyFont="1" applyFill="1" applyBorder="1" applyAlignment="1">
      <alignment horizontal="center" vertical="center"/>
    </xf>
    <xf numFmtId="164" fontId="7" fillId="6" borderId="10" xfId="1" applyNumberFormat="1" applyFont="1" applyFill="1" applyBorder="1" applyAlignment="1">
      <alignment horizontal="center" vertical="center" wrapText="1"/>
    </xf>
    <xf numFmtId="0" fontId="9" fillId="10" borderId="15" xfId="1" applyFont="1" applyFill="1" applyBorder="1" applyAlignment="1">
      <alignment horizontal="left" vertical="top" wrapText="1"/>
    </xf>
    <xf numFmtId="0" fontId="9" fillId="10" borderId="18" xfId="1" applyFont="1" applyFill="1" applyBorder="1" applyAlignment="1">
      <alignment horizontal="left" vertical="top" wrapText="1"/>
    </xf>
    <xf numFmtId="0" fontId="9" fillId="23" borderId="15" xfId="1" applyFont="1" applyFill="1" applyBorder="1" applyAlignment="1">
      <alignment horizontal="left" vertical="top" wrapText="1"/>
    </xf>
    <xf numFmtId="0" fontId="9" fillId="23" borderId="18" xfId="1" applyFont="1" applyFill="1" applyBorder="1" applyAlignment="1">
      <alignment horizontal="left" vertical="top" wrapText="1"/>
    </xf>
    <xf numFmtId="41" fontId="0" fillId="0" borderId="0" xfId="0" applyNumberFormat="1" applyAlignment="1">
      <alignment horizontal="center"/>
    </xf>
    <xf numFmtId="0" fontId="0" fillId="0" borderId="0" xfId="0" applyAlignment="1">
      <alignment horizontal="center"/>
    </xf>
    <xf numFmtId="41" fontId="18" fillId="0" borderId="10" xfId="2" applyFont="1" applyFill="1" applyBorder="1" applyAlignment="1">
      <alignment vertical="top"/>
    </xf>
    <xf numFmtId="1" fontId="18" fillId="0" borderId="10" xfId="1" applyNumberFormat="1" applyFont="1" applyBorder="1" applyAlignment="1">
      <alignment horizontal="center" vertical="top"/>
    </xf>
    <xf numFmtId="167" fontId="18" fillId="0" borderId="10" xfId="1" applyNumberFormat="1" applyFont="1" applyBorder="1" applyAlignment="1">
      <alignment vertical="top"/>
    </xf>
    <xf numFmtId="41" fontId="21" fillId="0" borderId="10" xfId="2" applyFont="1" applyBorder="1" applyAlignment="1">
      <alignment vertical="top"/>
    </xf>
    <xf numFmtId="0" fontId="18" fillId="0" borderId="10" xfId="1" applyFont="1" applyFill="1" applyBorder="1" applyAlignment="1">
      <alignment horizontal="center" vertical="top"/>
    </xf>
    <xf numFmtId="0" fontId="18" fillId="0" borderId="10" xfId="1" applyFont="1" applyFill="1" applyBorder="1" applyAlignment="1">
      <alignment vertical="top" wrapText="1"/>
    </xf>
    <xf numFmtId="164" fontId="18" fillId="0" borderId="10" xfId="1" applyNumberFormat="1" applyFont="1" applyFill="1" applyBorder="1" applyAlignment="1">
      <alignment vertical="top"/>
    </xf>
    <xf numFmtId="164" fontId="18" fillId="0" borderId="15" xfId="1" applyNumberFormat="1" applyFont="1" applyFill="1" applyBorder="1" applyAlignment="1">
      <alignment vertical="top"/>
    </xf>
    <xf numFmtId="164" fontId="18" fillId="0" borderId="15" xfId="1" applyNumberFormat="1" applyFont="1" applyFill="1" applyBorder="1" applyAlignment="1">
      <alignment horizontal="center" vertical="top"/>
    </xf>
    <xf numFmtId="0" fontId="2" fillId="0" borderId="10" xfId="1" applyFont="1" applyFill="1" applyBorder="1"/>
    <xf numFmtId="0" fontId="2" fillId="0" borderId="0" xfId="1" applyFont="1" applyFill="1"/>
    <xf numFmtId="0" fontId="2" fillId="0" borderId="0" xfId="1" applyFont="1" applyFill="1" applyAlignment="1">
      <alignment horizontal="center"/>
    </xf>
  </cellXfs>
  <cellStyles count="19">
    <cellStyle name="Comma [0]" xfId="2" builtinId="6"/>
    <cellStyle name="Comma [0] 2" xfId="3" xr:uid="{C3452239-0E9B-4EB3-AED0-957ABA9C2BD9}"/>
    <cellStyle name="Comma [0] 2 2" xfId="6" xr:uid="{C3522614-1C4C-4B6B-9AAD-B676C4F40A57}"/>
    <cellStyle name="Comma [0] 2 2 2" xfId="13" xr:uid="{FF700912-0A66-417E-8B2E-0612DE55A94B}"/>
    <cellStyle name="Comma [0] 2 3" xfId="14" xr:uid="{16A8FC8B-9A72-44D3-8438-FB9ACBFB20DB}"/>
    <cellStyle name="Comma [0] 2 4" xfId="8" xr:uid="{3335D3A5-C4BA-4CB2-9C30-219DE265FB5F}"/>
    <cellStyle name="Comma [0] 3" xfId="12" xr:uid="{13721228-FE1B-4C9D-8C71-7DA4832E27F1}"/>
    <cellStyle name="Comma 2" xfId="11" xr:uid="{471273FD-E7A1-4BC8-9D5B-01AC61FE82B1}"/>
    <cellStyle name="Comma 3" xfId="16" xr:uid="{B591A2C6-E5D6-4DB7-9095-6B9CAB09C7A9}"/>
    <cellStyle name="Comma 3 2" xfId="9" xr:uid="{C0DCD95C-21D1-4D91-BB55-8419B212B372}"/>
    <cellStyle name="Comma 4" xfId="10" xr:uid="{2A0C661A-597A-4FD1-9952-52C081EEA6B5}"/>
    <cellStyle name="Comma 5" xfId="5" xr:uid="{3F5D62DD-5FD9-4DA8-9294-A66FB8BD276F}"/>
    <cellStyle name="Normal" xfId="0" builtinId="0"/>
    <cellStyle name="Normal 2" xfId="7" xr:uid="{386A5023-7090-435E-8B18-44E28D8891C2}"/>
    <cellStyle name="Normal 2 2" xfId="1" xr:uid="{D324FB34-9CD3-4EC6-95CE-93118C1566AD}"/>
    <cellStyle name="Normal 2 2 2" xfId="15" xr:uid="{33A38254-68FE-467C-ADC5-E5D466A3393D}"/>
    <cellStyle name="Normal 4" xfId="17" xr:uid="{8E446AEC-B1EB-4E1F-A5B9-C1E067EA4DEF}"/>
    <cellStyle name="Percent" xfId="18" builtinId="5"/>
    <cellStyle name="Percent 2" xfId="4" xr:uid="{91EB8ABD-7E92-4F86-9DCF-1919C24EDAFC}"/>
  </cellStyles>
  <dxfs count="239">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bgColor rgb="FFFFFF00"/>
        </patternFill>
      </fill>
    </dxf>
    <dxf>
      <font>
        <b/>
        <i val="0"/>
        <color theme="0"/>
      </font>
      <fill>
        <patternFill>
          <bgColor rgb="FFFF0000"/>
        </patternFill>
      </fill>
    </dxf>
    <dxf>
      <font>
        <b/>
        <i val="0"/>
        <color theme="0"/>
      </font>
      <fill>
        <patternFill>
          <bgColor rgb="FFFF0000"/>
        </patternFill>
      </fill>
    </dxf>
    <dxf>
      <fill>
        <patternFill>
          <bgColor rgb="FFFFFF00"/>
        </patternFill>
      </fill>
    </dxf>
    <dxf>
      <font>
        <b/>
        <i val="0"/>
        <color theme="0"/>
      </font>
      <fill>
        <patternFill>
          <bgColor rgb="FFFF0000"/>
        </patternFill>
      </fill>
    </dxf>
    <dxf>
      <font>
        <b/>
        <i val="0"/>
        <color theme="0"/>
      </font>
      <fill>
        <patternFill>
          <bgColor rgb="FF6600FF"/>
        </patternFill>
      </fill>
    </dxf>
    <dxf>
      <font>
        <b/>
        <i val="0"/>
        <color theme="0"/>
      </font>
      <fill>
        <patternFill>
          <bgColor rgb="FF6600FF"/>
        </patternFill>
      </fill>
    </dxf>
    <dxf>
      <font>
        <b/>
        <i val="0"/>
        <color theme="0"/>
      </font>
      <fill>
        <patternFill>
          <bgColor rgb="FF6600FF"/>
        </patternFill>
      </fill>
    </dxf>
    <dxf>
      <font>
        <b/>
        <i val="0"/>
        <color theme="0"/>
      </font>
      <fill>
        <patternFill>
          <bgColor rgb="FF6600FF"/>
        </patternFill>
      </fill>
    </dxf>
    <dxf>
      <font>
        <b/>
        <i val="0"/>
        <color theme="0"/>
      </font>
      <fill>
        <patternFill>
          <bgColor rgb="FF6600FF"/>
        </patternFill>
      </fill>
    </dxf>
    <dxf>
      <font>
        <b/>
        <i val="0"/>
        <color theme="0"/>
      </font>
      <fill>
        <patternFill>
          <bgColor rgb="FF6600FF"/>
        </patternFill>
      </fill>
    </dxf>
    <dxf>
      <font>
        <b/>
        <i val="0"/>
        <color theme="0"/>
      </font>
      <fill>
        <patternFill>
          <bgColor rgb="FF6600FF"/>
        </patternFill>
      </fill>
    </dxf>
    <dxf>
      <font>
        <b/>
        <i val="0"/>
        <color theme="0"/>
      </font>
      <fill>
        <patternFill>
          <bgColor rgb="FF6600FF"/>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bgColor rgb="FFFFFF00"/>
        </patternFill>
      </fill>
    </dxf>
    <dxf>
      <numFmt numFmtId="165" formatCode="#,##0_ ;[Red]\-#,##0\ "/>
    </dxf>
    <dxf>
      <numFmt numFmtId="165" formatCode="#,##0_ ;[Red]\-#,##0\ "/>
    </dxf>
    <dxf>
      <numFmt numFmtId="165" formatCode="#,##0_ ;[Red]\-#,##0\ "/>
    </dxf>
    <dxf>
      <font>
        <b/>
        <i val="0"/>
        <color theme="0"/>
      </font>
      <fill>
        <patternFill>
          <bgColor rgb="FFFF0000"/>
        </patternFill>
      </fill>
    </dxf>
    <dxf>
      <font>
        <b/>
        <i val="0"/>
        <color theme="0"/>
      </font>
      <fill>
        <patternFill>
          <bgColor rgb="FFFF0000"/>
        </patternFill>
      </fill>
    </dxf>
    <dxf>
      <font>
        <b val="0"/>
        <i val="0"/>
      </font>
      <numFmt numFmtId="165" formatCode="#,##0_ ;[Red]\-#,##0\ "/>
      <fill>
        <patternFill patternType="solid">
          <bgColor theme="0"/>
        </patternFill>
      </fill>
    </dxf>
    <dxf>
      <numFmt numFmtId="33" formatCode="_-* #,##0_-;\-* #,##0_-;_-* &quot;-&quot;_-;_-@_-"/>
      <fill>
        <patternFill>
          <bgColor theme="0"/>
        </patternFill>
      </fill>
    </dxf>
    <dxf>
      <numFmt numFmtId="165" formatCode="#,##0_ ;[Red]\-#,##0\ "/>
    </dxf>
    <dxf>
      <fill>
        <patternFill>
          <bgColor rgb="FFFFFF00"/>
        </patternFill>
      </fill>
    </dxf>
    <dxf>
      <numFmt numFmtId="165" formatCode="#,##0_ ;[Red]\-#,##0\ "/>
    </dxf>
    <dxf>
      <numFmt numFmtId="165" formatCode="#,##0_ ;[Red]\-#,##0\ "/>
    </dxf>
    <dxf>
      <font>
        <b/>
        <i val="0"/>
        <color theme="0"/>
      </font>
      <fill>
        <patternFill>
          <bgColor rgb="FFFF0000"/>
        </patternFill>
      </fill>
    </dxf>
    <dxf>
      <font>
        <b/>
        <i val="0"/>
        <color theme="0"/>
      </font>
      <fill>
        <patternFill>
          <bgColor rgb="FFFF0000"/>
        </patternFill>
      </fill>
    </dxf>
    <dxf>
      <font>
        <b val="0"/>
        <i val="0"/>
      </font>
      <numFmt numFmtId="165" formatCode="#,##0_ ;[Red]\-#,##0\ "/>
      <fill>
        <patternFill patternType="solid">
          <bgColor theme="0"/>
        </patternFill>
      </fill>
    </dxf>
    <dxf>
      <numFmt numFmtId="33" formatCode="_-* #,##0_-;\-* #,##0_-;_-* &quot;-&quot;_-;_-@_-"/>
      <fill>
        <patternFill>
          <bgColor theme="0"/>
        </patternFill>
      </fill>
    </dxf>
    <dxf>
      <numFmt numFmtId="165" formatCode="#,##0_ ;[Red]\-#,##0\ "/>
    </dxf>
    <dxf>
      <numFmt numFmtId="165" formatCode="#,##0_ ;[Red]\-#,##0\ "/>
    </dxf>
    <dxf>
      <fill>
        <patternFill>
          <bgColor rgb="FFFFFF00"/>
        </patternFill>
      </fill>
    </dxf>
    <dxf>
      <numFmt numFmtId="165" formatCode="#,##0_ ;[Red]\-#,##0\ "/>
    </dxf>
    <dxf>
      <numFmt numFmtId="165" formatCode="#,##0_ ;[Red]\-#,##0\ "/>
    </dxf>
    <dxf>
      <alignment vertical="center"/>
    </dxf>
    <dxf>
      <fill>
        <patternFill patternType="solid">
          <bgColor rgb="FFFFFF00"/>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alignment wrapText="1"/>
    </dxf>
    <dxf>
      <alignment vertical="center"/>
    </dxf>
    <dxf>
      <alignment vertical="center"/>
    </dxf>
    <dxf>
      <alignment horizontal="center"/>
    </dxf>
    <dxf>
      <alignment horizontal="cent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b val="0"/>
        <i val="0"/>
        <strike val="0"/>
        <condense val="0"/>
        <extend val="0"/>
        <outline val="0"/>
        <shadow val="0"/>
        <u val="none"/>
        <vertAlign val="baseline"/>
        <sz val="10"/>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center"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double">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alignment horizontal="general" vertical="top"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center"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double">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alignment horizontal="general" vertical="top" textRotation="0" wrapText="0" indent="0" justifyLastLine="0" shrinkToFit="0" readingOrder="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ont>
        <color auto="1"/>
      </font>
    </dxf>
    <dxf>
      <font>
        <color auto="1"/>
      </font>
    </dxf>
    <dxf>
      <font>
        <color auto="1"/>
      </font>
    </dxf>
    <dxf>
      <font>
        <color auto="1"/>
      </font>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ont>
        <color auto="1"/>
      </font>
    </dxf>
    <dxf>
      <fill>
        <patternFill>
          <bgColor theme="9" tint="0.59999389629810485"/>
        </patternFill>
      </fill>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ont>
        <color theme="0"/>
      </font>
    </dxf>
    <dxf>
      <fill>
        <patternFill patternType="solid">
          <bgColor theme="7" tint="-0.249977111117893"/>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b val="0"/>
        <i val="0"/>
        <strike val="0"/>
        <condense val="0"/>
        <extend val="0"/>
        <outline val="0"/>
        <shadow val="0"/>
        <u val="none"/>
        <vertAlign val="baseline"/>
        <sz val="10"/>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center"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double">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alignment horizontal="general" vertical="top" textRotation="0" wrapText="0" indent="0" justifyLastLine="0" shrinkToFit="0" readingOrder="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center"/>
    </dxf>
    <dxf>
      <alignment horizontal="center"/>
    </dxf>
    <dxf>
      <alignment vertical="center"/>
    </dxf>
    <dxf>
      <alignment vertical="center"/>
    </dxf>
    <dxf>
      <alignment wrapText="1"/>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66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microsoft.com/office/2007/relationships/slicerCache" Target="slicerCaches/slicerCache2.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_rels/drawing7.xml.rels><?xml version="1.0" encoding="UTF-8" standalone="yes"?>
<Relationships xmlns="http://schemas.openxmlformats.org/package/2006/relationships"><Relationship Id="rId1" Type="http://schemas.openxmlformats.org/officeDocument/2006/relationships/image" Target="../media/image1.emf"/></Relationships>
</file>

<file path=xl/drawings/_rels/drawing8.xml.rels><?xml version="1.0" encoding="UTF-8" standalone="yes"?>
<Relationships xmlns="http://schemas.openxmlformats.org/package/2006/relationships"><Relationship Id="rId1" Type="http://schemas.openxmlformats.org/officeDocument/2006/relationships/image" Target="../media/image1.emf"/></Relationships>
</file>

<file path=xl/drawings/_rels/drawing10.xml.rels><?xml version="1.0" encoding="UTF-8" standalone="yes"?>
<Relationships xmlns="http://schemas.openxmlformats.org/package/2006/relationships"><Relationship Id="rId1" Type="http://schemas.openxmlformats.org/officeDocument/2006/relationships/image" Target="../media/image1.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emf"/></Relationships>
</file>

<file path=xl/drawings/_rels/drawing12.x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9.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1775460</xdr:colOff>
          <xdr:row>33</xdr:row>
          <xdr:rowOff>51162</xdr:rowOff>
        </xdr:from>
        <xdr:to>
          <xdr:col>5</xdr:col>
          <xdr:colOff>908610</xdr:colOff>
          <xdr:row>37</xdr:row>
          <xdr:rowOff>155301</xdr:rowOff>
        </xdr:to>
        <xdr:pic>
          <xdr:nvPicPr>
            <xdr:cNvPr id="2" name="Picture 1">
              <a:extLst>
                <a:ext uri="{FF2B5EF4-FFF2-40B4-BE49-F238E27FC236}">
                  <a16:creationId xmlns:a16="http://schemas.microsoft.com/office/drawing/2014/main" id="{CEF93B6F-D8F6-4060-B8D7-5E02E1439C2E}"/>
                </a:ext>
              </a:extLst>
            </xdr:cNvPr>
            <xdr:cNvPicPr>
              <a:picLocks noChangeAspect="1" noChangeArrowheads="1"/>
              <a:extLst>
                <a:ext uri="{84589F7E-364E-4C9E-8A38-B11213B215E9}">
                  <a14:cameraTool cellRange="'[5]Usulan TUP 4'!$O$534:$R$537" spid="_x0000_s30750"/>
                </a:ext>
              </a:extLst>
            </xdr:cNvPicPr>
          </xdr:nvPicPr>
          <xdr:blipFill>
            <a:blip xmlns:r="http://schemas.openxmlformats.org/officeDocument/2006/relationships" r:embed="rId1"/>
            <a:srcRect/>
            <a:stretch>
              <a:fillRect/>
            </a:stretch>
          </xdr:blipFill>
          <xdr:spPr bwMode="auto">
            <a:xfrm>
              <a:off x="3817620" y="7625442"/>
              <a:ext cx="3209850" cy="866139"/>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5</xdr:col>
      <xdr:colOff>99060</xdr:colOff>
      <xdr:row>2</xdr:row>
      <xdr:rowOff>53340</xdr:rowOff>
    </xdr:from>
    <xdr:to>
      <xdr:col>8</xdr:col>
      <xdr:colOff>99060</xdr:colOff>
      <xdr:row>15</xdr:row>
      <xdr:rowOff>142875</xdr:rowOff>
    </xdr:to>
    <mc:AlternateContent xmlns:mc="http://schemas.openxmlformats.org/markup-compatibility/2006">
      <mc:Choice xmlns:a14="http://schemas.microsoft.com/office/drawing/2010/main" Requires="a14">
        <xdr:graphicFrame macro="">
          <xdr:nvGraphicFramePr>
            <xdr:cNvPr id="2" name="SUBKOORDINATOR 2">
              <a:extLst>
                <a:ext uri="{FF2B5EF4-FFF2-40B4-BE49-F238E27FC236}">
                  <a16:creationId xmlns:a16="http://schemas.microsoft.com/office/drawing/2014/main" id="{99E48068-350E-46D1-8A29-7B2E61E5B33E}"/>
                </a:ext>
              </a:extLst>
            </xdr:cNvPr>
            <xdr:cNvGraphicFramePr/>
          </xdr:nvGraphicFramePr>
          <xdr:xfrm>
            <a:off x="0" y="0"/>
            <a:ext cx="0" cy="0"/>
          </xdr:xfrm>
          <a:graphic>
            <a:graphicData uri="http://schemas.microsoft.com/office/drawing/2010/slicer">
              <sle:slicer xmlns:sle="http://schemas.microsoft.com/office/drawing/2010/slicer" name="SUBKOORDINATOR 2"/>
            </a:graphicData>
          </a:graphic>
        </xdr:graphicFrame>
      </mc:Choice>
      <mc:Fallback>
        <xdr:sp macro="" textlink="">
          <xdr:nvSpPr>
            <xdr:cNvPr id="0" name=""/>
            <xdr:cNvSpPr>
              <a:spLocks noTextEdit="1"/>
            </xdr:cNvSpPr>
          </xdr:nvSpPr>
          <xdr:spPr>
            <a:xfrm>
              <a:off x="8549640" y="41910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129540</xdr:colOff>
      <xdr:row>71</xdr:row>
      <xdr:rowOff>7620</xdr:rowOff>
    </xdr:from>
    <xdr:to>
      <xdr:col>0</xdr:col>
      <xdr:colOff>746760</xdr:colOff>
      <xdr:row>72</xdr:row>
      <xdr:rowOff>15240</xdr:rowOff>
    </xdr:to>
    <xdr:sp macro="" textlink="">
      <xdr:nvSpPr>
        <xdr:cNvPr id="3" name="Rectangle 2">
          <a:extLst>
            <a:ext uri="{FF2B5EF4-FFF2-40B4-BE49-F238E27FC236}">
              <a16:creationId xmlns:a16="http://schemas.microsoft.com/office/drawing/2014/main" id="{CA6E7EF8-D776-4D01-A0A3-2F52038B2598}"/>
            </a:ext>
          </a:extLst>
        </xdr:cNvPr>
        <xdr:cNvSpPr/>
      </xdr:nvSpPr>
      <xdr:spPr>
        <a:xfrm>
          <a:off x="129540" y="12260580"/>
          <a:ext cx="617220" cy="1905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277905</xdr:colOff>
      <xdr:row>725</xdr:row>
      <xdr:rowOff>62753</xdr:rowOff>
    </xdr:from>
    <xdr:to>
      <xdr:col>13</xdr:col>
      <xdr:colOff>717176</xdr:colOff>
      <xdr:row>728</xdr:row>
      <xdr:rowOff>1</xdr:rowOff>
    </xdr:to>
    <xdr:sp macro="" textlink="">
      <xdr:nvSpPr>
        <xdr:cNvPr id="2" name="TextBox 1">
          <a:extLst>
            <a:ext uri="{FF2B5EF4-FFF2-40B4-BE49-F238E27FC236}">
              <a16:creationId xmlns:a16="http://schemas.microsoft.com/office/drawing/2014/main" id="{8F9C733B-4E89-423E-9545-A6E6FD34D03C}"/>
            </a:ext>
          </a:extLst>
        </xdr:cNvPr>
        <xdr:cNvSpPr txBox="1"/>
      </xdr:nvSpPr>
      <xdr:spPr>
        <a:xfrm>
          <a:off x="16043685" y="113798873"/>
          <a:ext cx="1559411" cy="440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latin typeface="Arial" panose="020B0604020202020204" pitchFamily="34" charset="0"/>
              <a:cs typeface="Arial" panose="020B0604020202020204" pitchFamily="34" charset="0"/>
            </a:rPr>
            <a:t>Ditandatangani</a:t>
          </a:r>
          <a:r>
            <a:rPr lang="en-GB" sz="1050" baseline="0">
              <a:latin typeface="Arial" panose="020B0604020202020204" pitchFamily="34" charset="0"/>
              <a:cs typeface="Arial" panose="020B0604020202020204" pitchFamily="34" charset="0"/>
            </a:rPr>
            <a:t> secara</a:t>
          </a:r>
        </a:p>
        <a:p>
          <a:r>
            <a:rPr lang="en-GB" sz="1050" baseline="0">
              <a:latin typeface="Arial" panose="020B0604020202020204" pitchFamily="34" charset="0"/>
              <a:cs typeface="Arial" panose="020B0604020202020204" pitchFamily="34" charset="0"/>
            </a:rPr>
            <a:t>elektronik</a:t>
          </a:r>
          <a:endParaRPr lang="en-GB" sz="1050">
            <a:latin typeface="Arial" panose="020B0604020202020204" pitchFamily="34" charset="0"/>
            <a:cs typeface="Arial" panose="020B0604020202020204" pitchFamily="34" charset="0"/>
          </a:endParaRPr>
        </a:p>
      </xdr:txBody>
    </xdr:sp>
    <xdr:clientData/>
  </xdr:twoCellAnchor>
  <xdr:twoCellAnchor editAs="oneCell">
    <xdr:from>
      <xdr:col>14</xdr:col>
      <xdr:colOff>1192305</xdr:colOff>
      <xdr:row>727</xdr:row>
      <xdr:rowOff>134471</xdr:rowOff>
    </xdr:from>
    <xdr:to>
      <xdr:col>16</xdr:col>
      <xdr:colOff>1349940</xdr:colOff>
      <xdr:row>732</xdr:row>
      <xdr:rowOff>153673</xdr:rowOff>
    </xdr:to>
    <xdr:pic>
      <xdr:nvPicPr>
        <xdr:cNvPr id="3" name="Picture 2">
          <a:extLst>
            <a:ext uri="{FF2B5EF4-FFF2-40B4-BE49-F238E27FC236}">
              <a16:creationId xmlns:a16="http://schemas.microsoft.com/office/drawing/2014/main" id="{F93647F7-44CC-4EE7-82C6-2EE7F3157EE8}"/>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61205" y="113870591"/>
          <a:ext cx="3228495" cy="8574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1775460</xdr:colOff>
          <xdr:row>33</xdr:row>
          <xdr:rowOff>51162</xdr:rowOff>
        </xdr:from>
        <xdr:to>
          <xdr:col>5</xdr:col>
          <xdr:colOff>908610</xdr:colOff>
          <xdr:row>37</xdr:row>
          <xdr:rowOff>155301</xdr:rowOff>
        </xdr:to>
        <xdr:pic>
          <xdr:nvPicPr>
            <xdr:cNvPr id="2" name="Picture 1">
              <a:extLst>
                <a:ext uri="{FF2B5EF4-FFF2-40B4-BE49-F238E27FC236}">
                  <a16:creationId xmlns:a16="http://schemas.microsoft.com/office/drawing/2014/main" id="{FE671844-5C3A-4501-B50E-5977F0943A42}"/>
                </a:ext>
              </a:extLst>
            </xdr:cNvPr>
            <xdr:cNvPicPr>
              <a:picLocks noChangeAspect="1" noChangeArrowheads="1"/>
              <a:extLst>
                <a:ext uri="{84589F7E-364E-4C9E-8A38-B11213B215E9}">
                  <a14:cameraTool cellRange="'[5]Usulan TUP 4'!$O$534:$R$537" spid="_x0000_s11582"/>
                </a:ext>
              </a:extLst>
            </xdr:cNvPicPr>
          </xdr:nvPicPr>
          <xdr:blipFill>
            <a:blip xmlns:r="http://schemas.openxmlformats.org/officeDocument/2006/relationships" r:embed="rId1"/>
            <a:srcRect/>
            <a:stretch>
              <a:fillRect/>
            </a:stretch>
          </xdr:blipFill>
          <xdr:spPr bwMode="auto">
            <a:xfrm>
              <a:off x="3817620" y="5651862"/>
              <a:ext cx="3225165" cy="88011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1775460</xdr:colOff>
          <xdr:row>25</xdr:row>
          <xdr:rowOff>51162</xdr:rowOff>
        </xdr:from>
        <xdr:to>
          <xdr:col>5</xdr:col>
          <xdr:colOff>1083945</xdr:colOff>
          <xdr:row>29</xdr:row>
          <xdr:rowOff>169272</xdr:rowOff>
        </xdr:to>
        <xdr:pic>
          <xdr:nvPicPr>
            <xdr:cNvPr id="2" name="Picture 1">
              <a:extLst>
                <a:ext uri="{FF2B5EF4-FFF2-40B4-BE49-F238E27FC236}">
                  <a16:creationId xmlns:a16="http://schemas.microsoft.com/office/drawing/2014/main" id="{7030AAA7-7F0C-4226-8FED-95C932BD3215}"/>
                </a:ext>
              </a:extLst>
            </xdr:cNvPr>
            <xdr:cNvPicPr>
              <a:picLocks noChangeAspect="1" noChangeArrowheads="1"/>
              <a:extLst>
                <a:ext uri="{84589F7E-364E-4C9E-8A38-B11213B215E9}">
                  <a14:cameraTool cellRange="'[5]Usulan TUP 4'!$O$534:$R$537" spid="_x0000_s2540"/>
                </a:ext>
              </a:extLst>
            </xdr:cNvPicPr>
          </xdr:nvPicPr>
          <xdr:blipFill>
            <a:blip xmlns:r="http://schemas.openxmlformats.org/officeDocument/2006/relationships" r:embed="rId1"/>
            <a:srcRect/>
            <a:stretch>
              <a:fillRect/>
            </a:stretch>
          </xdr:blipFill>
          <xdr:spPr bwMode="auto">
            <a:xfrm>
              <a:off x="3817620" y="5651862"/>
              <a:ext cx="3225165" cy="88011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5</xdr:col>
      <xdr:colOff>99060</xdr:colOff>
      <xdr:row>2</xdr:row>
      <xdr:rowOff>53340</xdr:rowOff>
    </xdr:from>
    <xdr:to>
      <xdr:col>8</xdr:col>
      <xdr:colOff>99060</xdr:colOff>
      <xdr:row>15</xdr:row>
      <xdr:rowOff>142875</xdr:rowOff>
    </xdr:to>
    <mc:AlternateContent xmlns:mc="http://schemas.openxmlformats.org/markup-compatibility/2006" xmlns:a14="http://schemas.microsoft.com/office/drawing/2010/main">
      <mc:Choice Requires="a14">
        <xdr:graphicFrame macro="">
          <xdr:nvGraphicFramePr>
            <xdr:cNvPr id="2" name="SUBKOORDINATOR">
              <a:extLst>
                <a:ext uri="{FF2B5EF4-FFF2-40B4-BE49-F238E27FC236}">
                  <a16:creationId xmlns:a16="http://schemas.microsoft.com/office/drawing/2014/main" id="{3A6DDDD3-CCC4-A8A2-F3D2-0F665178AED4}"/>
                </a:ext>
              </a:extLst>
            </xdr:cNvPr>
            <xdr:cNvGraphicFramePr/>
          </xdr:nvGraphicFramePr>
          <xdr:xfrm>
            <a:off x="0" y="0"/>
            <a:ext cx="0" cy="0"/>
          </xdr:xfrm>
          <a:graphic>
            <a:graphicData uri="http://schemas.microsoft.com/office/drawing/2010/slicer">
              <sle:slicer xmlns:sle="http://schemas.microsoft.com/office/drawing/2010/slicer" name="SUBKOORDINATOR"/>
            </a:graphicData>
          </a:graphic>
        </xdr:graphicFrame>
      </mc:Choice>
      <mc:Fallback xmlns="">
        <xdr:sp macro="" textlink="">
          <xdr:nvSpPr>
            <xdr:cNvPr id="0" name=""/>
            <xdr:cNvSpPr>
              <a:spLocks noTextEdit="1"/>
            </xdr:cNvSpPr>
          </xdr:nvSpPr>
          <xdr:spPr>
            <a:xfrm>
              <a:off x="8481060" y="41910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129540</xdr:colOff>
      <xdr:row>71</xdr:row>
      <xdr:rowOff>7620</xdr:rowOff>
    </xdr:from>
    <xdr:to>
      <xdr:col>0</xdr:col>
      <xdr:colOff>746760</xdr:colOff>
      <xdr:row>72</xdr:row>
      <xdr:rowOff>15240</xdr:rowOff>
    </xdr:to>
    <xdr:sp macro="" textlink="">
      <xdr:nvSpPr>
        <xdr:cNvPr id="3" name="Rectangle 2">
          <a:extLst>
            <a:ext uri="{FF2B5EF4-FFF2-40B4-BE49-F238E27FC236}">
              <a16:creationId xmlns:a16="http://schemas.microsoft.com/office/drawing/2014/main" id="{1F447859-0438-BCAB-9041-12E654B893B3}"/>
            </a:ext>
          </a:extLst>
        </xdr:cNvPr>
        <xdr:cNvSpPr/>
      </xdr:nvSpPr>
      <xdr:spPr>
        <a:xfrm>
          <a:off x="129540" y="12260580"/>
          <a:ext cx="617220" cy="1905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12</xdr:col>
      <xdr:colOff>277905</xdr:colOff>
      <xdr:row>725</xdr:row>
      <xdr:rowOff>62753</xdr:rowOff>
    </xdr:from>
    <xdr:to>
      <xdr:col>13</xdr:col>
      <xdr:colOff>717176</xdr:colOff>
      <xdr:row>728</xdr:row>
      <xdr:rowOff>1</xdr:rowOff>
    </xdr:to>
    <xdr:sp macro="" textlink="">
      <xdr:nvSpPr>
        <xdr:cNvPr id="2" name="TextBox 1">
          <a:extLst>
            <a:ext uri="{FF2B5EF4-FFF2-40B4-BE49-F238E27FC236}">
              <a16:creationId xmlns:a16="http://schemas.microsoft.com/office/drawing/2014/main" id="{09845F49-B793-4DC9-AD0C-C47A2CEC47CF}"/>
            </a:ext>
          </a:extLst>
        </xdr:cNvPr>
        <xdr:cNvSpPr txBox="1"/>
      </xdr:nvSpPr>
      <xdr:spPr>
        <a:xfrm>
          <a:off x="16036065" y="73344293"/>
          <a:ext cx="1559411" cy="440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latin typeface="Arial" panose="020B0604020202020204" pitchFamily="34" charset="0"/>
              <a:cs typeface="Arial" panose="020B0604020202020204" pitchFamily="34" charset="0"/>
            </a:rPr>
            <a:t>Ditandatangani</a:t>
          </a:r>
          <a:r>
            <a:rPr lang="en-GB" sz="1050" baseline="0">
              <a:latin typeface="Arial" panose="020B0604020202020204" pitchFamily="34" charset="0"/>
              <a:cs typeface="Arial" panose="020B0604020202020204" pitchFamily="34" charset="0"/>
            </a:rPr>
            <a:t> secara</a:t>
          </a:r>
        </a:p>
        <a:p>
          <a:r>
            <a:rPr lang="en-GB" sz="1050" baseline="0">
              <a:latin typeface="Arial" panose="020B0604020202020204" pitchFamily="34" charset="0"/>
              <a:cs typeface="Arial" panose="020B0604020202020204" pitchFamily="34" charset="0"/>
            </a:rPr>
            <a:t>elektronik</a:t>
          </a:r>
          <a:endParaRPr lang="en-GB" sz="1050">
            <a:latin typeface="Arial" panose="020B0604020202020204" pitchFamily="34" charset="0"/>
            <a:cs typeface="Arial" panose="020B0604020202020204" pitchFamily="34" charset="0"/>
          </a:endParaRPr>
        </a:p>
      </xdr:txBody>
    </xdr:sp>
    <xdr:clientData/>
  </xdr:twoCellAnchor>
  <xdr:twoCellAnchor editAs="oneCell">
    <xdr:from>
      <xdr:col>14</xdr:col>
      <xdr:colOff>1192305</xdr:colOff>
      <xdr:row>725</xdr:row>
      <xdr:rowOff>134471</xdr:rowOff>
    </xdr:from>
    <xdr:to>
      <xdr:col>16</xdr:col>
      <xdr:colOff>1349940</xdr:colOff>
      <xdr:row>730</xdr:row>
      <xdr:rowOff>153672</xdr:rowOff>
    </xdr:to>
    <xdr:pic>
      <xdr:nvPicPr>
        <xdr:cNvPr id="3" name="Picture 2">
          <a:extLst>
            <a:ext uri="{FF2B5EF4-FFF2-40B4-BE49-F238E27FC236}">
              <a16:creationId xmlns:a16="http://schemas.microsoft.com/office/drawing/2014/main" id="{78BCD4BE-9CB1-4B0F-9912-2EB75E1B97A9}"/>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8939285" y="73416011"/>
          <a:ext cx="3228495" cy="8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1775460</xdr:colOff>
          <xdr:row>32</xdr:row>
          <xdr:rowOff>51162</xdr:rowOff>
        </xdr:from>
        <xdr:to>
          <xdr:col>5</xdr:col>
          <xdr:colOff>908610</xdr:colOff>
          <xdr:row>36</xdr:row>
          <xdr:rowOff>155300</xdr:rowOff>
        </xdr:to>
        <xdr:pic>
          <xdr:nvPicPr>
            <xdr:cNvPr id="2" name="Picture 1">
              <a:extLst>
                <a:ext uri="{FF2B5EF4-FFF2-40B4-BE49-F238E27FC236}">
                  <a16:creationId xmlns:a16="http://schemas.microsoft.com/office/drawing/2014/main" id="{AD214748-FA4E-4DBC-A727-9056565A7A4B}"/>
                </a:ext>
              </a:extLst>
            </xdr:cNvPr>
            <xdr:cNvPicPr>
              <a:picLocks noChangeAspect="1" noChangeArrowheads="1"/>
              <a:extLst>
                <a:ext uri="{84589F7E-364E-4C9E-8A38-B11213B215E9}">
                  <a14:cameraTool cellRange="'[5]Usulan TUP 4'!$O$534:$R$537" spid="_x0000_s24684"/>
                </a:ext>
              </a:extLst>
            </xdr:cNvPicPr>
          </xdr:nvPicPr>
          <xdr:blipFill>
            <a:blip xmlns:r="http://schemas.openxmlformats.org/officeDocument/2006/relationships" r:embed="rId1"/>
            <a:srcRect/>
            <a:stretch>
              <a:fillRect/>
            </a:stretch>
          </xdr:blipFill>
          <xdr:spPr bwMode="auto">
            <a:xfrm>
              <a:off x="3817620" y="7229202"/>
              <a:ext cx="3209850" cy="866138"/>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editAs="oneCell">
    <xdr:from>
      <xdr:col>4</xdr:col>
      <xdr:colOff>243840</xdr:colOff>
      <xdr:row>3</xdr:row>
      <xdr:rowOff>22860</xdr:rowOff>
    </xdr:from>
    <xdr:to>
      <xdr:col>7</xdr:col>
      <xdr:colOff>243840</xdr:colOff>
      <xdr:row>16</xdr:row>
      <xdr:rowOff>112395</xdr:rowOff>
    </xdr:to>
    <mc:AlternateContent xmlns:mc="http://schemas.openxmlformats.org/markup-compatibility/2006" xmlns:a14="http://schemas.microsoft.com/office/drawing/2010/main">
      <mc:Choice Requires="a14">
        <xdr:graphicFrame macro="">
          <xdr:nvGraphicFramePr>
            <xdr:cNvPr id="2" name="SUBKOORDINATOR 1">
              <a:extLst>
                <a:ext uri="{FF2B5EF4-FFF2-40B4-BE49-F238E27FC236}">
                  <a16:creationId xmlns:a16="http://schemas.microsoft.com/office/drawing/2014/main" id="{84FC7D9B-4F98-AB63-906E-C072D7651845}"/>
                </a:ext>
              </a:extLst>
            </xdr:cNvPr>
            <xdr:cNvGraphicFramePr/>
          </xdr:nvGraphicFramePr>
          <xdr:xfrm>
            <a:off x="0" y="0"/>
            <a:ext cx="0" cy="0"/>
          </xdr:xfrm>
          <a:graphic>
            <a:graphicData uri="http://schemas.microsoft.com/office/drawing/2010/slicer">
              <sle:slicer xmlns:sle="http://schemas.microsoft.com/office/drawing/2010/slicer" name="SUBKOORDINATOR 1"/>
            </a:graphicData>
          </a:graphic>
        </xdr:graphicFrame>
      </mc:Choice>
      <mc:Fallback xmlns="">
        <xdr:sp macro="" textlink="">
          <xdr:nvSpPr>
            <xdr:cNvPr id="0" name=""/>
            <xdr:cNvSpPr>
              <a:spLocks noTextEdit="1"/>
            </xdr:cNvSpPr>
          </xdr:nvSpPr>
          <xdr:spPr>
            <a:xfrm>
              <a:off x="7962900" y="60198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220980</xdr:colOff>
      <xdr:row>65</xdr:row>
      <xdr:rowOff>160020</xdr:rowOff>
    </xdr:from>
    <xdr:to>
      <xdr:col>0</xdr:col>
      <xdr:colOff>838200</xdr:colOff>
      <xdr:row>66</xdr:row>
      <xdr:rowOff>167640</xdr:rowOff>
    </xdr:to>
    <xdr:sp macro="" textlink="">
      <xdr:nvSpPr>
        <xdr:cNvPr id="3" name="Rectangle 2">
          <a:extLst>
            <a:ext uri="{FF2B5EF4-FFF2-40B4-BE49-F238E27FC236}">
              <a16:creationId xmlns:a16="http://schemas.microsoft.com/office/drawing/2014/main" id="{0B841309-4EA6-477B-8334-D22B39C149C5}"/>
            </a:ext>
          </a:extLst>
        </xdr:cNvPr>
        <xdr:cNvSpPr/>
      </xdr:nvSpPr>
      <xdr:spPr>
        <a:xfrm>
          <a:off x="220980" y="12077700"/>
          <a:ext cx="617220" cy="1905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12</xdr:col>
      <xdr:colOff>277905</xdr:colOff>
      <xdr:row>629</xdr:row>
      <xdr:rowOff>62753</xdr:rowOff>
    </xdr:from>
    <xdr:to>
      <xdr:col>13</xdr:col>
      <xdr:colOff>717176</xdr:colOff>
      <xdr:row>632</xdr:row>
      <xdr:rowOff>1</xdr:rowOff>
    </xdr:to>
    <xdr:sp macro="" textlink="">
      <xdr:nvSpPr>
        <xdr:cNvPr id="3" name="TextBox 2">
          <a:extLst>
            <a:ext uri="{FF2B5EF4-FFF2-40B4-BE49-F238E27FC236}">
              <a16:creationId xmlns:a16="http://schemas.microsoft.com/office/drawing/2014/main" id="{0BF3A11B-95C5-94C4-8208-3BA7D7E88AD6}"/>
            </a:ext>
          </a:extLst>
        </xdr:cNvPr>
        <xdr:cNvSpPr txBox="1"/>
      </xdr:nvSpPr>
      <xdr:spPr>
        <a:xfrm>
          <a:off x="16037858" y="74308447"/>
          <a:ext cx="1559859" cy="448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latin typeface="Arial" panose="020B0604020202020204" pitchFamily="34" charset="0"/>
              <a:cs typeface="Arial" panose="020B0604020202020204" pitchFamily="34" charset="0"/>
            </a:rPr>
            <a:t>Ditandatangani</a:t>
          </a:r>
          <a:r>
            <a:rPr lang="en-GB" sz="1050" baseline="0">
              <a:latin typeface="Arial" panose="020B0604020202020204" pitchFamily="34" charset="0"/>
              <a:cs typeface="Arial" panose="020B0604020202020204" pitchFamily="34" charset="0"/>
            </a:rPr>
            <a:t> secara</a:t>
          </a:r>
        </a:p>
        <a:p>
          <a:r>
            <a:rPr lang="en-GB" sz="1050" baseline="0">
              <a:latin typeface="Arial" panose="020B0604020202020204" pitchFamily="34" charset="0"/>
              <a:cs typeface="Arial" panose="020B0604020202020204" pitchFamily="34" charset="0"/>
            </a:rPr>
            <a:t>elektronik</a:t>
          </a:r>
          <a:endParaRPr lang="en-GB" sz="1050">
            <a:latin typeface="Arial" panose="020B0604020202020204" pitchFamily="34" charset="0"/>
            <a:cs typeface="Arial" panose="020B0604020202020204" pitchFamily="34" charset="0"/>
          </a:endParaRPr>
        </a:p>
      </xdr:txBody>
    </xdr:sp>
    <xdr:clientData/>
  </xdr:twoCellAnchor>
  <xdr:twoCellAnchor editAs="oneCell">
    <xdr:from>
      <xdr:col>14</xdr:col>
      <xdr:colOff>1192305</xdr:colOff>
      <xdr:row>629</xdr:row>
      <xdr:rowOff>134471</xdr:rowOff>
    </xdr:from>
    <xdr:to>
      <xdr:col>16</xdr:col>
      <xdr:colOff>1349940</xdr:colOff>
      <xdr:row>634</xdr:row>
      <xdr:rowOff>153671</xdr:rowOff>
    </xdr:to>
    <xdr:pic>
      <xdr:nvPicPr>
        <xdr:cNvPr id="4" name="Picture 3">
          <a:extLst>
            <a:ext uri="{FF2B5EF4-FFF2-40B4-BE49-F238E27FC236}">
              <a16:creationId xmlns:a16="http://schemas.microsoft.com/office/drawing/2014/main" id="{BE2BF17F-43B4-438A-A1C2-A586D36A65C3}"/>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8942423" y="74380165"/>
          <a:ext cx="3232529" cy="8708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15</xdr:col>
          <xdr:colOff>0</xdr:colOff>
          <xdr:row>607</xdr:row>
          <xdr:rowOff>35860</xdr:rowOff>
        </xdr:from>
        <xdr:to>
          <xdr:col>16</xdr:col>
          <xdr:colOff>1419253</xdr:colOff>
          <xdr:row>612</xdr:row>
          <xdr:rowOff>22038</xdr:rowOff>
        </xdr:to>
        <xdr:pic>
          <xdr:nvPicPr>
            <xdr:cNvPr id="2" name="Picture 1">
              <a:extLst>
                <a:ext uri="{FF2B5EF4-FFF2-40B4-BE49-F238E27FC236}">
                  <a16:creationId xmlns:a16="http://schemas.microsoft.com/office/drawing/2014/main" id="{9EF2F742-F0E7-4A08-B4D9-4E0553E4ED87}"/>
                </a:ext>
              </a:extLst>
            </xdr:cNvPr>
            <xdr:cNvPicPr>
              <a:picLocks noChangeAspect="1" noChangeArrowheads="1"/>
              <a:extLst>
                <a:ext uri="{84589F7E-364E-4C9E-8A38-B11213B215E9}">
                  <a14:cameraTool cellRange="'[5]Usulan TUP 4'!$O$534:$R$537" spid="_x0000_s7506"/>
                </a:ext>
              </a:extLst>
            </xdr:cNvPicPr>
          </xdr:nvPicPr>
          <xdr:blipFill>
            <a:blip xmlns:r="http://schemas.openxmlformats.org/officeDocument/2006/relationships" r:embed="rId1"/>
            <a:srcRect/>
            <a:stretch>
              <a:fillRect/>
            </a:stretch>
          </xdr:blipFill>
          <xdr:spPr bwMode="auto">
            <a:xfrm>
              <a:off x="21930360" y="24854200"/>
              <a:ext cx="3220113" cy="859939"/>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1873624</xdr:colOff>
          <xdr:row>606</xdr:row>
          <xdr:rowOff>98613</xdr:rowOff>
        </xdr:from>
        <xdr:to>
          <xdr:col>10</xdr:col>
          <xdr:colOff>503583</xdr:colOff>
          <xdr:row>611</xdr:row>
          <xdr:rowOff>79714</xdr:rowOff>
        </xdr:to>
        <xdr:pic>
          <xdr:nvPicPr>
            <xdr:cNvPr id="2" name="Picture 1">
              <a:extLst>
                <a:ext uri="{FF2B5EF4-FFF2-40B4-BE49-F238E27FC236}">
                  <a16:creationId xmlns:a16="http://schemas.microsoft.com/office/drawing/2014/main" id="{728E2656-D964-4EE5-838C-150BEF10D470}"/>
                </a:ext>
              </a:extLst>
            </xdr:cNvPr>
            <xdr:cNvPicPr>
              <a:picLocks noChangeAspect="1" noChangeArrowheads="1"/>
              <a:extLst>
                <a:ext uri="{84589F7E-364E-4C9E-8A38-B11213B215E9}">
                  <a14:cameraTool cellRange="'[5]Usulan TUP 4'!$O$534:$R$537" spid="_x0000_s12605"/>
                </a:ext>
              </a:extLst>
            </xdr:cNvPicPr>
          </xdr:nvPicPr>
          <xdr:blipFill>
            <a:blip xmlns:r="http://schemas.openxmlformats.org/officeDocument/2006/relationships" r:embed="rId1"/>
            <a:srcRect/>
            <a:stretch>
              <a:fillRect/>
            </a:stretch>
          </xdr:blipFill>
          <xdr:spPr bwMode="auto">
            <a:xfrm>
              <a:off x="11105254" y="106724003"/>
              <a:ext cx="3229899" cy="868831"/>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2021/pusdik/Monitoring%20Realisasi%20SP2D%20DIPA%20Revisi%206.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BACK/PUSDIK/2022/TUP/TUP_4/Rincian%20Usulan%20TUP%20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SAS"/>
      <sheetName val="Rekap Per Akun"/>
      <sheetName val="Restore SP2D"/>
      <sheetName val="Sheet1"/>
      <sheetName val="Sheet2"/>
      <sheetName val="Referensi"/>
      <sheetName val="IKPA"/>
      <sheetName val="DIPA_AW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2">
          <cell r="C2">
            <v>1</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 Revisi 2 + Gaji"/>
      <sheetName val="DIPA Revisi 2 - Gaji"/>
      <sheetName val="Rekap TUP 4"/>
      <sheetName val="Usulan TUP 4 vs Realisasi"/>
      <sheetName val="Usulan TUP 4"/>
      <sheetName val="Rekap TUP 4 Per Akun"/>
      <sheetName val="SPBY"/>
      <sheetName val="Pagu"/>
      <sheetName val="Usulan TUP"/>
      <sheetName val="IKU"/>
      <sheetName val="DIPA2"/>
      <sheetName val="Rekap ROK"/>
      <sheetName val="ROK"/>
      <sheetName val="FA Det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persons/person.xml><?xml version="1.0" encoding="utf-8"?>
<personList xmlns="http://schemas.microsoft.com/office/spreadsheetml/2018/threadedcomments" xmlns:x="http://schemas.openxmlformats.org/spreadsheetml/2006/main">
  <person displayName="keu.pusdik" id="{AE2ADCB6-10A2-4F42-A437-15C54D5DEABE}" userId="S::keu.pusdik@365user.net::4d965a21-8338-4854-a8c5-f04c2ca1b68a"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06.34881851852" backgroundQuery="1" createdVersion="8" refreshedVersion="8" minRefreshableVersion="3" recordCount="576" xr:uid="{2B6DDBCB-3656-4E4C-803F-8A405373157B}">
  <cacheSource type="external" connectionId="3"/>
  <cacheFields count="21">
    <cacheField name="Column1" numFmtId="0">
      <sharedItems/>
    </cacheField>
    <cacheField name="Kode Semula" numFmtId="0">
      <sharedItems containsBlank="1"/>
    </cacheField>
    <cacheField name="Uraian Semula" numFmtId="0">
      <sharedItems containsBlank="1"/>
    </cacheField>
    <cacheField name="Vol Semula" numFmtId="0">
      <sharedItems containsString="0" containsBlank="1" containsNumber="1" containsInteger="1" minValue="1" maxValue="950"/>
    </cacheField>
    <cacheField name="Satuan Semula" numFmtId="0">
      <sharedItems containsBlank="1"/>
    </cacheField>
    <cacheField name="H.Satuan Semula" numFmtId="0">
      <sharedItems containsString="0" containsBlank="1" containsNumber="1" containsInteger="1" minValue="5000" maxValue="451220000"/>
    </cacheField>
    <cacheField name="Jumlah Semula" numFmtId="0">
      <sharedItems containsString="0" containsBlank="1" containsNumber="1" containsInteger="1" minValue="109000" maxValue="22288180000"/>
    </cacheField>
    <cacheField name="Kode Menjadi" numFmtId="0">
      <sharedItems containsBlank="1"/>
    </cacheField>
    <cacheField name="Uraian Menjadi" numFmtId="0">
      <sharedItems containsBlank="1" count="260">
        <s v="Program Pendidikan dan Pelatihan Vokasi"/>
        <s v="Pendidikan Kelautan dan Perikanan"/>
        <s v="Norma, Standard, Prosedur dan Kriteria[Base Line]"/>
        <s v="Norma, Standard, Prosedur dan Kriteria Pendidikan Kelautan dan Perikanan"/>
        <s v="NSPK Metode dan Kurikulum Pendidikan KP"/>
        <s v="Bimbingan dan Pembinaan Metode dan Kurikulum"/>
        <s v="Belanja Bahan"/>
        <s v="01 - Konsumsi/bahan makanan"/>
        <s v="02 - Penggadaan"/>
        <s v="03 - Bahan Komputer"/>
        <s v="04 - ATK"/>
        <s v="Belanja Jasa Profesi"/>
        <s v="01 - Narasumber/Pembahas"/>
        <s v="Belanja Perjalanan Dinas Biasa"/>
        <s v="01 - Perjalanan Bimbingan dan Pembinaan Metode dan Kurikulum"/>
        <s v="Belanja Perjalanan Dinas Paket Meeting Dalam Kota"/>
        <s v="Penyusunan NSPK Metode dan Kurikulum"/>
        <s v="01 - Perjalanan Fasilitasi/koordinasi Penyusunan NSPK"/>
        <s v="NSPK Peserta Didik Sarana dan Prasarana Pendidikan KP"/>
        <s v="NSPK Peserta Didik"/>
        <s v="02 - Bahan Komputer"/>
        <s v="03 - ATK"/>
        <s v="04 - Cetak"/>
        <s v="Belanja Barang Non Operasional Lainnya"/>
        <s v="01 - NSPK Peserta Didik Standar Sarana dan Prasarana Pendidikan KP"/>
        <s v="Pengendalian Sarana Prasarana"/>
        <s v="04 - Cetakan"/>
        <s v="01 - Perjalanan Pengendalian Sarana Prasarana"/>
        <s v="NSPK Kelembagaan Pendidikan KP"/>
        <s v="Pengembangan Kelembagaan Pendidikan KP"/>
        <m/>
        <s v="01 - Perjalanan Pembentukan Kelembagaan Pendidikan KP"/>
        <s v="Belanja Perjalanan Dinas Dalam Kota"/>
        <s v="01 - Transport lokal"/>
        <s v="Penyusunan NSPK Kelembagaan Pendidikan"/>
        <s v="01 - Penyusunan NSPK Kelembagaan Pendidikan"/>
        <s v="NSPK Ketenagaan Pendidikan KP"/>
        <s v="Penyiapan Pendidik dan Tenaga Kependidikan"/>
        <s v="01 - Perjalanan Penyiapan Pendidik dan Tenaga Kependidikan"/>
        <s v="Evaluasi Beban Kerja Guru dan Dosen"/>
        <s v="05 - Perlengkapan Kegiatan Beban Kerja Guru dan Dosen"/>
        <s v="01 - Perjalanan Evaluasi Beban Kerja Guru dan Dosen"/>
        <s v="Program Dukungan Manajemen"/>
        <s v="Dukungan Manajemen Internal Lingkup Badan Riset dan Sumber Daya Manusia Kelautan dan Perikanan"/>
        <s v="Sarana Bidang Teknologi Informasi dan Komunikasi[Base Line]"/>
        <s v="Sarana Teknologi Informasi dan Komunikasi Bidang Riset dan SDM KP"/>
        <s v="Sarana Teknologi Informasi dan Komunikasi (TIK) Pendidikan Kelautan dan Perikanan"/>
        <s v="Sarana Teknologi Informasi dan Komunikasi"/>
        <s v="Belanja Modal Peralatan dan Mesin"/>
        <s v="01 - Peralatan Teknologi Informasi dan Komunikasi Pusdik KP"/>
        <s v="Layanan Dukungan Manajemen Internal[Base Line]"/>
        <s v="Layanan Hubungan Masyarakat"/>
        <s v="Pelayanan Kerja Sama Pendidikan Kelautan dan Perikanan"/>
        <s v="Kerjasama Pendidikan KP"/>
        <s v="01 - Langganan biaya video conference"/>
        <s v="02 - Dukungan Kerjasama Pendidikan KP"/>
        <s v="01 - Perjalanan Kerjasama Pendidikan KP"/>
        <s v="Layanan Umum"/>
        <s v="Pelayanan Tata Usaha dan Kerumahtanggaan Pendidikan Kelautan dan Perikanan"/>
        <s v="Pengelolaan dan Implementasi BMN"/>
        <s v="01 - Penggadaan"/>
        <s v="04 - Cetakan Kegiatan Administrasi SIMAK BMN"/>
        <s v="01 - Perjalanan Implementasi SIMAK - BMN"/>
        <s v="01 - Koordinasi Implementasi SIMAK - BMN"/>
        <s v="Pembinaan dan Koordinasi Pimpinan"/>
        <s v="01 - Bahan Komputer"/>
        <s v="02 - ATK"/>
        <s v="01 - Langganan biaya Aplikasi"/>
        <s v="01 - Perjalanan Pembinaan, Koordinasi dan Pendampingan Pimpinan"/>
        <s v="Pengelolaan Kearsipan, Tata Naskah Dinas dan Persuratan Pusat Pendidikan KP"/>
        <s v="04 - Cetakan Kegiatan dan Laporan"/>
        <s v="Belanja Sewa"/>
        <s v="01 - Sewa Kendaraan / Mobil (2 kali)"/>
        <s v="01 - Perjalanan Pengelolaan Kearsipan dan Tata Naskah Dinas"/>
        <s v="01 - Perjalanan Koordinasi"/>
        <s v="Penyusunan Bahan Tindak Lanjut dan Pemutakhiran Data"/>
        <s v="01 - Perjalanan Penyusunan Bahan Tindak Lanjut dan Pemutakhiran Data"/>
        <s v="Pengelolaan Administrasi Kepegawaian Pusdik KP"/>
        <s v="01 - Peningkatan Kapasitas Pegawai"/>
        <s v="01 - Perjalanan Pengelolaan SDM Aparatur"/>
        <s v="Penjaminan Mutu Kelembagaan"/>
        <s v="01 - Perjalanan Penjaminan mutu pendidikan KP"/>
        <s v="Bimbingan Penelitian Dan Pengabdian Kepada Masyarakat"/>
        <s v="01 - Perjalanan Bimbingan Penelitian dan Pengabdian Kepada Masyarakat"/>
        <s v="Serapan  Lulusan Pendidikan KP"/>
        <s v="01 - Perjalanan Serapan Lulusan dan Kajian Kebutuhan Tenaga Kerja KP"/>
        <s v="Publikasi dan Kehumasan Pusat Pendidikan KP  (OII)"/>
        <s v="01 - Perjalanan Kehumasan Pusat Pendidikan KP"/>
        <s v="Jiwa Korsa Pegawai Pusdik KP"/>
        <s v="Belanja Jasa Lainnya"/>
        <s v="Belanja Perjalanan Dinas Paket Meeting Luar Kota"/>
        <s v="Pembelajaran Digital"/>
        <s v="Wisuda dan Pelantikan pada Satdik di Lingkungan KKP"/>
        <s v="Workshop Prodi Teknis dan Spesifik"/>
        <s v="Dukungan Kegiatan Peserta Didik dan Sarana Prasarana Pendidikan KP"/>
        <s v="Dukungan Kegiatan Ketenagaan Pendidikan KP"/>
        <s v="Layanan Perkantoran"/>
        <s v="Gaji dan Tunjangan"/>
        <s v="Gaji dan Tunjangan Pusat Pendidikan KP"/>
        <s v="Belanja Gaji Pokok PNS"/>
        <s v="01 - Belanja Gaji Pokok PNS"/>
        <s v="Belanja Pembulatan Gaji PNS"/>
        <s v="01 - Belanja Pembulatan Gaji PNS"/>
        <s v="Belanja Tunj. Suami/Istri PNS"/>
        <s v="01 - Belanja Tunj. Suami/Istri PNS"/>
        <s v="Belanja Tunj. Anak PNS"/>
        <s v="01 - Belanja Tunj. Anak PNS"/>
        <s v="Belanja Tunj. Struktural PNS"/>
        <s v="01 - Belanja Tunj. Struktural PNS"/>
        <s v="Belanja Tunj. Fungsional PNS"/>
        <s v="01 - Belanja Tunj. Fungsional PNS"/>
        <s v="Belanja Tunj. PPh PNS"/>
        <s v="01 - Belanja Tunj. PPh PNS"/>
        <s v="Belanja Tunj. Beras PNS"/>
        <s v="01 - Belanja Tunj. Beras PNS"/>
        <s v="Belanja Uang Makan PNS"/>
        <s v="01 - Belanja Uang Makan PNS"/>
        <s v="Belanja Tunjangan Umum PNS"/>
        <s v="01 - Belanja Tunjangan Umum PNS"/>
        <s v="Belanja Uang Lembur"/>
        <s v="01 - Uang Lembur dan Uang Makan Lembur"/>
        <s v="Belanja Pegawai (Tunjangan Khusus/Kegiatan/Kinerja)"/>
        <s v="01 - Belanja Pegawai (Tunjangan Khusus/Kegiatan/Kinerja)"/>
        <s v="Operasional dan Pemeliharaan Kantor"/>
        <s v="Operasional dan Pemeliharaan Kantor Pusat Pendidikan KP"/>
        <s v="Belanja Keperluan Perkantoran"/>
        <s v="01 - Keperluan sehari hari perkantoran"/>
        <s v="02 - Jamuan"/>
        <s v="03 - Pramubakti (12 org x 13 bulan)"/>
        <s v="04 - Pengemudi (1 org x 13 bulan)"/>
        <s v="05 - BPJS Ketenagakerjaan Pengemudi dan Pramubhakti"/>
        <s v="06 - Pencetakan/Publikasi (Buku Kerja, Kalender, Buku)"/>
        <s v="08 - Langganan biaya video conference dan Zoho"/>
        <s v="09 - Estetika Kantor dan Pengharum Ruangan"/>
        <s v="10 - Uang Lembur PPNPN"/>
        <s v="Belanja Barang Operasional - Penanganan Pandemi COVID-19"/>
        <s v="01 - Masker/hand sanitizer/Vitamin (58 peg x 6 bln)"/>
        <s v="Belanja Barang Persediaan Barang Konsumsi"/>
        <s v="01 - ATK"/>
        <s v="03 - Kertas Fotocopy A4"/>
        <s v="04 - Kertas Fotocopy F4"/>
        <s v="05 - Kertas Kop A4 (4 warna)"/>
        <s v="06 - Kertas Kop F4 (4 warna)"/>
        <s v="07 - Amplop Kop Besar"/>
        <s v="08 - Amplop Kop Kecil"/>
        <s v="09 - Map Pusdik KP"/>
        <s v="Langganan Daya dan Jasa Pusat Pendidikan KP"/>
        <s v="Belanja Pengiriman Surat Dinas Pos Pusat"/>
        <s v="01 - Pengiriman surat dan dokumen/barang lainnya"/>
        <s v="01 - Sewa Mesin Photocopy"/>
        <s v="02 - Sewa Ruang Arsip dan Penyimpanan BMN"/>
        <s v="Pemeliharaan Kantor Pusat Pendidikan KP"/>
        <s v="Belanja Pemeliharaan Peralatan dan Mesin"/>
        <s v="01 - Pemeliharaan dan Operasional Kendaraan Pejabat Eselon II"/>
        <s v="02 - Pemeliharaan dan Operasional Kendaraan Roda 4"/>
        <s v="03 - Pemeliharaan dan Operasional Kendaraan Roda Dua"/>
        <s v="04 - Laptop/Notebook"/>
        <s v="05 - Komputer PC"/>
        <s v="06 - Printer"/>
        <s v="07 - LCD"/>
        <s v="08 - Kamera"/>
        <s v="09 - Perawatan Barang Inventaris Kantor"/>
        <s v="Belanja Pemeliharaan Lainnya"/>
        <s v="01 - Pemeliharaan Aquarium (2 unit)"/>
        <s v="Pembayaran Pelaksanaan Operasional Kantor Pusat Pendidikan KP"/>
        <s v="01 - Pakaian Dinas Pegawai (59 orang x 2 stell)"/>
        <s v="Belanja Honor Operasional Satuan Kerja"/>
        <s v="01 - PPK Pusat Pendiidikan"/>
        <s v="02 - Bendahara Pengeluaran Pembantu (1 ORG x 12 BLN)"/>
        <s v="03 - Staf Pengelola Keuangan KPA ( 1 ORG x 12 BLN)"/>
        <s v="04 - Pejabat Pengadaan Barang dan Jasa (1 ORG x 12 BLN)"/>
        <s v="05 - Penyimpan BMN Pembantu (1 ORG x 12 BLN)"/>
        <s v="06 - Pengelola SAK Pembantu (1 ORG x 12 BLN)"/>
        <s v="07 - Pengelola BMN Pembantu (1 ORG x 12 BLN)"/>
        <s v="08 - Ketua Tim Penghapusan BMN"/>
        <s v="09 - Sekretaris Tim Penghapusan BMN"/>
        <s v="10 - Anggota Tim Penghapusan BMN (3 ORANG x 1 KEG)"/>
        <s v="Layanan Sarana dan Prasarana Internal[Base Line]"/>
        <s v="Layanan Sarana Internal"/>
        <s v="Peralatan Fasilitas Perkantoran Pendidikan Kelautan dan Perikanan"/>
        <s v="01 - Peralatan dan Meubelair Pusdik"/>
        <s v="Layanan Manajemen Kinerja Internal[Base Line]"/>
        <s v="Layanan Perencanaan dan Penganggaran"/>
        <s v="Pelayanan Perencanaan dan Penganggaran Internal Pendidikan Kelautan"/>
        <s v="Perencanaan Kinerja Pendidikan KP"/>
        <s v="05 - Pencetakan"/>
        <s v="01 - Perjalanan Penyusunan Perencanaan Kinerja Pendidikan KP"/>
        <s v="Sinkronisasi Kegiatan Pendidikan KP"/>
        <s v="01 - Perjalanan Sinkronisasi Kegiatan Pendidikan KP"/>
        <s v="Penyusunan Anggaran Pendidikan KP"/>
        <s v="01 - Perjalanan Penyusunan Anggaran Pendidikan KP"/>
        <s v="Rencana Kerja Pendidikan KP"/>
        <s v="01 - Perjalanan Penyusunan Rencana Kerja Pendidikan KP"/>
        <s v="Revisi Anggaran Pendidikan KP"/>
        <s v="01 - Perjalanan Revisi Anggaran Pendidikan KP"/>
        <s v="Rapat Kerja Teknis Pendidikan KP"/>
        <s v="05 - Cetakan"/>
        <s v="06 - Perlengkapan Peserta"/>
        <s v="01 - Perjalanan Persiapan Rateknis Pendidikan KP"/>
        <s v="01 - Paket Fullboard Meeting (80 Org X 2 Hari)"/>
        <s v="02 - Uang Harian Fullboard Meeting (80 orang x 3 Hari)"/>
        <s v="03 - Perjalanan Fullboard Meeting"/>
        <s v="Layanan Pemantauan dan Evaluasi"/>
        <s v="Pelayanan Monitoring dan Evaluasi Pendidikan Kelautan dan Perikanan"/>
        <s v="Monitoring Evaluasi Kinerja Pendidikan KP"/>
        <s v="01 - Langganan biaya aplikasi komunikasi daring (zoom/linktree/zoho)"/>
        <s v="01 - Perjalanan Monitoring Evaluasi Kinerja Pendidikan KP"/>
        <s v="Monitoring Evaluasi Kegiatan dan Anggaran Pendidikan KP dan OII"/>
        <s v="05 - Cetakan Buku Pusat Pendidikan Dalam Angka"/>
        <s v="02 - Dukungan Kegiatan Data dan Informasi Pendidikan KP"/>
        <s v="01 - Perjalanan Monitoring Evaluasi Kegiatan dan Anggaran Pendidikan KP"/>
        <s v="Monitoring Evaluasi Penyelenggaraan Pendidikan KP"/>
        <s v="01 - Perjalanan Monitoring Evaluasi Pendidikan KP"/>
        <s v="Pelayanan Pelaporan Kinerja Pendidikan Kelautan dan Perikanan"/>
        <s v="Laporan Kinerja Lingkup Pendidikan KP"/>
        <s v="01 - Perjalanan Penyusunan Laporan Kinerja"/>
        <s v="Layanan Manajemen Keuangan"/>
        <s v="Pelayanan Keuangan Pendidikan Kelautan dan Perikanan"/>
        <s v="Penyusunan Laporan Keuangan dan PIPK"/>
        <s v="01 - Penyusunan Laporan Keuangan dan PIPK"/>
        <s v="Penyusunan Sistem Pengendalian Intern Pemerintah (SPIP)"/>
        <s v="01 - Penyusunan MR dan Evaluasi SPIP"/>
        <s v="Verifikasi dan Validasi Pertanggung Jawaban Kegiatan"/>
        <s v="02 - Cetakan formulir verifikasi SPJ"/>
        <s v="03 - Penggandaan/Penjilidan"/>
        <s v="04 - Bahan Komputer"/>
        <s v="05 - ATK"/>
        <s v="01 - Perjalanan Verifikasi dan Validasi Pertanggung Jawaban Kegiatan"/>
        <s v="Pengelolaan PNBP Lingkup Satuan Pendidikan KP"/>
        <s v="02 - Penggandaan/Penjilidan"/>
        <s v="01 - Perjalanan Pengelolaan PNBP Lingkup Satuan Pendidikan KP"/>
        <s v="Pemutakhiran data Administrasi Keuangan"/>
        <s v="01 - Perjalanan Penyelesaian Administrasi Keuangan"/>
        <s v="Dukungan Kegiatan BRSDMKP"/>
        <s v="01 - Perjalanan Dukungan Kegiatan BRSDMKP"/>
        <s v="Pembinaan Pelaksanaan Kewirausahaan dan TEFA"/>
        <s v="01 - Perjalanan Pembinaan Kewirausahaan dan Tefa"/>
        <s v="Penyusunan Program dan Anggaran Pusat Pendidikan KP"/>
        <s v="Pendidikan dan Pelatihan Aparatur KP"/>
        <s v="Layanan Manajemen SDM Internal[Base Line]"/>
        <s v="Layanan Pendidikan dan Pelatihan"/>
        <s v="Aparatur KKP yang Diberikan Beasiswa"/>
        <s v="Tugas Belajar Baru"/>
        <s v="05 - Perlengkapan TPA Toefl"/>
        <s v="06 - Buku TPA Toefl"/>
        <s v="01 - Dukungan Penyelenggaraan Tugas Belajar"/>
        <s v="02 - Langganan biaya video conference"/>
        <s v="01 - Pelaksanaan TOEFL/TPA"/>
        <s v="01 - Perjalanan Koordinasi dan pengadministrasian Tugas Belajar"/>
        <s v="02 - Perjalanan Peserta Tugas Belajar"/>
        <s v="Lanjutan Tugas Belajar"/>
        <s v="01 - Paket meeting fullboard (54 org x 2 hari)"/>
        <s v="02 - Uang harian paket meeting"/>
        <s v="03 - Perjalanan peserta"/>
        <s v="Tugas Belajar Luar Negeri"/>
        <s v="01 - Dukungan Penyelenggaraan Tugas Belajar Luar Negeri"/>
        <s v="Belanja Perjalanan Dinas Biasa - Luar Negeri"/>
        <s v="01 - Perjalanan peserta tugas belajar, Koordinasi dan Pendampingan tugas belajar"/>
        <s v="Aparatur KKP yang Diberikan Izin Belajar"/>
        <s v="01 - Perjalanan Koordinasi dan pengadministrasian izin Belajar"/>
      </sharedItems>
    </cacheField>
    <cacheField name="Vol Menjadi" numFmtId="0">
      <sharedItems containsString="0" containsBlank="1" containsNumber="1" containsInteger="1" minValue="0" maxValue="950"/>
    </cacheField>
    <cacheField name="Satuan Menjadi" numFmtId="0">
      <sharedItems containsBlank="1" count="30">
        <m/>
        <s v="NSPK, Rancangan Standar, Pedoman, Standar"/>
        <s v="NSPK"/>
        <s v=""/>
        <s v="OK"/>
        <s v="PKT"/>
        <s v="OJ"/>
        <s v="Ekspl"/>
        <s v="Unit"/>
        <s v="Layanan, Laporan, Dokumen, Rekomendasi, Unit"/>
        <s v="Layanan"/>
        <s v="Ekplr"/>
        <s v="UH"/>
        <s v="bln"/>
        <s v="thn"/>
        <s v="OT"/>
        <s v="OB"/>
        <s v="Bulan"/>
        <s v="rim"/>
        <s v="LBR"/>
        <s v="box"/>
        <s v="UB"/>
        <s v="Stel"/>
        <s v="Unit, m2, Paket"/>
        <s v="Dokumen, Layanan, Laporan, Rekomendasi"/>
        <s v="Dokumen"/>
        <s v="OH"/>
        <s v="Orang, Layanan, Rekomendasi"/>
        <s v="Orang"/>
        <s v="Org"/>
      </sharedItems>
    </cacheField>
    <cacheField name="H.Satuan Menjadi" numFmtId="0">
      <sharedItems containsString="0" containsBlank="1" containsNumber="1" containsInteger="1" minValue="5000" maxValue="451220000"/>
    </cacheField>
    <cacheField name="Jumlah Menjadi" numFmtId="0">
      <sharedItems containsString="0" containsBlank="1" containsNumber="1" containsInteger="1" minValue="0" maxValue="22288180000"/>
    </cacheField>
    <cacheField name="Selisih" numFmtId="0">
      <sharedItems containsSemiMixedTypes="0" containsString="0" containsNumber="1" containsInteger="1" minValue="-713986000" maxValue="564632000"/>
    </cacheField>
    <cacheField name="Status Revisi" numFmtId="0">
      <sharedItems containsBlank="1" count="5">
        <s v="Rev0"/>
        <s v="Rev detil"/>
        <s v=""/>
        <m/>
        <s v="Rev"/>
      </sharedItems>
    </cacheField>
    <cacheField name="KOORDINATOR" numFmtId="0">
      <sharedItems containsBlank="1" count="5">
        <m/>
        <s v="Penyelenggaraan Pendidikan"/>
        <s v="Kelembagaan dan Ketenagaan"/>
        <s v="Tata Usaha"/>
        <s v="Perencanaan dan Evaluasi"/>
      </sharedItems>
    </cacheField>
    <cacheField name="SUBKOORDINATOR" numFmtId="0">
      <sharedItems containsBlank="1" count="9">
        <m/>
        <s v="Metode dan Kurikulum"/>
        <s v="Peserta Didik dan Sarana Prasarana"/>
        <s v="Kelembagaan"/>
        <s v="Ketenagaan"/>
        <s v="Umum"/>
        <s v="Perencanaan"/>
        <s v="Evaluasi"/>
        <s v="Keuangan"/>
      </sharedItems>
    </cacheField>
    <cacheField name="Kegiatan Khusus" numFmtId="0">
      <sharedItems containsBlank="1" count="8">
        <m/>
        <s v="Belanja Modal"/>
        <s v="Layanan Kerja sama, Perencanaan dan Penganggaran"/>
        <s v="Layanan Umum"/>
        <s v="Gaji dan Tunjangan Pegawai"/>
        <s v="Operasional dan Pemeliharaan Kantor"/>
        <s v="Layanan Manajemen Keuangan"/>
        <s v="Pendidikan dan Pelatihan Aparatur KP"/>
      </sharedItems>
    </cacheField>
    <cacheField name="SubKoord_Akun" numFmtId="0">
      <sharedItems containsBlank="1" count="9">
        <m/>
        <s v="Metode dan Kurikulum"/>
        <s v="Peserta Didik dan Sarana Prasarana"/>
        <s v="Kelembagaan"/>
        <s v="Ketenagaan"/>
        <s v="Umum"/>
        <s v="Perencanaan"/>
        <s v="Evaluasi"/>
        <s v="Keuangan"/>
      </sharedItems>
    </cacheField>
    <cacheField name="MAK_Akun" numFmtId="0">
      <sharedItems/>
    </cacheField>
    <cacheField name="Selisih Pagu" numFmtId="0" formula="'Jumlah Semula'-'Jumlah Menjadi'" databaseField="0"/>
  </cacheFields>
  <extLst>
    <ext xmlns:x14="http://schemas.microsoft.com/office/spreadsheetml/2009/9/main" uri="{725AE2AE-9491-48be-B2B4-4EB974FC3084}">
      <x14:pivotCacheDefinition pivotCacheId="7982749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12.494532407407" backgroundQuery="1" createdVersion="8" refreshedVersion="8" minRefreshableVersion="3" recordCount="712" xr:uid="{FCE254D5-D1B3-4879-A147-ECB8BDBB3496}">
  <cacheSource type="external" connectionId="4"/>
  <cacheFields count="21">
    <cacheField name="Column1" numFmtId="0">
      <sharedItems/>
    </cacheField>
    <cacheField name="Kode Semula" numFmtId="0">
      <sharedItems containsBlank="1"/>
    </cacheField>
    <cacheField name="Uraian Semula" numFmtId="0">
      <sharedItems containsBlank="1"/>
    </cacheField>
    <cacheField name="Vol Semula" numFmtId="0">
      <sharedItems containsString="0" containsBlank="1" containsNumber="1" containsInteger="1" minValue="1" maxValue="950"/>
    </cacheField>
    <cacheField name="Satuan Semula" numFmtId="0">
      <sharedItems containsBlank="1"/>
    </cacheField>
    <cacheField name="H.Satuan Semula" numFmtId="0">
      <sharedItems containsString="0" containsBlank="1" containsNumber="1" containsInteger="1" minValue="5000" maxValue="451220000"/>
    </cacheField>
    <cacheField name="Jumlah Semula" numFmtId="0">
      <sharedItems containsString="0" containsBlank="1" containsNumber="1" containsInteger="1" minValue="109000" maxValue="22288180000"/>
    </cacheField>
    <cacheField name="Kode Menjadi" numFmtId="0">
      <sharedItems containsBlank="1"/>
    </cacheField>
    <cacheField name="Uraian Menjadi" numFmtId="0">
      <sharedItems containsBlank="1" count="303">
        <s v="Program Pendidikan dan Pelatihan Vokasi"/>
        <s v="Pendidikan Kelautan dan Perikanan"/>
        <s v="Norma, Standard, Prosedur dan Kriteria[Base Line]"/>
        <s v="Norma, Standard, Prosedur dan Kriteria Pendidikan Kelautan dan Perikanan"/>
        <s v="NSPK Metode dan Kurikulum Pendidikan KP"/>
        <s v="Bimbingan dan Pembinaan Metode dan Kurikulum"/>
        <s v="Belanja Bahan"/>
        <s v="01 - Konsumsi/bahan makanan"/>
        <s v="02 - Penggadaan"/>
        <s v="03 - Bahan Komputer"/>
        <s v="04 - ATK"/>
        <s v="Belanja Jasa Profesi"/>
        <s v="01 - Narasumber/Pembahas"/>
        <s v="Belanja Perjalanan Dinas Biasa"/>
        <s v="01 - Perjalanan Bimbingan dan Pembinaan Metode dan Kurikulum"/>
        <s v="Belanja Perjalanan Dinas Paket Meeting Dalam Kota"/>
        <s v="01 - Paket Fullboard Meeting (35 Org X 2 Hari)"/>
        <s v="02 - Perjalanan Fullboard Meeting"/>
        <s v="Penyusunan NSPK Metode dan Kurikulum"/>
        <s v="05 - Pencetakan NSPK Metode dan Kurikulum"/>
        <s v="01 - Perjalanan Fasilitasi/koordinasi Penyusunan NSPK"/>
        <s v="NSPK Peserta Didik Sarana dan Prasarana Pendidikan KP"/>
        <s v="NSPK Peserta Didik"/>
        <s v="02 - Bahan Komputer"/>
        <s v="03 - ATK"/>
        <s v="04 - Cetak"/>
        <s v="Belanja Barang Non Operasional Lainnya"/>
        <s v="01 - NSPK Peserta Didik Sarana dan Prasarana"/>
        <s v="01 - NSPK Peserta Didik Standar Sarana dan Prasarana Pendidikan KP"/>
        <s v="Pengendalian Sarana Prasarana"/>
        <s v="04 - Cetakan"/>
        <s v="01 - Perjalanan Pengendalian Sarana Prasarana"/>
        <s v="NSPK Kelembagaan Pendidikan KP"/>
        <s v="Pengembangan Kelembagaan Pendidikan KP"/>
        <m/>
        <s v="01 - Dukungan Kegiatan Pengembangan Kelembagaan"/>
        <s v="01 - Perjalanan Pembentukan Kelembagaan Pendidikan KP"/>
        <s v="Belanja Perjalanan Dinas Dalam Kota"/>
        <s v="01 - Transport lokal"/>
        <s v="Penyusunan NSPK Kelembagaan Pendidikan"/>
        <s v="01 - Penyusunan NSPK Kelembagaan Pendidikan"/>
        <s v="NSPK Ketenagaan Pendidikan KP"/>
        <s v="Penyiapan Pendidik dan Tenaga Kependidikan"/>
        <s v="01 - Perjalanan Penyiapan Pendidik dan Tenaga Kependidikan"/>
        <s v="Evaluasi Beban Kerja Guru dan Dosen"/>
        <s v="05 - Perlengkapan Kegiatan Beban Kerja Guru dan Dosen"/>
        <s v="01 - Perjalanan Evaluasi Beban Kerja Guru dan Dosen"/>
        <s v="Program Dukungan Manajemen"/>
        <s v="Dukungan Manajemen Internal Lingkup Badan Riset dan Sumber Daya Manusia Kelautan dan Perikanan"/>
        <s v="Sarana Bidang Teknologi Informasi dan Komunikasi[Base Line]"/>
        <s v="Sarana Teknologi Informasi dan Komunikasi Bidang Riset dan SDM KP"/>
        <s v="Sarana Teknologi Informasi dan Komunikasi (TIK) Pendidikan Kelautan dan Perikanan"/>
        <s v="Sarana Teknologi Informasi dan Komunikasi"/>
        <s v="Belanja Modal Peralatan dan Mesin"/>
        <s v="01 - Peralatan Teknologi Informasi dan Komunikasi Pusdik KP"/>
        <s v="Layanan Dukungan Manajemen Internal[Base Line]"/>
        <s v="Layanan Hubungan Masyarakat"/>
        <s v="Pelayanan Kerja Sama Pendidikan Kelautan dan Perikanan"/>
        <s v="Kerjasama Pendidikan KP"/>
        <s v="01 - Langganan biaya video conference"/>
        <s v="02 - Dukungan Kerjasama Pendidikan KP"/>
        <s v="01 - Perjalanan Kerjasama Pendidikan KP"/>
        <s v="Pertemuan Mitra Kerjasama Pendidikan KP"/>
        <s v="05 - Perlengkapan Peserta"/>
        <s v="01 - Paket Fullboard Meeting (50 Org X 2 hari)"/>
        <s v="Penyusunan Pedoman dan Program Kerjasama"/>
        <s v="05 - Cetakan"/>
        <s v="01 - Perjalanan Penyusunan Pedoman dan Program Kerjasama"/>
        <s v="Layanan Umum"/>
        <s v="Pelayanan Tata Usaha dan Kerumahtanggaan Pendidikan Kelautan dan Perikanan"/>
        <s v="Pengelolaan dan Implementasi BMN"/>
        <s v="01 - Penggandaan"/>
        <s v="04 - Cetakan Kegiatan Administrasi SIMAK BMN"/>
        <s v="01 - Perjalanan Implementasi SIMAK - BMN"/>
        <s v="01 - Koordinasi Implementasi SIMAK - BMN"/>
        <s v="Pembinaan dan Koordinasi Pimpinan"/>
        <s v="01 - Bahan Komputer"/>
        <s v="02 - ATK"/>
        <s v="01 - Langganan biaya Aplikasi"/>
        <s v="01 - Perjalanan Pembinaan, Koordinasi dan Pendampingan Pimpinan"/>
        <s v="Pengelolaan Kearsipan, Tata Naskah Dinas dan Persuratan Pusat Pendidikan KP"/>
        <s v="01 - Penggadaan"/>
        <s v="04 - Cetakan Kegiatan dan Laporan"/>
        <s v="Belanja Sewa"/>
        <s v="01 - Sewa Kendaraan / Mobil (2 kali)"/>
        <s v="01 - Perjalanan Pengelolaan Kearsipan dan Tata Naskah Dinas"/>
        <s v="01 - Perjalanan Koordinasi"/>
        <s v="Penyusunan Bahan Tindak Lanjut dan Pemutakhiran Data"/>
        <s v="05 - Konsumsi/bahan makanan"/>
        <s v="01 - Perjalanan Penyusunan Bahan Tindak Lanjut dan Pemutakhiran Data"/>
        <s v="Pengelolaan Administrasi Kepegawaian Pusdik KP"/>
        <s v="01 - Peningkatan Kapasitas Pegawai"/>
        <s v="01 - Perjalanan Pengelolaan SDM Aparatur"/>
        <s v="02 - Perjalanan Dukungan WBK Satuan Pendidikan KP (5 Lokasi x 3 Kali)"/>
        <s v="Penjaminan Mutu Kelembagaan"/>
        <s v="01 - Perjalanan Penjaminan mutu pendidikan KP"/>
        <s v="Bimbingan Pengabdian Kepada Masyarakat"/>
        <s v="02 - Publikasi SFV"/>
        <s v="01 - Perjalanan Bimbingan Pengabdian Kepada Masyarakat"/>
        <s v="Serapan  Lulusan Pendidikan KP"/>
        <s v="01 - Dukungan Serapan Lulusan Pendidikan KP"/>
        <s v="01 - Narasumber/Pembahas/Praktisi"/>
        <s v="01 - Perjalanan Serapan Lulusan Pendidikan KP"/>
        <s v="Publikasi dan Kehumasan Pusat Pendidikan KP  (OII)"/>
        <s v="01 - Perjalanan Kehumasan Pusat Pendidikan KP"/>
        <s v="Jiwa Korsa Pegawai Pusdik KP"/>
        <s v="01 - Perlengkapan Peserta"/>
        <s v="05 - Belanja Konsumsi/Bahan Makanan"/>
        <s v="01 - Sewa Kendaraan (2 Hari x 2 Unit x 1 Kgt) Jakarta - Jawa Tengah"/>
        <s v="02 - Sewa Kendaraan (1 Hari x 2 Unit x 1 Kgt) Jakarta - Jawa Barat"/>
        <s v="Belanja Jasa Lainnya"/>
        <s v="01 - Jasa Pandu Jiwa Korsa"/>
        <s v="01 - Perjalanan  Survey Lokasi Jiwa Korsa Pusdik KP"/>
        <s v="Belanja Perjalanan Dinas Paket Meeting Luar Kota"/>
        <s v="01 - Paket Fullboard Meeting (75 Org X 1 Hari)"/>
        <s v="02 - Uang Harian Fullboard Meeting (75 orang x 3 Hari)"/>
        <s v="03 - Uang Harian Fullboard Meeting (60 orang x 1 Hari)"/>
        <s v="Kajian Analisis Kebutuhan Tenaga Kerja pada Industri Kelautan dan Perikanan"/>
        <s v="02 - Penggandaan"/>
        <s v="05 - Responden Kit"/>
        <s v="Belanja Honor Output Kegiatan"/>
        <s v="01 - Pembantu Lapang"/>
        <s v="01 - Perjalanan Penyusunan Kajian"/>
        <s v="Wisuda dan Pelantikan pada Satdik di Lingkungan KKP"/>
        <s v="01 - Wisuda dan Pelantikan pada Satdik di Lingkungan KKP"/>
        <s v="Transformasi Layanan Pendidikan KP"/>
        <s v="01 - Paket Fullboard Meeting (27 Org X 1 Hari)"/>
        <s v="02 - Uang Harian Fullboard Meeting (27 orang x 2 Hari)"/>
        <s v="03 - Uang Harian Fullboard Meeting (10 orang x 1 Hari)"/>
        <s v="Dukungan Kegiatan Peserta Didik dan Sarana Prasarana Pendidikan KP"/>
        <s v="01 - NSPK Peserta Didik Sarana dan Prasarana Pendidikan KP"/>
        <s v="Dukungan Penyiapan Pendidik dan Tenaga Kependidikan"/>
        <s v="Layanan Perkantoran"/>
        <s v="Gaji dan Tunjangan"/>
        <s v="Gaji dan Tunjangan Pusat Pendidikan KP"/>
        <s v="Belanja Gaji Pokok PNS"/>
        <s v="01 - Belanja Gaji Pokok PNS"/>
        <s v="Belanja Pembulatan Gaji PNS"/>
        <s v="01 - Belanja Pembulatan Gaji PNS"/>
        <s v="Belanja Tunj. Suami/Istri PNS"/>
        <s v="01 - Belanja Tunj. Suami/Istri PNS"/>
        <s v="Belanja Tunj. Anak PNS"/>
        <s v="01 - Belanja Tunj. Anak PNS"/>
        <s v="Belanja Tunj. Struktural PNS"/>
        <s v="01 - Belanja Tunj. Struktural PNS"/>
        <s v="Belanja Tunj. Fungsional PNS"/>
        <s v="01 - Belanja Tunj. Fungsional PNS"/>
        <s v="Belanja Tunj. PPh PNS"/>
        <s v="01 - Belanja Tunj. PPh PNS"/>
        <s v="Belanja Tunj. Beras PNS"/>
        <s v="01 - Belanja Tunj. Beras PNS"/>
        <s v="Belanja Uang Makan PNS"/>
        <s v="01 - Belanja Uang Makan PNS"/>
        <s v="Belanja Tunjangan Umum PNS"/>
        <s v="01 - Belanja Tunjangan Umum PNS"/>
        <s v="Belanja Uang Lembur"/>
        <s v="01 - Uang Lembur dan Uang Makan Lembur"/>
        <s v="Belanja Pegawai (Tunjangan Khusus/Kegiatan/Kinerja)"/>
        <s v="01 - Belanja Pegawai (Tunjangan Khusus/Kegiatan/Kinerja)"/>
        <s v="Operasional dan Pemeliharaan Kantor"/>
        <s v="Operasional dan Pemeliharaan Kantor Pusat Pendidikan KP"/>
        <s v="Belanja Keperluan Perkantoran"/>
        <s v="01 - Keperluan sehari hari perkantoran"/>
        <s v="02 - Jamuan"/>
        <s v="03 - Pramubakti (12 org x 13 bulan)"/>
        <s v="04 - Pengemudi (1 org x 13 bulan)"/>
        <s v="05 - BPJS Ketenagakerjaan Pengemudi dan Pramubhakti"/>
        <s v="06 - Pencetakan/Publikasi (Buku Kerja, Kalender, Buku)"/>
        <s v="08 - Langganan biaya video conference dan Zoho"/>
        <s v="09 - Estetika Kantor dan Pengharum Ruangan"/>
        <s v="10 - Uang Lembur PPNPN"/>
        <s v="Belanja Barang Operasional - Penanganan Pandemi COVID-19"/>
        <s v="01 - Masker/hand sanitizer/Vitamin (58 peg x 12 bln)"/>
        <s v="Belanja Barang Persediaan Barang Konsumsi"/>
        <s v="01 - ATK"/>
        <s v="03 - Kertas Fotocopy A4"/>
        <s v="04 - Kertas Fotocopy F4"/>
        <s v="05 - Kertas Kop A4 (4 warna)"/>
        <s v="06 - Kertas Kop F4 (4 warna)"/>
        <s v="07 - Amplop Kop Besar"/>
        <s v="08 - Amplop Kop Kecil"/>
        <s v="09 - Map Pusdik KP"/>
        <s v="Langganan Daya dan Jasa Pusat Pendidikan KP"/>
        <s v="Belanja Pengiriman Surat Dinas Pos Pusat"/>
        <s v="01 - Pengiriman surat dan dokumen/barang lainnya"/>
        <s v="01 - Sewa Mesin Photocopy"/>
        <s v="02 - Sewa Ruang Arsip dan Penyimpanan BMN"/>
        <s v="Pemeliharaan Kantor Pusat Pendidikan KP"/>
        <s v="Belanja Pemeliharaan Peralatan dan Mesin"/>
        <s v="01 - Pemeliharaan dan Operasional Kendaraan Pejabat Eselon II"/>
        <s v="02 - Pemeliharaan dan Operasional Kendaraan Roda 4"/>
        <s v="03 - Pemeliharaan dan Operasional Kendaraan Roda Dua"/>
        <s v="04 - Laptop/Notebook"/>
        <s v="05 - Komputer PC"/>
        <s v="06 - Printer"/>
        <s v="07 - LCD"/>
        <s v="08 - Kamera"/>
        <s v="09 - Perawatan Barang Inventaris Kantor"/>
        <s v="Belanja Pemeliharaan Lainnya"/>
        <s v="01 - Pemeliharaan Aquarium (2 unit)"/>
        <s v="Pembayaran Pelaksanaan Operasional Kantor Pusat Pendidikan KP"/>
        <s v="01 - Pakaian Dinas Pegawai (59 orang x 2 stell)"/>
        <s v="Belanja Honor Operasional Satuan Kerja"/>
        <s v="01 - PPK Pusat Pendiidikan"/>
        <s v="02 - Bendahara Pengeluaran Pembantu (1 ORG x 12 BLN)"/>
        <s v="03 - Staf Pengelola Keuangan KPA ( 1 ORG x 12 BLN)"/>
        <s v="04 - Pejabat Pengadaan Barang dan Jasa (1 ORG x 12 BLN)"/>
        <s v="05 - Penyimpan BMN Pembantu (1 ORG x 12 BLN)"/>
        <s v="06 - Pengelola SAK Pembantu (1 ORG x 12 BLN)"/>
        <s v="07 - Pengelola BMN Pembantu (1 ORG x 12 BLN)"/>
        <s v="08 - Ketua Tim Penghapusan BMN"/>
        <s v="09 - Sekretaris Tim Penghapusan BMN"/>
        <s v="10 - Anggota Tim Penghapusan BMN (3 ORANG x 1 KEG)"/>
        <s v="Layanan Sarana dan Prasarana Internal[Base Line]"/>
        <s v="Layanan Sarana Internal"/>
        <s v="Peralatan Fasilitas Perkantoran Pendidikan Kelautan dan Perikanan"/>
        <s v="01 - Peralatan dan Meubelair Pusdik"/>
        <s v="Layanan Manajemen Kinerja Internal[Base Line]"/>
        <s v="Layanan Perencanaan dan Penganggaran"/>
        <s v="Pelayanan Perencanaan dan Penganggaran Internal Pendidikan Kelautan"/>
        <s v="Perencanaan Kinerja Pendidikan KP"/>
        <s v="05 - Pencetakan"/>
        <s v="01 - Perjalanan Penyusunan Perencanaan Kinerja Pendidikan KP"/>
        <s v="Sinkronisasi Kegiatan Pendidikan KP"/>
        <s v="01 - Perjalanan Sinkronisasi Kegiatan Pendidikan KP"/>
        <s v="Penyusunan Anggaran Pendidikan KP"/>
        <s v="01 - Perjalanan Penyusunan Anggaran Pendidikan KP"/>
        <s v="Rencana Kerja Pendidikan KP"/>
        <s v="01 - Perjalanan Penyusunan Rencana Kerja Pendidikan KP"/>
        <s v="Revisi Anggaran Pendidikan KP"/>
        <s v="01 - Perjalanan Revisi Anggaran Pendidikan KP"/>
        <s v="Rapat Kerja Teknis Pendidikan KP"/>
        <s v="06 - Perlengkapan Peserta"/>
        <s v="01 - Perjalanan Persiapan Rateknis Pendidikan KP"/>
        <s v="01 - Paket Fullboard Meeting (80 Org X 2 Hari)"/>
        <s v="02 - Uang Harian Fullboard Meeting (80 orang x 3 Hari)"/>
        <s v="03 - Perjalanan Fullboard Meeting"/>
        <s v="Studi Banding Biaya Program Studi"/>
        <s v="01 - Perjalanan Studi Banding Biaya Program Studi"/>
        <s v="Pertemuan Standar Biaya Pendidikan"/>
        <s v="01 - Paket Fullboard Meeting (46 Org X 2 Hari)"/>
        <s v="Penyusunan Pedoman Standar Biaya Program Studi"/>
        <s v="01 - Perjalanan Penyusunan Standar Biaya Program Studi"/>
        <s v="Layanan Pemantauan dan Evaluasi"/>
        <s v="Pelayanan Monitoring dan Evaluasi Pendidikan Kelautan dan Perikanan"/>
        <s v="Monitoring Evaluasi Kinerja Pendidikan KP"/>
        <s v="01 - Langganan biaya aplikasi komunikasi daring"/>
        <s v="01 - Perjalanan Monitoring Evaluasi Kinerja Pendidikan KP"/>
        <s v="Monitoring Evaluasi Kegiatan dan Anggaran Pendidikan KP dan OII"/>
        <s v="05 - Cetakan Buku Pusat Pendidikan Dalam Angka"/>
        <s v="02 - Dukungan Kegiatan Data dan Informasi"/>
        <s v="01 - Perjalanan Monitoring Evaluasi Kegiatan dan Anggaran Pendidikan KP"/>
        <s v="Monitoring Evaluasi Penyelenggaraan Pendidikan KP"/>
        <s v="01 - Perjalanan Monitoring Evaluasi Pendidikan KP"/>
        <s v="Pelayanan Pelaporan Kinerja Pendidikan Kelautan dan Perikanan"/>
        <s v="Laporan Kinerja Lingkup Pendidikan KP"/>
        <s v="01 - Perjalanan Penyusunan Laporan Kinerja"/>
        <s v="Layanan Manajemen Keuangan"/>
        <s v="Pelayanan Keuangan Pendidikan Kelautan dan Perikanan"/>
        <s v="Penyusunan Laporan Keuangan dan PIPK"/>
        <s v="01 - Penyusunan Laporan Keuangan dan PIPK"/>
        <s v="Penyusunan Sistem Pengendalian Intern Pemerintah (SPIP)"/>
        <s v="01 - Penyusunan MR dan Evaluasi SPIP"/>
        <s v="Verifikasi dan Validasi Pertanggung Jawaban Kegiatan"/>
        <s v="02 - Cetakan formulir verifikasi SPJ"/>
        <s v="03 - Penggandaan/Penjilidan"/>
        <s v="04 - Bahan Komputer"/>
        <s v="05 - ATK"/>
        <s v="01 - Perjalanan Verifikasi dan Validasi Pertanggung Jawaban Kegiatan"/>
        <s v="Pengelolaan PNBP Lingkup Satuan Pendidikan KP"/>
        <s v="02 - Penggandaan/Penjilidan"/>
        <s v="01 - Perjalanan Pengelolaan PNBP Lingkup Satuan Pendidikan KP"/>
        <s v="Pemutakhiran data Administrasi Keuangan"/>
        <s v="01 - Perjalanan Penyelesaian Administrasi Keuangan"/>
        <s v="Dukungan Kegiatan BRSDMKP"/>
        <s v="01 - Perjalanan Dukungan Kegiatan BRSDMKP"/>
        <s v="Pembinaan Pelaksanaan Kewirausahaan dan TEFA"/>
        <s v="01 - Perjalanan Pembinaan Kewirausahaan dan Tefa"/>
        <s v="Penyusunan Program dan Anggaran Pusat Pendidikan KP"/>
        <s v="Pendidikan dan Pelatihan Aparatur KP"/>
        <s v="Layanan Manajemen SDM Internal[Base Line]"/>
        <s v="Layanan Pendidikan dan Pelatihan"/>
        <s v="Aparatur KKP yang Diberikan Beasiswa"/>
        <s v="Tugas Belajar Baru"/>
        <s v="05 - Perlengkapan TPA Toefl"/>
        <s v="06 - Buku TPA Toefl"/>
        <s v="01 - Dukungan Penyelenggaraan Tugas Belajar"/>
        <s v="02 - Langganan biaya video conference"/>
        <s v="01 - Pelaksanaan TOEFL/TPA"/>
        <s v="01 - Perjalanan Koordinasi dan pengadministrasian Tugas Belajar"/>
        <s v="02 - Perjalanan Peserta Tugas Belajar"/>
        <s v="Lanjutan Tugas Belajar"/>
        <s v="01 - Paket meeting fullboard (54 org x 2 hari)"/>
        <s v="02 - Uang harian paket meeting"/>
        <s v="03 - Perjalanan peserta"/>
        <s v="Tugas Belajar Luar Negeri"/>
        <s v="01 - Dukungan Penyelenggaraan Tugas Belajar Luar Negeri"/>
        <s v="Belanja Perjalanan Dinas Biasa - Luar Negeri"/>
        <s v="01 - Perjalanan peserta tugas belajar, Koordinasi dan Pendampingan tugas belajar"/>
        <s v="Aparatur KKP yang Diberikan Izin Belajar"/>
        <s v="01 - Perjalanan Koordinasi dan pengadministrasian izin Belajar"/>
        <s v="01 - Paket Fullboard Meeting (109 Org X 2 hari)" u="1"/>
        <s v="Dukungan Kegiatan Ketenagaan Pendidikan KP" u="1"/>
      </sharedItems>
    </cacheField>
    <cacheField name="Vol Menjadi" numFmtId="0">
      <sharedItems containsString="0" containsBlank="1" containsNumber="1" containsInteger="1" minValue="0" maxValue="950"/>
    </cacheField>
    <cacheField name="Satuan Menjadi" numFmtId="0">
      <sharedItems containsBlank="1"/>
    </cacheField>
    <cacheField name="H.Satuan Menjadi" numFmtId="0">
      <sharedItems containsString="0" containsBlank="1" containsNumber="1" containsInteger="1" minValue="5000" maxValue="451220000"/>
    </cacheField>
    <cacheField name="Jumlah Menjadi" numFmtId="0">
      <sharedItems containsString="0" containsBlank="1" containsNumber="1" containsInteger="1" minValue="0" maxValue="22288180000"/>
    </cacheField>
    <cacheField name="Selisih" numFmtId="0">
      <sharedItems containsSemiMixedTypes="0" containsString="0" containsNumber="1" containsInteger="1" minValue="-536163000" maxValue="536163000"/>
    </cacheField>
    <cacheField name="Status Revisi" numFmtId="0">
      <sharedItems containsBlank="1" count="5">
        <s v="Rev0"/>
        <s v="Rev detil"/>
        <s v=""/>
        <s v="Rev"/>
        <m/>
      </sharedItems>
    </cacheField>
    <cacheField name="KOORDINATOR" numFmtId="0">
      <sharedItems containsBlank="1" count="5">
        <m/>
        <s v="Penyelenggaraan Pendidikan"/>
        <s v="Kelembagaan dan Ketenagaan"/>
        <s v="Tata Usaha"/>
        <s v="Perencanaan dan Evaluasi"/>
      </sharedItems>
    </cacheField>
    <cacheField name="SUBKOORDINATOR" numFmtId="0">
      <sharedItems containsBlank="1" count="9">
        <m/>
        <s v="Metode dan Kurikulum"/>
        <s v="Peserta Didik dan Sarana Prasarana"/>
        <s v="Kelembagaan"/>
        <s v="Ketenagaan"/>
        <s v="Umum"/>
        <s v="Perencanaan"/>
        <s v="Evaluasi"/>
        <s v="Keuangan"/>
      </sharedItems>
    </cacheField>
    <cacheField name="Kegiatan Khusus" numFmtId="0">
      <sharedItems containsBlank="1" count="9">
        <m/>
        <s v="Belanja Modal"/>
        <s v="Pelayanan Kerja Sama Pendidikan Kelautan dan Perikanan"/>
        <s v="Layanan Umum"/>
        <s v="Gaji dan Tunjangan Pegawai"/>
        <s v="Operasional dan Pemeliharaan Kantor"/>
        <s v="Pelayanan Perencanaan dan Penganggaran Internal Pendidikan Kelautan"/>
        <s v="Layanan Manajemen Keuangan"/>
        <s v="Pendidikan dan Pelatihan Aparatur KP"/>
      </sharedItems>
    </cacheField>
    <cacheField name="SubKoord_Akun" numFmtId="0">
      <sharedItems containsBlank="1" count="9">
        <m/>
        <s v="Metode dan Kurikulum"/>
        <s v="Peserta Didik dan Sarana Prasarana"/>
        <s v="Kelembagaan"/>
        <s v="Ketenagaan"/>
        <s v="Umum"/>
        <s v="Perencanaan"/>
        <s v="Evaluasi"/>
        <s v="Keuangan"/>
      </sharedItems>
    </cacheField>
    <cacheField name="MAK_Akun" numFmtId="0">
      <sharedItems/>
    </cacheField>
    <cacheField name="Selisih_reviu" numFmtId="0" formula="'Jumlah Semula' -'Jumlah Menjadi'" databaseField="0"/>
  </cacheFields>
  <extLst>
    <ext xmlns:x14="http://schemas.microsoft.com/office/spreadsheetml/2009/9/main" uri="{725AE2AE-9491-48be-B2B4-4EB974FC3084}">
      <x14:pivotCacheDefinition pivotCacheId="57699468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12.573530439811" backgroundQuery="1" createdVersion="8" refreshedVersion="8" minRefreshableVersion="3" recordCount="710" xr:uid="{2EFEC9E0-CDCA-4A81-A629-78D95E89212B}">
  <cacheSource type="external" connectionId="2"/>
  <cacheFields count="21">
    <cacheField name="Column1" numFmtId="0">
      <sharedItems/>
    </cacheField>
    <cacheField name="Kode Semula" numFmtId="0">
      <sharedItems containsBlank="1"/>
    </cacheField>
    <cacheField name="Uraian Semula" numFmtId="0">
      <sharedItems containsBlank="1"/>
    </cacheField>
    <cacheField name="Vol Semula" numFmtId="0">
      <sharedItems containsString="0" containsBlank="1" containsNumber="1" containsInteger="1" minValue="1" maxValue="950"/>
    </cacheField>
    <cacheField name="Satuan Semula" numFmtId="0">
      <sharedItems containsBlank="1"/>
    </cacheField>
    <cacheField name="H.Satuan Semula" numFmtId="0">
      <sharedItems containsString="0" containsBlank="1" containsNumber="1" containsInteger="1" minValue="5000" maxValue="451220000"/>
    </cacheField>
    <cacheField name="Jumlah Semula" numFmtId="0">
      <sharedItems containsString="0" containsBlank="1" containsNumber="1" containsInteger="1" minValue="109000" maxValue="22288180000"/>
    </cacheField>
    <cacheField name="Kode Menjadi" numFmtId="0">
      <sharedItems containsBlank="1"/>
    </cacheField>
    <cacheField name="Uraian Menjadi" numFmtId="0">
      <sharedItems containsBlank="1" count="303">
        <s v="Program Pendidikan dan Pelatihan Vokasi"/>
        <s v="Pendidikan Kelautan dan Perikanan"/>
        <s v="Norma, Standard, Prosedur dan Kriteria[Base Line]"/>
        <s v="Norma, Standard, Prosedur dan Kriteria Pendidikan Kelautan dan Perikanan"/>
        <s v="NSPK Metode dan Kurikulum Pendidikan KP"/>
        <s v="Bimbingan dan Pembinaan Metode dan Kurikulum"/>
        <s v="Belanja Bahan"/>
        <s v="01 - Konsumsi/bahan makanan"/>
        <s v="02 - Penggadaan"/>
        <s v="03 - Bahan Komputer"/>
        <s v="04 - ATK"/>
        <s v="Belanja Jasa Profesi"/>
        <s v="01 - Narasumber/Pembahas"/>
        <s v="Belanja Perjalanan Dinas Biasa"/>
        <s v="01 - Perjalanan Bimbingan dan Pembinaan Metode dan Kurikulum"/>
        <s v="Belanja Perjalanan Dinas Paket Meeting Dalam Kota"/>
        <s v="01 - Paket Fullboard Meeting (35 Org X 2 Hari)"/>
        <s v="02 - Perjalanan Fullboard Meeting"/>
        <s v="Penyusunan NSPK Metode dan Kurikulum"/>
        <s v="05 - Pencetakan NSPK Metode dan Kurikulum"/>
        <s v="01 - Perjalanan Fasilitasi/koordinasi Penyusunan NSPK"/>
        <s v="NSPK Peserta Didik Sarana dan Prasarana Pendidikan KP"/>
        <s v="NSPK Peserta Didik"/>
        <s v="02 - Bahan Komputer"/>
        <s v="03 - ATK"/>
        <s v="04 - Cetak"/>
        <s v="Belanja Barang Non Operasional Lainnya"/>
        <s v="01 - NSPK Peserta Didik Sarana dan Prasarana"/>
        <s v="01 - NSPK Peserta Didik Standar Sarana dan Prasarana Pendidikan KP"/>
        <s v="Pengendalian Sarana Prasarana"/>
        <s v="04 - Cetakan"/>
        <s v="01 - Perjalanan Pengendalian Sarana Prasarana"/>
        <s v="NSPK Kelembagaan Pendidikan KP"/>
        <s v="Pengembangan Kelembagaan Pendidikan KP"/>
        <m/>
        <s v="01 - Dukungan Kegiatan Pengembangan Kelembagaan"/>
        <s v="01 - Perjalanan Pembentukan Kelembagaan Pendidikan KP"/>
        <s v="Belanja Perjalanan Dinas Dalam Kota"/>
        <s v="01 - Transport lokal"/>
        <s v="Penyusunan NSPK Kelembagaan Pendidikan"/>
        <s v="01 - Penyusunan NSPK Kelembagaan Pendidikan"/>
        <s v="NSPK Ketenagaan Pendidikan KP"/>
        <s v="Penyiapan Pendidik dan Tenaga Kependidikan"/>
        <s v="01 - Perjalanan Penyiapan Pendidik dan Tenaga Kependidikan"/>
        <s v="Evaluasi Beban Kerja Guru dan Dosen"/>
        <s v="05 - Perlengkapan Kegiatan Beban Kerja Guru dan Dosen"/>
        <s v="01 - Perjalanan Evaluasi Beban Kerja Guru dan Dosen"/>
        <s v="Program Dukungan Manajemen"/>
        <s v="Dukungan Manajemen Internal Lingkup Badan Riset dan Sumber Daya Manusia Kelautan dan Perikanan"/>
        <s v="Sarana Bidang Teknologi Informasi dan Komunikasi[Base Line]"/>
        <s v="Sarana Teknologi Informasi dan Komunikasi Bidang Riset dan SDM KP"/>
        <s v="Sarana Teknologi Informasi dan Komunikasi (TIK) Pendidikan Kelautan dan Perikanan"/>
        <s v="Sarana Teknologi Informasi dan Komunikasi"/>
        <s v="Belanja Modal Peralatan dan Mesin"/>
        <s v="01 - Peralatan Teknologi Informasi dan Komunikasi Pusdik KP"/>
        <s v="Layanan Dukungan Manajemen Internal[Base Line]"/>
        <s v="Layanan Hubungan Masyarakat"/>
        <s v="Pelayanan Kerja Sama Pendidikan Kelautan dan Perikanan"/>
        <s v="Kerjasama Pendidikan KP"/>
        <s v="01 - Langganan biaya video conference"/>
        <s v="02 - Dukungan Kerjasama Pendidikan KP"/>
        <s v="01 - Perjalanan Kerjasama Pendidikan KP"/>
        <s v="Pertemuan Mitra Kerjasama Pendidikan KP"/>
        <s v="05 - Perlengkapan Peserta"/>
        <s v="01 - Paket Fullboard Meeting (109 Org X 2 hari)"/>
        <s v="Penyusunan Pedoman dan Program Kerjasama"/>
        <s v="05 - Cetakan"/>
        <s v="01 - Perjalanan Penyusunan Pedoman dan Program Kerjasama"/>
        <s v="Layanan Umum"/>
        <s v="Pelayanan Tata Usaha dan Kerumahtanggaan Pendidikan Kelautan dan Perikanan"/>
        <s v="Pengelolaan dan Implementasi BMN"/>
        <s v="01 - Penggandaan"/>
        <s v="04 - Cetakan Kegiatan Administrasi SIMAK BMN"/>
        <s v="01 - Perjalanan Implementasi SIMAK - BMN"/>
        <s v="01 - Koordinasi Implementasi SIMAK - BMN"/>
        <s v="Pembinaan dan Koordinasi Pimpinan"/>
        <s v="01 - Bahan Komputer"/>
        <s v="02 - ATK"/>
        <s v="01 - Langganan biaya Aplikasi"/>
        <s v="01 - Perjalanan Pembinaan, Koordinasi dan Pendampingan Pimpinan"/>
        <s v="Pengelolaan Kearsipan, Tata Naskah Dinas dan Persuratan Pusat Pendidikan KP"/>
        <s v="01 - Penggadaan"/>
        <s v="04 - Cetakan Kegiatan dan Laporan"/>
        <s v="Belanja Sewa"/>
        <s v="01 - Sewa Kendaraan / Mobil (2 kali)"/>
        <s v="01 - Perjalanan Pengelolaan Kearsipan dan Tata Naskah Dinas"/>
        <s v="01 - Perjalanan Koordinasi"/>
        <s v="Penyusunan Bahan Tindak Lanjut dan Pemutakhiran Data"/>
        <s v="05 - Konsumsi/bahan makanan"/>
        <s v="01 - Perjalanan Penyusunan Bahan Tindak Lanjut dan Pemutakhiran Data"/>
        <s v="Pengelolaan Administrasi Kepegawaian Pusdik KP"/>
        <s v="01 - Peningkatan Kapasitas Pegawai"/>
        <s v="01 - Perjalanan Pengelolaan SDM Aparatur"/>
        <s v="02 - Perjalanan Dukungan WBK Satuan Pendidikan KP (5 Lokasi x 3 Kali)"/>
        <s v="Penjaminan Mutu Kelembagaan"/>
        <s v="01 - Perjalanan Penjaminan mutu pendidikan KP"/>
        <s v="Bimbingan Pengabdian Kepada Masyarakat"/>
        <s v="02 - Publikasi SFV"/>
        <s v="01 - Perjalanan Bimbingan Pengabdian Kepada Masyarakat"/>
        <s v="Serapan  Lulusan Pendidikan KP"/>
        <s v="01 - Dukungan Serapan Lulusan Pendidikan KP"/>
        <s v="01 - Narasumber/Pembahas/Praktisi"/>
        <s v="01 - Perjalanan Serapan Lulusan Pendidikan KP"/>
        <s v="Publikasi dan Kehumasan Pusat Pendidikan KP  (OII)"/>
        <s v="01 - Perjalanan Kehumasan Pusat Pendidikan KP"/>
        <s v="Jiwa Korsa Pegawai Pusdik KP"/>
        <s v="01 - Perlengkapan Peserta"/>
        <s v="05 - Belanja Konsumsi/Bahan Makanan"/>
        <s v="01 - Sewa Kendaraan (2 Hari x 2 Unit x 1 Kgt) Jakarta - Jawa Tengah"/>
        <s v="02 - Sewa Kendaraan (1 Hari x 2 Unit x 1 Kgt) Jakarta - Jawa Barat"/>
        <s v="Belanja Jasa Lainnya"/>
        <s v="01 - Jasa Pandu Jiwa Korsa"/>
        <s v="01 - Perjalanan  Survey Lokasi Jiwa Korsa Pusdik KP"/>
        <s v="Belanja Perjalanan Dinas Paket Meeting Luar Kota"/>
        <s v="01 - Paket Fullboard Meeting (75 Org X 1 Hari)"/>
        <s v="02 - Uang Harian Fullboard Meeting (75 orang x 3 Hari)"/>
        <s v="03 - Uang Harian Fullboard Meeting (60 orang x 1 Hari)"/>
        <s v="Kajian Analisis Kebutuhan Tenaga Kerja pada Industri Kelautan dan Perikanan"/>
        <s v="02 - Penggandaan"/>
        <s v="05 - Responden Kit"/>
        <s v="Belanja Honor Output Kegiatan"/>
        <s v="01 - Pembantu Lapang"/>
        <s v="01 - Perjalanan Penyusunan Kajian"/>
        <s v="Wisuda dan Pelantikan pada Satdik di Lingkungan KKP"/>
        <s v="01 - Wisuda dan Pelantikan pada Satdik di Lingkungan KKP"/>
        <s v="Transformasi Layanan Pendidikan KP"/>
        <s v="01 - Paket Fullboard Meeting (27 Org X 1 Hari)"/>
        <s v="02 - Uang Harian Fullboard Meeting (27 orang x 2 Hari)"/>
        <s v="03 - Uang Harian Fullboard Meeting (10 orang x 1 Hari)"/>
        <s v="Dukungan Kegiatan Peserta Didik dan Sarana Prasarana Pendidikan KP"/>
        <s v="01 - NSPK Peserta Didik Sarana dan Prasarana Pendidikan KP"/>
        <s v="Dukungan Kegiatan Ketenagaan Pendidikan KP"/>
        <s v="Layanan Perkantoran"/>
        <s v="Gaji dan Tunjangan"/>
        <s v="Gaji dan Tunjangan Pusat Pendidikan KP"/>
        <s v="Belanja Gaji Pokok PNS"/>
        <s v="01 - Belanja Gaji Pokok PNS"/>
        <s v="Belanja Pembulatan Gaji PNS"/>
        <s v="01 - Belanja Pembulatan Gaji PNS"/>
        <s v="Belanja Tunj. Suami/Istri PNS"/>
        <s v="01 - Belanja Tunj. Suami/Istri PNS"/>
        <s v="Belanja Tunj. Anak PNS"/>
        <s v="01 - Belanja Tunj. Anak PNS"/>
        <s v="Belanja Tunj. Struktural PNS"/>
        <s v="01 - Belanja Tunj. Struktural PNS"/>
        <s v="Belanja Tunj. Fungsional PNS"/>
        <s v="01 - Belanja Tunj. Fungsional PNS"/>
        <s v="Belanja Tunj. PPh PNS"/>
        <s v="01 - Belanja Tunj. PPh PNS"/>
        <s v="Belanja Tunj. Beras PNS"/>
        <s v="01 - Belanja Tunj. Beras PNS"/>
        <s v="Belanja Uang Makan PNS"/>
        <s v="01 - Belanja Uang Makan PNS"/>
        <s v="Belanja Tunjangan Umum PNS"/>
        <s v="01 - Belanja Tunjangan Umum PNS"/>
        <s v="Belanja Uang Lembur"/>
        <s v="01 - Uang Lembur dan Uang Makan Lembur"/>
        <s v="Belanja Pegawai (Tunjangan Khusus/Kegiatan/Kinerja)"/>
        <s v="01 - Belanja Pegawai (Tunjangan Khusus/Kegiatan/Kinerja)"/>
        <s v="Operasional dan Pemeliharaan Kantor"/>
        <s v="Operasional dan Pemeliharaan Kantor Pusat Pendidikan KP"/>
        <s v="Belanja Keperluan Perkantoran"/>
        <s v="01 - Keperluan sehari hari perkantoran"/>
        <s v="02 - Jamuan"/>
        <s v="03 - Pramubakti (12 org x 13 bulan)"/>
        <s v="04 - Pengemudi (1 org x 13 bulan)"/>
        <s v="05 - BPJS Ketenagakerjaan Pengemudi dan Pramubhakti"/>
        <s v="06 - Pencetakan/Publikasi (Buku Kerja, Kalender, Buku)"/>
        <s v="08 - Langganan biaya video conference dan Zoho"/>
        <s v="09 - Estetika Kantor dan Pengharum Ruangan"/>
        <s v="10 - Uang Lembur PPNPN"/>
        <s v="Belanja Barang Operasional - Penanganan Pandemi COVID-19"/>
        <s v="01 - Masker/hand sanitizer/Vitamin (58 peg x 12 bln)"/>
        <s v="Belanja Barang Persediaan Barang Konsumsi"/>
        <s v="01 - ATK"/>
        <s v="03 - Kertas Fotocopy A4"/>
        <s v="04 - Kertas Fotocopy F4"/>
        <s v="05 - Kertas Kop A4 (4 warna)"/>
        <s v="06 - Kertas Kop F4 (4 warna)"/>
        <s v="07 - Amplop Kop Besar"/>
        <s v="08 - Amplop Kop Kecil"/>
        <s v="09 - Map Pusdik KP"/>
        <s v="Langganan Daya dan Jasa Pusat Pendidikan KP"/>
        <s v="Belanja Pengiriman Surat Dinas Pos Pusat"/>
        <s v="01 - Pengiriman surat dan dokumen/barang lainnya"/>
        <s v="01 - Sewa Mesin Photocopy"/>
        <s v="02 - Sewa Ruang Arsip dan Penyimpanan BMN"/>
        <s v="Pemeliharaan Kantor Pusat Pendidikan KP"/>
        <s v="Belanja Pemeliharaan Peralatan dan Mesin"/>
        <s v="01 - Pemeliharaan dan Operasional Kendaraan Pejabat Eselon II"/>
        <s v="02 - Pemeliharaan dan Operasional Kendaraan Roda 4"/>
        <s v="03 - Pemeliharaan dan Operasional Kendaraan Roda Dua"/>
        <s v="04 - Laptop/Notebook"/>
        <s v="05 - Komputer PC"/>
        <s v="06 - Printer"/>
        <s v="07 - LCD"/>
        <s v="08 - Kamera"/>
        <s v="09 - Perawatan Barang Inventaris Kantor"/>
        <s v="Belanja Pemeliharaan Lainnya"/>
        <s v="01 - Pemeliharaan Aquarium (2 unit)"/>
        <s v="Pembayaran Pelaksanaan Operasional Kantor Pusat Pendidikan KP"/>
        <s v="01 - Pakaian Dinas Pegawai (59 orang x 2 stell)"/>
        <s v="Belanja Honor Operasional Satuan Kerja"/>
        <s v="01 - PPK Pusat Pendiidikan"/>
        <s v="02 - Bendahara Pengeluaran Pembantu (1 ORG x 12 BLN)"/>
        <s v="03 - Staf Pengelola Keuangan KPA ( 1 ORG x 12 BLN)"/>
        <s v="04 - Pejabat Pengadaan Barang dan Jasa (1 ORG x 12 BLN)"/>
        <s v="05 - Penyimpan BMN Pembantu (1 ORG x 12 BLN)"/>
        <s v="06 - Pengelola SAK Pembantu (1 ORG x 12 BLN)"/>
        <s v="07 - Pengelola BMN Pembantu (1 ORG x 12 BLN)"/>
        <s v="08 - Ketua Tim Penghapusan BMN"/>
        <s v="09 - Sekretaris Tim Penghapusan BMN"/>
        <s v="10 - Anggota Tim Penghapusan BMN (3 ORANG x 1 KEG)"/>
        <s v="Layanan Sarana dan Prasarana Internal[Base Line]"/>
        <s v="Layanan Sarana Internal"/>
        <s v="Peralatan Fasilitas Perkantoran Pendidikan Kelautan dan Perikanan"/>
        <s v="01 - Peralatan dan Meubelair Pusdik"/>
        <s v="Layanan Manajemen Kinerja Internal[Base Line]"/>
        <s v="Layanan Perencanaan dan Penganggaran"/>
        <s v="Pelayanan Perencanaan dan Penganggaran Internal Pendidikan Kelautan"/>
        <s v="Perencanaan Kinerja Pendidikan KP"/>
        <s v="05 - Pencetakan"/>
        <s v="01 - Perjalanan Penyusunan Perencanaan Kinerja Pendidikan KP"/>
        <s v="Sinkronisasi Kegiatan Pendidikan KP"/>
        <s v="01 - Perjalanan Sinkronisasi Kegiatan Pendidikan KP"/>
        <s v="Penyusunan Anggaran Pendidikan KP"/>
        <s v="01 - Perjalanan Penyusunan Anggaran Pendidikan KP"/>
        <s v="Rencana Kerja Pendidikan KP"/>
        <s v="01 - Perjalanan Penyusunan Rencana Kerja Pendidikan KP"/>
        <s v="Revisi Anggaran Pendidikan KP"/>
        <s v="01 - Perjalanan Revisi Anggaran Pendidikan KP"/>
        <s v="Rapat Kerja Teknis Pendidikan KP"/>
        <s v="06 - Perlengkapan Peserta"/>
        <s v="01 - Perjalanan Persiapan Rateknis Pendidikan KP"/>
        <s v="01 - Paket Fullboard Meeting (80 Org X 2 Hari)"/>
        <s v="02 - Uang Harian Fullboard Meeting (80 orang x 3 Hari)"/>
        <s v="03 - Perjalanan Fullboard Meeting"/>
        <s v="Studi Banding Biaya Program Studi"/>
        <s v="01 - Perjalanan Studi Banding Biaya Program Studi"/>
        <s v="Pertemuan Standar Biaya Pendidikan"/>
        <s v="01 - Paket Fullboard Meeting (46 Org X 2 Hari)"/>
        <s v="Penyusunan Pedoman Standar Biaya Program Studi"/>
        <s v="01 - Perjalanan Penyusunan Standar Biaya Program Studi"/>
        <s v="Layanan Pemantauan dan Evaluasi"/>
        <s v="Pelayanan Monitoring dan Evaluasi Pendidikan Kelautan dan Perikanan"/>
        <s v="Monitoring Evaluasi Kinerja Pendidikan KP"/>
        <s v="01 - Langganan biaya aplikasi komunikasi daring"/>
        <s v="01 - Perjalanan Monitoring Evaluasi Kinerja Pendidikan KP"/>
        <s v="Monitoring Evaluasi Kegiatan dan Anggaran Pendidikan KP dan OII"/>
        <s v="05 - Cetakan Buku Pusat Pendidikan Dalam Angka"/>
        <s v="02 - Dukungan Kegiatan Data dan Informasi"/>
        <s v="01 - Perjalanan Monitoring Evaluasi Kegiatan dan Anggaran Pendidikan KP"/>
        <s v="Monitoring Evaluasi Penyelenggaraan Pendidikan KP"/>
        <s v="01 - Perjalanan Monitoring Evaluasi Pendidikan KP"/>
        <s v="Pelayanan Pelaporan Kinerja Pendidikan Kelautan dan Perikanan"/>
        <s v="Laporan Kinerja Lingkup Pendidikan KP"/>
        <s v="01 - Perjalanan Penyusunan Laporan Kinerja"/>
        <s v="Layanan Manajemen Keuangan"/>
        <s v="Pelayanan Keuangan Pendidikan Kelautan dan Perikanan"/>
        <s v="Penyusunan Laporan Keuangan dan PIPK"/>
        <s v="01 - Penyusunan Laporan Keuangan dan PIPK"/>
        <s v="Penyusunan Sistem Pengendalian Intern Pemerintah (SPIP)"/>
        <s v="01 - Penyusunan MR dan Evaluasi SPIP"/>
        <s v="Verifikasi dan Validasi Pertanggung Jawaban Kegiatan"/>
        <s v="02 - Cetakan formulir verifikasi SPJ"/>
        <s v="03 - Penggandaan/Penjilidan"/>
        <s v="04 - Bahan Komputer"/>
        <s v="05 - ATK"/>
        <s v="01 - Perjalanan Verifikasi dan Validasi Pertanggung Jawaban Kegiatan"/>
        <s v="Pengelolaan PNBP Lingkup Satuan Pendidikan KP"/>
        <s v="02 - Penggandaan/Penjilidan"/>
        <s v="01 - Perjalanan Pengelolaan PNBP Lingkup Satuan Pendidikan KP"/>
        <s v="Pemutakhiran data Administrasi Keuangan"/>
        <s v="01 - Perjalanan Penyelesaian Administrasi Keuangan"/>
        <s v="Dukungan Kegiatan BRSDMKP"/>
        <s v="01 - Perjalanan Dukungan Kegiatan BRSDMKP"/>
        <s v="Pembinaan Pelaksanaan Kewirausahaan dan TEFA"/>
        <s v="01 - Perjalanan Pembinaan Kewirausahaan dan Tefa"/>
        <s v="Penyusunan Program dan Anggaran Pusat Pendidikan KP"/>
        <s v="Pendidikan dan Pelatihan Aparatur KP"/>
        <s v="Layanan Manajemen SDM Internal[Base Line]"/>
        <s v="Layanan Pendidikan dan Pelatihan"/>
        <s v="Aparatur KKP yang Diberikan Beasiswa"/>
        <s v="Tugas Belajar Baru"/>
        <s v="05 - Perlengkapan TPA Toefl"/>
        <s v="06 - Buku TPA Toefl"/>
        <s v="01 - Dukungan Penyelenggaraan Tugas Belajar"/>
        <s v="02 - Langganan biaya video conference"/>
        <s v="01 - Pelaksanaan TOEFL/TPA"/>
        <s v="01 - Perjalanan Koordinasi dan pengadministrasian Tugas Belajar"/>
        <s v="02 - Perjalanan Peserta Tugas Belajar"/>
        <s v="Lanjutan Tugas Belajar"/>
        <s v="01 - Paket meeting fullboard (54 org x 2 hari)"/>
        <s v="02 - Uang harian paket meeting"/>
        <s v="03 - Perjalanan peserta"/>
        <s v="Tugas Belajar Luar Negeri"/>
        <s v="01 - Dukungan Penyelenggaraan Tugas Belajar Luar Negeri"/>
        <s v="Belanja Perjalanan Dinas Biasa - Luar Negeri"/>
        <s v="01 - Perjalanan peserta tugas belajar, Koordinasi dan Pendampingan tugas belajar"/>
        <s v="Aparatur KKP yang Diberikan Izin Belajar"/>
        <s v="01 - Perjalanan Koordinasi dan pengadministrasian izin Belajar"/>
        <s v="01 - Pencetakan" u="1"/>
        <s v="Dukungan NSPK Metode dan Kurikulum" u="1"/>
      </sharedItems>
    </cacheField>
    <cacheField name="Vol Menjadi" numFmtId="0">
      <sharedItems containsString="0" containsBlank="1" containsNumber="1" containsInteger="1" minValue="0" maxValue="950"/>
    </cacheField>
    <cacheField name="Satuan Menjadi" numFmtId="0">
      <sharedItems containsBlank="1"/>
    </cacheField>
    <cacheField name="H.Satuan Menjadi" numFmtId="0">
      <sharedItems containsString="0" containsBlank="1" containsNumber="1" containsInteger="1" minValue="5000" maxValue="451220000"/>
    </cacheField>
    <cacheField name="Jumlah Menjadi" numFmtId="0">
      <sharedItems containsString="0" containsBlank="1" containsNumber="1" containsInteger="1" minValue="0" maxValue="22942174000"/>
    </cacheField>
    <cacheField name="Selisih" numFmtId="0">
      <sharedItems containsSemiMixedTypes="0" containsString="0" containsNumber="1" containsInteger="1" minValue="-1040627000" maxValue="386633000"/>
    </cacheField>
    <cacheField name="Status Revisi" numFmtId="0">
      <sharedItems containsBlank="1" count="5">
        <s v="Rev0"/>
        <s v="Rev detil"/>
        <s v=""/>
        <m/>
        <s v="Rev"/>
      </sharedItems>
    </cacheField>
    <cacheField name="KOORDINATOR" numFmtId="0">
      <sharedItems containsBlank="1" count="5">
        <m/>
        <s v="Penyelenggaraan Pendidikan"/>
        <s v="Kelembagaan dan Ketenagaan"/>
        <s v="Tata Usaha"/>
        <s v="Perencanaan dan Evaluasi"/>
      </sharedItems>
    </cacheField>
    <cacheField name="SUBKOORDINATOR" numFmtId="0">
      <sharedItems containsBlank="1" count="9">
        <m/>
        <s v="Metode dan Kurikulum"/>
        <s v="Peserta Didik dan Sarana Prasarana"/>
        <s v="Kelembagaan"/>
        <s v="Ketenagaan"/>
        <s v="Umum"/>
        <s v="Perencanaan"/>
        <s v="Evaluasi"/>
        <s v="Keuangan"/>
      </sharedItems>
    </cacheField>
    <cacheField name="Kegiatan Khusus" numFmtId="0">
      <sharedItems containsBlank="1" count="9">
        <m/>
        <s v="Belanja Modal"/>
        <s v="Pelayanan Kerja Sama Pendidikan Kelautan dan Perikanan"/>
        <s v="Layanan Umum"/>
        <s v="Gaji dan Tunjangan Pegawai"/>
        <s v="Operasional dan Pemeliharaan Kantor"/>
        <s v="Pelayanan Perencanaan dan Penganggaran Internal Pendidikan Kelautan"/>
        <s v="Layanan Manajemen Keuangan"/>
        <s v="Pendidikan dan Pelatihan Aparatur KP"/>
      </sharedItems>
    </cacheField>
    <cacheField name="SubKoord_Akun" numFmtId="0">
      <sharedItems containsBlank="1" count="9">
        <m/>
        <s v="Metode dan Kurikulum"/>
        <s v="Peserta Didik dan Sarana Prasarana"/>
        <s v="Kelembagaan"/>
        <s v="Ketenagaan"/>
        <s v="Umum"/>
        <s v="Perencanaan"/>
        <s v="Evaluasi"/>
        <s v="Keuangan"/>
      </sharedItems>
    </cacheField>
    <cacheField name="MAK_Akun" numFmtId="0">
      <sharedItems/>
    </cacheField>
    <cacheField name="Selisih " numFmtId="0" formula="'Jumlah Semula'-'Jumlah Menjadi'" databaseField="0"/>
  </cacheFields>
  <extLst>
    <ext xmlns:x14="http://schemas.microsoft.com/office/spreadsheetml/2009/9/main" uri="{725AE2AE-9491-48be-B2B4-4EB974FC3084}">
      <x14:pivotCacheDefinition pivotCacheId="18351642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6">
  <r>
    <s v="032.12.DL"/>
    <s v="032.12.DL"/>
    <s v="Program Pendidikan dan Pelatihan Vokasi"/>
    <m/>
    <m/>
    <m/>
    <n v="1000000000"/>
    <s v="032.12.DL"/>
    <x v="0"/>
    <m/>
    <x v="0"/>
    <m/>
    <n v="1000000000"/>
    <n v="0"/>
    <x v="0"/>
    <x v="0"/>
    <x v="0"/>
    <x v="0"/>
    <x v="0"/>
    <s v="032.12"/>
  </r>
  <r>
    <s v="DL.2376"/>
    <s v="2376"/>
    <s v="Pendidikan Kelautan dan Perikanan"/>
    <m/>
    <m/>
    <m/>
    <n v="1000000000"/>
    <s v="2376"/>
    <x v="1"/>
    <m/>
    <x v="0"/>
    <m/>
    <n v="1000000000"/>
    <n v="0"/>
    <x v="0"/>
    <x v="0"/>
    <x v="0"/>
    <x v="0"/>
    <x v="0"/>
    <s v="DL"/>
  </r>
  <r>
    <s v="DL.2376.AFA"/>
    <s v="2376.AFA"/>
    <s v="Norma, Standard, Prosedur dan Kriteria[Base Line]"/>
    <n v="5"/>
    <s v="NSPK, Rancangan Standar, Pedoman, Standar"/>
    <m/>
    <n v="1000000000"/>
    <s v="2376.AFA"/>
    <x v="2"/>
    <n v="5"/>
    <x v="1"/>
    <m/>
    <n v="1000000000"/>
    <n v="0"/>
    <x v="0"/>
    <x v="0"/>
    <x v="0"/>
    <x v="0"/>
    <x v="0"/>
    <s v="DL.2376"/>
  </r>
  <r>
    <s v="DL.2376.AFA.001"/>
    <s v="2376.AFA.001"/>
    <s v="Norma, Standard, Prosedur dan Kriteria Pendidikan Kelautan dan Perikanan"/>
    <n v="5"/>
    <s v="NSPK"/>
    <m/>
    <n v="1000000000"/>
    <s v="2376.AFA.001"/>
    <x v="3"/>
    <n v="5"/>
    <x v="2"/>
    <m/>
    <n v="1000000000"/>
    <n v="0"/>
    <x v="0"/>
    <x v="0"/>
    <x v="0"/>
    <x v="0"/>
    <x v="0"/>
    <s v="DL.2376.AFA"/>
  </r>
  <r>
    <s v="DL.2376.AFA.001.051"/>
    <s v="051"/>
    <s v="NSPK Metode dan Kurikulum Pendidikan KP"/>
    <m/>
    <s v=""/>
    <m/>
    <n v="186192000"/>
    <s v="051"/>
    <x v="4"/>
    <m/>
    <x v="3"/>
    <m/>
    <n v="186242000"/>
    <n v="-50000"/>
    <x v="0"/>
    <x v="0"/>
    <x v="0"/>
    <x v="0"/>
    <x v="0"/>
    <s v="DL.2376.AFA.001"/>
  </r>
  <r>
    <s v="DL.2376.AFA.001.051.A"/>
    <s v="A"/>
    <s v="Bimbingan dan Pembinaan Metode dan Kurikulum"/>
    <m/>
    <m/>
    <m/>
    <n v="131673000"/>
    <s v="A"/>
    <x v="5"/>
    <m/>
    <x v="0"/>
    <m/>
    <n v="131673000"/>
    <n v="0"/>
    <x v="0"/>
    <x v="1"/>
    <x v="1"/>
    <x v="0"/>
    <x v="0"/>
    <s v="DL.2376.AFA.001.051"/>
  </r>
  <r>
    <s v="DL.2376.AFA.001.051.A.521211"/>
    <s v="521211"/>
    <s v="Belanja Bahan"/>
    <m/>
    <m/>
    <m/>
    <n v="48225000"/>
    <s v="521211"/>
    <x v="6"/>
    <m/>
    <x v="0"/>
    <m/>
    <n v="48225000"/>
    <n v="0"/>
    <x v="0"/>
    <x v="0"/>
    <x v="0"/>
    <x v="0"/>
    <x v="1"/>
    <s v="DL.2376.AFA.001.051.A"/>
  </r>
  <r>
    <s v="DL.2376.AFA.001.051.A.521211.1"/>
    <m/>
    <s v="01 - Konsumsi/bahan makanan"/>
    <n v="503"/>
    <s v="OK"/>
    <n v="75000"/>
    <n v="37725000"/>
    <m/>
    <x v="7"/>
    <n v="533"/>
    <x v="4"/>
    <n v="75000"/>
    <n v="39975000"/>
    <n v="-2250000"/>
    <x v="1"/>
    <x v="0"/>
    <x v="0"/>
    <x v="0"/>
    <x v="0"/>
    <s v="DL.2376.AFA.001.051.A.521211"/>
  </r>
  <r>
    <s v="DL.2376.AFA.001.051.A.521211.2"/>
    <m/>
    <s v="02 - Penggadaan"/>
    <n v="3"/>
    <s v="PKT"/>
    <n v="1000000"/>
    <n v="3000000"/>
    <m/>
    <x v="8"/>
    <n v="1"/>
    <x v="5"/>
    <n v="750000"/>
    <n v="750000"/>
    <n v="2250000"/>
    <x v="1"/>
    <x v="0"/>
    <x v="0"/>
    <x v="0"/>
    <x v="0"/>
    <s v="DL.2376.AFA.001.051.A.521211"/>
  </r>
  <r>
    <s v="DL.2376.AFA.001.051.A.521211.3"/>
    <m/>
    <s v="03 - Bahan Komputer"/>
    <n v="3"/>
    <s v="PKT"/>
    <n v="1500000"/>
    <n v="4500000"/>
    <m/>
    <x v="9"/>
    <n v="3"/>
    <x v="5"/>
    <n v="1500000"/>
    <n v="4500000"/>
    <n v="0"/>
    <x v="0"/>
    <x v="0"/>
    <x v="0"/>
    <x v="0"/>
    <x v="0"/>
    <s v="DL.2376.AFA.001.051.A.521211"/>
  </r>
  <r>
    <s v="DL.2376.AFA.001.051.A.521211.4"/>
    <m/>
    <s v="04 - ATK"/>
    <n v="3"/>
    <s v="PKT"/>
    <n v="1000000"/>
    <n v="3000000"/>
    <m/>
    <x v="10"/>
    <n v="3"/>
    <x v="5"/>
    <n v="1000000"/>
    <n v="3000000"/>
    <n v="0"/>
    <x v="0"/>
    <x v="0"/>
    <x v="0"/>
    <x v="0"/>
    <x v="0"/>
    <s v="DL.2376.AFA.001.051.A.521211"/>
  </r>
  <r>
    <s v="DL.2376.AFA.001.051.A.522151"/>
    <s v="522151"/>
    <s v="Belanja Jasa Profesi"/>
    <m/>
    <m/>
    <m/>
    <n v="16000000"/>
    <s v="522151"/>
    <x v="11"/>
    <m/>
    <x v="0"/>
    <m/>
    <n v="16000000"/>
    <n v="0"/>
    <x v="0"/>
    <x v="0"/>
    <x v="0"/>
    <x v="0"/>
    <x v="1"/>
    <s v="DL.2376.AFA.001.051.A"/>
  </r>
  <r>
    <s v="DL.2376.AFA.001.051.A.522151.1"/>
    <m/>
    <s v="01 - Narasumber/Pembahas"/>
    <n v="16"/>
    <s v="OJ"/>
    <n v="1000000"/>
    <n v="16000000"/>
    <m/>
    <x v="12"/>
    <n v="16"/>
    <x v="6"/>
    <n v="1000000"/>
    <n v="16000000"/>
    <n v="0"/>
    <x v="2"/>
    <x v="0"/>
    <x v="0"/>
    <x v="0"/>
    <x v="0"/>
    <s v="DL.2376.AFA.001.051.A.522151"/>
  </r>
  <r>
    <s v="DL.2376.AFA.001.051.A.524111"/>
    <s v="524111"/>
    <s v="Belanja Perjalanan Dinas Biasa"/>
    <m/>
    <m/>
    <m/>
    <n v="67448000"/>
    <s v="524111"/>
    <x v="13"/>
    <m/>
    <x v="0"/>
    <m/>
    <n v="67448000"/>
    <n v="0"/>
    <x v="0"/>
    <x v="0"/>
    <x v="0"/>
    <x v="0"/>
    <x v="1"/>
    <s v="DL.2376.AFA.001.051.A"/>
  </r>
  <r>
    <s v="DL.2376.AFA.001.051.A.524111.1"/>
    <m/>
    <s v="01 - Perjalanan Bimbingan dan Pembinaan Metode dan Kurikulum"/>
    <n v="13"/>
    <s v="OK"/>
    <n v="5188308"/>
    <n v="67448000"/>
    <m/>
    <x v="14"/>
    <n v="13"/>
    <x v="4"/>
    <n v="5188308"/>
    <n v="67448000"/>
    <n v="0"/>
    <x v="2"/>
    <x v="0"/>
    <x v="0"/>
    <x v="0"/>
    <x v="0"/>
    <s v="DL.2376.AFA.001.051.A.524111"/>
  </r>
  <r>
    <s v="DL.2376.AFA.001.051.A.524114"/>
    <m/>
    <m/>
    <m/>
    <m/>
    <m/>
    <m/>
    <s v="524114"/>
    <x v="15"/>
    <m/>
    <x v="0"/>
    <m/>
    <n v="0"/>
    <n v="0"/>
    <x v="3"/>
    <x v="0"/>
    <x v="0"/>
    <x v="0"/>
    <x v="1"/>
    <s v="DL.2376.AFA.001.051.A"/>
  </r>
  <r>
    <s v="DL.2376.AFA.001.051.B"/>
    <s v="B"/>
    <s v="Penyusunan NSPK Metode dan Kurikulum"/>
    <m/>
    <m/>
    <m/>
    <n v="54519000"/>
    <s v="B"/>
    <x v="16"/>
    <m/>
    <x v="0"/>
    <m/>
    <n v="54569000"/>
    <n v="-50000"/>
    <x v="0"/>
    <x v="1"/>
    <x v="1"/>
    <x v="0"/>
    <x v="0"/>
    <s v="DL.2376.AFA.001.051"/>
  </r>
  <r>
    <s v="DL.2376.AFA.001.051.B.521211"/>
    <s v="521211"/>
    <s v="Belanja Bahan"/>
    <m/>
    <m/>
    <m/>
    <n v="17500000"/>
    <s v="521211"/>
    <x v="6"/>
    <m/>
    <x v="0"/>
    <m/>
    <n v="17550000"/>
    <n v="-50000"/>
    <x v="0"/>
    <x v="0"/>
    <x v="0"/>
    <x v="0"/>
    <x v="1"/>
    <s v="DL.2376.AFA.001.051.B"/>
  </r>
  <r>
    <s v="DL.2376.AFA.001.051.B.521211.1"/>
    <m/>
    <s v="01 - Konsumsi/bahan makanan"/>
    <n v="140"/>
    <s v="OK"/>
    <n v="75000"/>
    <n v="10500000"/>
    <m/>
    <x v="7"/>
    <n v="124"/>
    <x v="4"/>
    <n v="75000"/>
    <n v="9300000"/>
    <n v="1200000"/>
    <x v="1"/>
    <x v="0"/>
    <x v="0"/>
    <x v="0"/>
    <x v="0"/>
    <s v="DL.2376.AFA.001.051.B.521211"/>
  </r>
  <r>
    <s v="DL.2376.AFA.001.051.B.521211.2"/>
    <m/>
    <s v="02 - Penggadaan"/>
    <n v="2"/>
    <s v="PKT"/>
    <n v="1000000"/>
    <n v="2000000"/>
    <m/>
    <x v="8"/>
    <n v="1"/>
    <x v="5"/>
    <n v="750000"/>
    <n v="750000"/>
    <n v="1250000"/>
    <x v="1"/>
    <x v="0"/>
    <x v="0"/>
    <x v="0"/>
    <x v="0"/>
    <s v="DL.2376.AFA.001.051.B.521211"/>
  </r>
  <r>
    <s v="DL.2376.AFA.001.051.B.521211.3"/>
    <m/>
    <s v="03 - Bahan Komputer"/>
    <n v="2"/>
    <s v="PKT"/>
    <n v="1500000"/>
    <n v="3000000"/>
    <m/>
    <x v="9"/>
    <n v="3"/>
    <x v="5"/>
    <n v="1500000"/>
    <n v="4500000"/>
    <n v="-1500000"/>
    <x v="1"/>
    <x v="0"/>
    <x v="0"/>
    <x v="0"/>
    <x v="0"/>
    <s v="DL.2376.AFA.001.051.B.521211"/>
  </r>
  <r>
    <s v="DL.2376.AFA.001.051.B.521211.4"/>
    <m/>
    <s v="04 - ATK"/>
    <n v="2"/>
    <s v="PKT"/>
    <n v="1000000"/>
    <n v="2000000"/>
    <m/>
    <x v="10"/>
    <n v="3"/>
    <x v="5"/>
    <n v="1000000"/>
    <n v="3000000"/>
    <n v="-1000000"/>
    <x v="1"/>
    <x v="0"/>
    <x v="0"/>
    <x v="0"/>
    <x v="0"/>
    <s v="DL.2376.AFA.001.051.B.521211"/>
  </r>
  <r>
    <s v="DL.2376.AFA.001.051.B.522151"/>
    <s v="522151"/>
    <s v="Belanja Jasa Profesi"/>
    <m/>
    <m/>
    <m/>
    <n v="5000000"/>
    <s v="522151"/>
    <x v="11"/>
    <m/>
    <x v="0"/>
    <m/>
    <n v="5000000"/>
    <n v="0"/>
    <x v="0"/>
    <x v="0"/>
    <x v="0"/>
    <x v="0"/>
    <x v="1"/>
    <s v="DL.2376.AFA.001.051.B"/>
  </r>
  <r>
    <s v="DL.2376.AFA.001.051.B.522151.1"/>
    <m/>
    <s v="01 - Narasumber/Pembahas"/>
    <n v="5"/>
    <s v="OJ"/>
    <n v="1000000"/>
    <n v="5000000"/>
    <m/>
    <x v="12"/>
    <n v="5"/>
    <x v="6"/>
    <n v="1000000"/>
    <n v="5000000"/>
    <n v="0"/>
    <x v="2"/>
    <x v="0"/>
    <x v="0"/>
    <x v="0"/>
    <x v="0"/>
    <s v="DL.2376.AFA.001.051.B.522151"/>
  </r>
  <r>
    <s v="DL.2376.AFA.001.051.B.524111"/>
    <s v="524111"/>
    <s v="Belanja Perjalanan Dinas Biasa"/>
    <m/>
    <m/>
    <m/>
    <n v="32019000"/>
    <s v="524111"/>
    <x v="13"/>
    <m/>
    <x v="0"/>
    <m/>
    <n v="32019000"/>
    <n v="0"/>
    <x v="0"/>
    <x v="0"/>
    <x v="0"/>
    <x v="0"/>
    <x v="1"/>
    <s v="DL.2376.AFA.001.051.B"/>
  </r>
  <r>
    <s v="DL.2376.AFA.001.051.B.524111.1"/>
    <m/>
    <s v="01 - Perjalanan Fasilitasi/koordinasi Penyusunan NSPK"/>
    <n v="11"/>
    <s v="OK"/>
    <n v="2910883"/>
    <n v="32019000"/>
    <m/>
    <x v="17"/>
    <n v="11"/>
    <x v="4"/>
    <n v="2910883"/>
    <n v="32019000"/>
    <n v="0"/>
    <x v="2"/>
    <x v="0"/>
    <x v="0"/>
    <x v="0"/>
    <x v="0"/>
    <s v="DL.2376.AFA.001.051.B.524111"/>
  </r>
  <r>
    <s v="DL.2376.AFA.001.052"/>
    <s v="052"/>
    <s v="NSPK Peserta Didik Sarana dan Prasarana Pendidikan KP"/>
    <m/>
    <s v=""/>
    <m/>
    <n v="118802000"/>
    <s v="052"/>
    <x v="18"/>
    <m/>
    <x v="3"/>
    <m/>
    <n v="135552000"/>
    <n v="-16750000"/>
    <x v="0"/>
    <x v="0"/>
    <x v="0"/>
    <x v="0"/>
    <x v="0"/>
    <s v="DL.2376.AFA.001"/>
  </r>
  <r>
    <s v="DL.2376.AFA.001.052.A"/>
    <s v="A"/>
    <s v="NSPK Peserta Didik"/>
    <m/>
    <m/>
    <m/>
    <n v="35050000"/>
    <s v="A"/>
    <x v="19"/>
    <m/>
    <x v="0"/>
    <m/>
    <n v="44300000"/>
    <n v="-9250000"/>
    <x v="0"/>
    <x v="1"/>
    <x v="2"/>
    <x v="0"/>
    <x v="0"/>
    <s v="DL.2376.AFA.001.052"/>
  </r>
  <r>
    <s v="DL.2376.AFA.001.052.A.521211"/>
    <s v="521211"/>
    <s v="Belanja Bahan"/>
    <m/>
    <m/>
    <m/>
    <n v="11050000"/>
    <s v="521211"/>
    <x v="6"/>
    <m/>
    <x v="0"/>
    <m/>
    <n v="20300000"/>
    <n v="-9250000"/>
    <x v="0"/>
    <x v="0"/>
    <x v="0"/>
    <x v="0"/>
    <x v="2"/>
    <s v="DL.2376.AFA.001.052.A"/>
  </r>
  <r>
    <s v="DL.2376.AFA.001.052.A.521211.1"/>
    <m/>
    <s v="01 - Konsumsi/bahan makanan"/>
    <n v="100"/>
    <s v="OK"/>
    <n v="75000"/>
    <n v="7500000"/>
    <m/>
    <x v="7"/>
    <n v="190"/>
    <x v="4"/>
    <n v="75000"/>
    <n v="14250000"/>
    <n v="-6750000"/>
    <x v="1"/>
    <x v="0"/>
    <x v="0"/>
    <x v="0"/>
    <x v="0"/>
    <s v="DL.2376.AFA.001.052.A.521211"/>
  </r>
  <r>
    <s v="DL.2376.AFA.001.052.A.521211.2"/>
    <m/>
    <s v="02 - Bahan Komputer"/>
    <n v="1"/>
    <s v="PKT"/>
    <n v="1500000"/>
    <n v="1500000"/>
    <m/>
    <x v="20"/>
    <n v="2"/>
    <x v="5"/>
    <n v="1500000"/>
    <n v="3000000"/>
    <n v="-1500000"/>
    <x v="1"/>
    <x v="0"/>
    <x v="0"/>
    <x v="0"/>
    <x v="0"/>
    <s v="DL.2376.AFA.001.052.A.521211"/>
  </r>
  <r>
    <s v="DL.2376.AFA.001.052.A.521211.3"/>
    <m/>
    <s v="03 - ATK"/>
    <n v="1"/>
    <s v="PKT"/>
    <n v="1000000"/>
    <n v="1000000"/>
    <m/>
    <x v="21"/>
    <n v="2"/>
    <x v="5"/>
    <n v="1000000"/>
    <n v="2000000"/>
    <n v="-1000000"/>
    <x v="1"/>
    <x v="0"/>
    <x v="0"/>
    <x v="0"/>
    <x v="0"/>
    <s v="DL.2376.AFA.001.052.A.521211"/>
  </r>
  <r>
    <s v="DL.2376.AFA.001.052.A.521211.4"/>
    <m/>
    <s v="04 - Cetak"/>
    <n v="3"/>
    <s v="Ekspl"/>
    <n v="350000"/>
    <n v="1050000"/>
    <m/>
    <x v="22"/>
    <n v="3"/>
    <x v="7"/>
    <n v="350000"/>
    <n v="1050000"/>
    <n v="0"/>
    <x v="0"/>
    <x v="0"/>
    <x v="0"/>
    <x v="0"/>
    <x v="0"/>
    <s v="DL.2376.AFA.001.052.A.521211"/>
  </r>
  <r>
    <s v="DL.2376.AFA.001.052.A.521211"/>
    <m/>
    <m/>
    <m/>
    <m/>
    <m/>
    <m/>
    <s v="521219"/>
    <x v="23"/>
    <m/>
    <x v="0"/>
    <m/>
    <n v="0"/>
    <n v="0"/>
    <x v="3"/>
    <x v="0"/>
    <x v="0"/>
    <x v="0"/>
    <x v="2"/>
    <s v="DL.2376.AFA.001.052.A"/>
  </r>
  <r>
    <s v="DL.2376.AFA.001.052.A.522151"/>
    <m/>
    <m/>
    <m/>
    <m/>
    <m/>
    <m/>
    <s v="522151"/>
    <x v="11"/>
    <m/>
    <x v="0"/>
    <m/>
    <n v="0"/>
    <n v="0"/>
    <x v="3"/>
    <x v="0"/>
    <x v="0"/>
    <x v="0"/>
    <x v="2"/>
    <s v="DL.2376.AFA.001.052.A"/>
  </r>
  <r>
    <s v="DL.2376.AFA.001.052.A.524111"/>
    <s v="524111"/>
    <s v="Belanja Perjalanan Dinas Biasa"/>
    <m/>
    <m/>
    <m/>
    <n v="24000000"/>
    <s v="524111"/>
    <x v="13"/>
    <m/>
    <x v="0"/>
    <m/>
    <n v="24000000"/>
    <n v="0"/>
    <x v="0"/>
    <x v="0"/>
    <x v="0"/>
    <x v="0"/>
    <x v="2"/>
    <s v="DL.2376.AFA.001.052.A"/>
  </r>
  <r>
    <s v="DL.2376.AFA.001.052.A.524111.1"/>
    <m/>
    <s v="01 - NSPK Peserta Didik Standar Sarana dan Prasarana Pendidikan KP"/>
    <n v="6"/>
    <s v="OK"/>
    <n v="4000000"/>
    <n v="24000000"/>
    <m/>
    <x v="24"/>
    <n v="6"/>
    <x v="4"/>
    <n v="4000000"/>
    <n v="24000000"/>
    <n v="0"/>
    <x v="2"/>
    <x v="0"/>
    <x v="0"/>
    <x v="0"/>
    <x v="0"/>
    <s v="DL.2376.AFA.001.052.A.524111"/>
  </r>
  <r>
    <s v="DL.2376.AFA.001.052.B"/>
    <s v="B"/>
    <s v="Pengendalian Sarana Prasarana"/>
    <m/>
    <m/>
    <m/>
    <n v="83752000"/>
    <s v="B"/>
    <x v="25"/>
    <m/>
    <x v="0"/>
    <m/>
    <n v="91252000"/>
    <n v="-7500000"/>
    <x v="0"/>
    <x v="1"/>
    <x v="2"/>
    <x v="0"/>
    <x v="0"/>
    <s v="DL.2376.AFA.001.052"/>
  </r>
  <r>
    <s v="DL.2376.AFA.001.052.B.521211"/>
    <s v="521211"/>
    <s v="Belanja Bahan"/>
    <m/>
    <m/>
    <m/>
    <n v="13500000"/>
    <s v="521211"/>
    <x v="6"/>
    <m/>
    <x v="0"/>
    <m/>
    <n v="21000000"/>
    <n v="-7500000"/>
    <x v="0"/>
    <x v="0"/>
    <x v="0"/>
    <x v="0"/>
    <x v="2"/>
    <s v="DL.2376.AFA.001.052.B"/>
  </r>
  <r>
    <s v="DL.2376.AFA.001.052.B.521211.1"/>
    <m/>
    <s v="01 - Konsumsi/bahan makanan"/>
    <n v="100"/>
    <s v="OK"/>
    <n v="75000"/>
    <n v="7500000"/>
    <m/>
    <x v="7"/>
    <n v="200"/>
    <x v="4"/>
    <n v="75000"/>
    <n v="15000000"/>
    <n v="-7500000"/>
    <x v="1"/>
    <x v="0"/>
    <x v="0"/>
    <x v="0"/>
    <x v="0"/>
    <s v="DL.2376.AFA.001.052.B.521211"/>
  </r>
  <r>
    <s v="DL.2376.AFA.001.052.B.521211.2"/>
    <m/>
    <s v="02 - Bahan Komputer"/>
    <n v="2"/>
    <s v="PKT"/>
    <n v="1500000"/>
    <n v="3000000"/>
    <m/>
    <x v="20"/>
    <n v="2"/>
    <x v="5"/>
    <n v="1500000"/>
    <n v="3000000"/>
    <n v="0"/>
    <x v="0"/>
    <x v="0"/>
    <x v="0"/>
    <x v="0"/>
    <x v="0"/>
    <s v="DL.2376.AFA.001.052.B.521211"/>
  </r>
  <r>
    <s v="DL.2376.AFA.001.052.B.521211.3"/>
    <m/>
    <s v="03 - ATK"/>
    <n v="2"/>
    <s v="PKT"/>
    <n v="1000000"/>
    <n v="2000000"/>
    <m/>
    <x v="21"/>
    <n v="2"/>
    <x v="5"/>
    <n v="1000000"/>
    <n v="2000000"/>
    <n v="0"/>
    <x v="0"/>
    <x v="0"/>
    <x v="0"/>
    <x v="0"/>
    <x v="0"/>
    <s v="DL.2376.AFA.001.052.B.521211"/>
  </r>
  <r>
    <s v="DL.2376.AFA.001.052.B.521211.4"/>
    <m/>
    <s v="04 - Cetakan"/>
    <n v="4"/>
    <s v="Ekspl"/>
    <n v="250000"/>
    <n v="1000000"/>
    <m/>
    <x v="26"/>
    <n v="4"/>
    <x v="7"/>
    <n v="250000"/>
    <n v="1000000"/>
    <n v="0"/>
    <x v="0"/>
    <x v="0"/>
    <x v="0"/>
    <x v="0"/>
    <x v="0"/>
    <s v="DL.2376.AFA.001.052.B.521211"/>
  </r>
  <r>
    <s v="DL.2376.AFA.001.052.B.522151"/>
    <s v="522151"/>
    <s v="Belanja Jasa Profesi"/>
    <m/>
    <m/>
    <m/>
    <n v="4000000"/>
    <s v="522151"/>
    <x v="11"/>
    <m/>
    <x v="0"/>
    <m/>
    <n v="4000000"/>
    <n v="0"/>
    <x v="0"/>
    <x v="0"/>
    <x v="0"/>
    <x v="0"/>
    <x v="2"/>
    <s v="DL.2376.AFA.001.052.B"/>
  </r>
  <r>
    <s v="DL.2376.AFA.001.052.B.522151.1"/>
    <m/>
    <s v="01 - Narasumber/Pembahas"/>
    <n v="4"/>
    <s v="OJ"/>
    <n v="1000000"/>
    <n v="4000000"/>
    <m/>
    <x v="12"/>
    <n v="4"/>
    <x v="6"/>
    <n v="1000000"/>
    <n v="4000000"/>
    <n v="0"/>
    <x v="2"/>
    <x v="0"/>
    <x v="0"/>
    <x v="0"/>
    <x v="0"/>
    <s v="DL.2376.AFA.001.052.B.522151"/>
  </r>
  <r>
    <s v="DL.2376.AFA.001.052.B.524111"/>
    <s v="524111"/>
    <s v="Belanja Perjalanan Dinas Biasa"/>
    <m/>
    <m/>
    <m/>
    <n v="66252000"/>
    <s v="524111"/>
    <x v="13"/>
    <m/>
    <x v="0"/>
    <m/>
    <n v="66252000"/>
    <n v="0"/>
    <x v="0"/>
    <x v="0"/>
    <x v="0"/>
    <x v="0"/>
    <x v="2"/>
    <s v="DL.2376.AFA.001.052.B"/>
  </r>
  <r>
    <s v="DL.2376.AFA.001.052.B.524111.1"/>
    <m/>
    <s v="01 - Perjalanan Pengendalian Sarana Prasarana"/>
    <n v="12"/>
    <s v="OK"/>
    <n v="5521000"/>
    <n v="66252000"/>
    <m/>
    <x v="27"/>
    <n v="12"/>
    <x v="4"/>
    <n v="5521000"/>
    <n v="66252000"/>
    <n v="0"/>
    <x v="2"/>
    <x v="0"/>
    <x v="0"/>
    <x v="0"/>
    <x v="0"/>
    <s v="DL.2376.AFA.001.052.B.524111"/>
  </r>
  <r>
    <s v="DL.2376.AFA.001.053"/>
    <s v="053"/>
    <s v="NSPK Kelembagaan Pendidikan KP"/>
    <m/>
    <s v=""/>
    <m/>
    <n v="475336000"/>
    <s v="053"/>
    <x v="28"/>
    <m/>
    <x v="3"/>
    <m/>
    <n v="466536000"/>
    <n v="8800000"/>
    <x v="0"/>
    <x v="0"/>
    <x v="0"/>
    <x v="0"/>
    <x v="0"/>
    <s v="DL.2376.AFA.001"/>
  </r>
  <r>
    <s v="DL.2376.AFA.001.053.A"/>
    <s v="A"/>
    <s v="Pengembangan Kelembagaan Pendidikan KP"/>
    <m/>
    <m/>
    <m/>
    <n v="404820000"/>
    <s v="A"/>
    <x v="29"/>
    <m/>
    <x v="0"/>
    <m/>
    <n v="396020000"/>
    <n v="8800000"/>
    <x v="0"/>
    <x v="2"/>
    <x v="3"/>
    <x v="0"/>
    <x v="0"/>
    <s v="DL.2376.AFA.001.053"/>
  </r>
  <r>
    <s v="DL.2376.AFA.001.053.A.521211"/>
    <s v="521211"/>
    <s v="Belanja Bahan"/>
    <m/>
    <m/>
    <m/>
    <n v="74000000"/>
    <s v="521211"/>
    <x v="6"/>
    <m/>
    <x v="0"/>
    <m/>
    <n v="36000000"/>
    <n v="38000000"/>
    <x v="0"/>
    <x v="0"/>
    <x v="0"/>
    <x v="0"/>
    <x v="3"/>
    <s v="DL.2376.AFA.001.053.A"/>
  </r>
  <r>
    <s v="DL.2376.AFA.001.053.A.521211.1"/>
    <m/>
    <s v="01 - Konsumsi/bahan makanan"/>
    <n v="200"/>
    <s v="OK"/>
    <n v="75000"/>
    <n v="15000000"/>
    <m/>
    <x v="7"/>
    <n v="200"/>
    <x v="4"/>
    <n v="75000"/>
    <n v="15000000"/>
    <n v="0"/>
    <x v="0"/>
    <x v="0"/>
    <x v="0"/>
    <x v="0"/>
    <x v="0"/>
    <s v="DL.2376.AFA.001.053.A.521211"/>
  </r>
  <r>
    <s v="DL.2376.AFA.001.053.A.521211.2"/>
    <m/>
    <s v="02 - Penggadaan"/>
    <n v="8"/>
    <s v="PKT"/>
    <n v="1000000"/>
    <n v="8000000"/>
    <m/>
    <x v="8"/>
    <n v="6"/>
    <x v="5"/>
    <n v="1000000"/>
    <n v="6000000"/>
    <n v="2000000"/>
    <x v="1"/>
    <x v="0"/>
    <x v="0"/>
    <x v="0"/>
    <x v="0"/>
    <s v="DL.2376.AFA.001.053.A.521211"/>
  </r>
  <r>
    <s v="DL.2376.AFA.001.053.A.521211.3"/>
    <m/>
    <s v="03 - Bahan Komputer"/>
    <n v="8"/>
    <s v="PKT"/>
    <n v="1500000"/>
    <n v="12000000"/>
    <m/>
    <x v="9"/>
    <n v="6"/>
    <x v="5"/>
    <n v="1500000"/>
    <n v="9000000"/>
    <n v="3000000"/>
    <x v="1"/>
    <x v="0"/>
    <x v="0"/>
    <x v="0"/>
    <x v="0"/>
    <s v="DL.2376.AFA.001.053.A.521211"/>
  </r>
  <r>
    <s v="DL.2376.AFA.001.053.A.521211.4"/>
    <m/>
    <s v="04 - ATK"/>
    <n v="8"/>
    <s v="PKT"/>
    <n v="1000000"/>
    <n v="8000000"/>
    <m/>
    <x v="10"/>
    <n v="6"/>
    <x v="5"/>
    <n v="1000000"/>
    <n v="6000000"/>
    <n v="2000000"/>
    <x v="1"/>
    <x v="0"/>
    <x v="0"/>
    <x v="0"/>
    <x v="0"/>
    <s v="DL.2376.AFA.001.053.A.521211"/>
  </r>
  <r>
    <s v="DL.2376.AFA.001.053.A.521211.5"/>
    <m/>
    <s v="05 - Cetakan Kelembagaan Pendidikan Vokasi"/>
    <n v="62"/>
    <s v="Ekpl"/>
    <n v="500000"/>
    <n v="31000000"/>
    <m/>
    <x v="30"/>
    <m/>
    <x v="0"/>
    <m/>
    <m/>
    <n v="31000000"/>
    <x v="1"/>
    <x v="0"/>
    <x v="0"/>
    <x v="0"/>
    <x v="0"/>
    <s v="DL.2376.AFA.001.053.A.521211"/>
  </r>
  <r>
    <s v="DL.2376.AFA.001.053.A.521219"/>
    <m/>
    <m/>
    <m/>
    <m/>
    <m/>
    <m/>
    <s v="521219"/>
    <x v="23"/>
    <m/>
    <x v="0"/>
    <m/>
    <n v="31000000"/>
    <n v="-31000000"/>
    <x v="0"/>
    <x v="0"/>
    <x v="0"/>
    <x v="0"/>
    <x v="3"/>
    <s v="DL.2376.AFA.001.053.A"/>
  </r>
  <r>
    <s v="DL.2376.AFA.001.053.A.522151"/>
    <s v="522151"/>
    <s v="Belanja Jasa Profesi"/>
    <m/>
    <m/>
    <m/>
    <n v="25200000"/>
    <s v="522151"/>
    <x v="11"/>
    <m/>
    <x v="0"/>
    <m/>
    <n v="23400000"/>
    <n v="1800000"/>
    <x v="0"/>
    <x v="0"/>
    <x v="0"/>
    <x v="0"/>
    <x v="3"/>
    <s v="DL.2376.AFA.001.053.A"/>
  </r>
  <r>
    <s v="DL.2376.AFA.001.053.A.522151.1"/>
    <m/>
    <s v="01 - Narasumber/Pembahas"/>
    <n v="28"/>
    <s v="OJ"/>
    <n v="900000"/>
    <n v="25200000"/>
    <m/>
    <x v="12"/>
    <n v="26"/>
    <x v="6"/>
    <n v="900000"/>
    <n v="23400000"/>
    <n v="1800000"/>
    <x v="1"/>
    <x v="0"/>
    <x v="0"/>
    <x v="0"/>
    <x v="0"/>
    <s v="DL.2376.AFA.001.053.A.522151"/>
  </r>
  <r>
    <s v="DL.2376.AFA.001.053.A.524111"/>
    <s v="524111"/>
    <s v="Belanja Perjalanan Dinas Biasa"/>
    <m/>
    <m/>
    <m/>
    <n v="304120000"/>
    <s v="524111"/>
    <x v="13"/>
    <m/>
    <x v="0"/>
    <m/>
    <n v="304120000"/>
    <n v="0"/>
    <x v="0"/>
    <x v="0"/>
    <x v="0"/>
    <x v="0"/>
    <x v="3"/>
    <s v="DL.2376.AFA.001.053.A"/>
  </r>
  <r>
    <s v="DL.2376.AFA.001.053.A.524111.1"/>
    <m/>
    <s v="01 - Perjalanan Pembentukan Kelembagaan Pendidikan KP"/>
    <n v="52"/>
    <s v="OK"/>
    <n v="5848480"/>
    <n v="304120000"/>
    <m/>
    <x v="31"/>
    <n v="52"/>
    <x v="4"/>
    <n v="5848480"/>
    <n v="304120000"/>
    <n v="0"/>
    <x v="2"/>
    <x v="0"/>
    <x v="0"/>
    <x v="0"/>
    <x v="0"/>
    <s v="DL.2376.AFA.001.053.A.524111"/>
  </r>
  <r>
    <s v="DL.2376.AFA.001.053.A.524113"/>
    <s v="524113"/>
    <s v="Belanja Perjalanan Dinas Dalam Kota"/>
    <m/>
    <m/>
    <m/>
    <n v="1500000"/>
    <s v="524113"/>
    <x v="32"/>
    <m/>
    <x v="0"/>
    <m/>
    <n v="1500000"/>
    <n v="0"/>
    <x v="0"/>
    <x v="0"/>
    <x v="0"/>
    <x v="0"/>
    <x v="3"/>
    <s v="DL.2376.AFA.001.053.A"/>
  </r>
  <r>
    <s v="DL.2376.AFA.001.053.A.524113.1"/>
    <m/>
    <s v="01 - Transport lokal"/>
    <n v="10"/>
    <s v="OK"/>
    <n v="150000"/>
    <n v="1500000"/>
    <m/>
    <x v="33"/>
    <n v="10"/>
    <x v="4"/>
    <n v="150000"/>
    <n v="1500000"/>
    <n v="0"/>
    <x v="2"/>
    <x v="0"/>
    <x v="0"/>
    <x v="0"/>
    <x v="0"/>
    <s v="DL.2376.AFA.001.053.A.524113"/>
  </r>
  <r>
    <s v="DL.2376.AFA.001.053.B"/>
    <s v="B"/>
    <s v="Penyusunan NSPK Kelembagaan Pendidikan"/>
    <m/>
    <m/>
    <m/>
    <n v="70516000"/>
    <s v="B"/>
    <x v="34"/>
    <m/>
    <x v="0"/>
    <m/>
    <n v="70516000"/>
    <n v="0"/>
    <x v="0"/>
    <x v="2"/>
    <x v="3"/>
    <x v="0"/>
    <x v="0"/>
    <s v="DL.2376.AFA.001.053"/>
  </r>
  <r>
    <s v="DL.2376.AFA.001.053.B.521211"/>
    <s v="521211"/>
    <s v="Belanja Bahan"/>
    <m/>
    <m/>
    <m/>
    <n v="22625000"/>
    <s v="521211"/>
    <x v="6"/>
    <m/>
    <x v="0"/>
    <m/>
    <n v="22625000"/>
    <n v="0"/>
    <x v="3"/>
    <x v="0"/>
    <x v="0"/>
    <x v="0"/>
    <x v="3"/>
    <s v="DL.2376.AFA.001.053.B"/>
  </r>
  <r>
    <s v="DL.2376.AFA.001.053.B.521211.1"/>
    <m/>
    <s v="01 - Konsumsi/bahan makanan"/>
    <n v="75"/>
    <s v="OK"/>
    <n v="75000"/>
    <n v="5625000"/>
    <m/>
    <x v="7"/>
    <n v="75"/>
    <x v="4"/>
    <n v="75000"/>
    <n v="5625000"/>
    <n v="0"/>
    <x v="2"/>
    <x v="0"/>
    <x v="0"/>
    <x v="0"/>
    <x v="0"/>
    <s v="DL.2376.AFA.001.053.B.521211"/>
  </r>
  <r>
    <s v="DL.2376.AFA.001.053.B.521211.2"/>
    <m/>
    <s v="02 - Penggadaan"/>
    <n v="4"/>
    <s v="PKT"/>
    <n v="1500000"/>
    <n v="6000000"/>
    <m/>
    <x v="8"/>
    <n v="4"/>
    <x v="5"/>
    <n v="1500000"/>
    <n v="6000000"/>
    <n v="0"/>
    <x v="2"/>
    <x v="0"/>
    <x v="0"/>
    <x v="0"/>
    <x v="0"/>
    <s v="DL.2376.AFA.001.053.B.521211"/>
  </r>
  <r>
    <s v="DL.2376.AFA.001.053.B.521211.3"/>
    <m/>
    <s v="03 - Bahan Komputer"/>
    <n v="4"/>
    <s v="PKT"/>
    <n v="1500000"/>
    <n v="6000000"/>
    <m/>
    <x v="9"/>
    <n v="4"/>
    <x v="5"/>
    <n v="1500000"/>
    <n v="6000000"/>
    <n v="0"/>
    <x v="2"/>
    <x v="0"/>
    <x v="0"/>
    <x v="0"/>
    <x v="0"/>
    <s v="DL.2376.AFA.001.053.B.521211"/>
  </r>
  <r>
    <s v="DL.2376.AFA.001.053.B.521211.4"/>
    <m/>
    <s v="04 - ATK"/>
    <n v="5"/>
    <s v="PKT"/>
    <n v="1000000"/>
    <n v="5000000"/>
    <m/>
    <x v="10"/>
    <n v="5"/>
    <x v="5"/>
    <n v="1000000"/>
    <n v="5000000"/>
    <n v="0"/>
    <x v="2"/>
    <x v="0"/>
    <x v="0"/>
    <x v="0"/>
    <x v="0"/>
    <s v="DL.2376.AFA.001.053.B.521211"/>
  </r>
  <r>
    <s v="DL.2376.AFA.001.053.B.522151"/>
    <s v="522151"/>
    <s v="Belanja Jasa Profesi"/>
    <m/>
    <m/>
    <m/>
    <n v="7200000"/>
    <s v="522151"/>
    <x v="11"/>
    <m/>
    <x v="0"/>
    <m/>
    <n v="7200000"/>
    <n v="0"/>
    <x v="3"/>
    <x v="0"/>
    <x v="0"/>
    <x v="0"/>
    <x v="3"/>
    <s v="DL.2376.AFA.001.053.B"/>
  </r>
  <r>
    <s v="DL.2376.AFA.001.053.B.522151.1"/>
    <m/>
    <s v="01 - Narasumber/Pembahas"/>
    <n v="8"/>
    <s v="OJ"/>
    <n v="900000"/>
    <n v="7200000"/>
    <m/>
    <x v="12"/>
    <n v="8"/>
    <x v="6"/>
    <n v="900000"/>
    <n v="7200000"/>
    <n v="0"/>
    <x v="2"/>
    <x v="0"/>
    <x v="0"/>
    <x v="0"/>
    <x v="0"/>
    <s v="DL.2376.AFA.001.053.B.522151"/>
  </r>
  <r>
    <s v="DL.2376.AFA.001.053.B.524111"/>
    <s v="524111"/>
    <s v="Belanja Perjalanan Dinas Biasa"/>
    <m/>
    <m/>
    <m/>
    <n v="40691000"/>
    <s v="524111"/>
    <x v="13"/>
    <m/>
    <x v="0"/>
    <m/>
    <n v="40691000"/>
    <n v="0"/>
    <x v="3"/>
    <x v="0"/>
    <x v="0"/>
    <x v="0"/>
    <x v="3"/>
    <s v="DL.2376.AFA.001.053.B"/>
  </r>
  <r>
    <s v="DL.2376.AFA.001.053.B.524111.1"/>
    <m/>
    <s v="01 - Penyusunan NSPK Kelembagaan Pendidikan"/>
    <n v="20"/>
    <s v="OK"/>
    <n v="2034550"/>
    <n v="40691000"/>
    <m/>
    <x v="35"/>
    <n v="20"/>
    <x v="4"/>
    <n v="2034550"/>
    <n v="40691000"/>
    <n v="0"/>
    <x v="2"/>
    <x v="0"/>
    <x v="0"/>
    <x v="0"/>
    <x v="0"/>
    <s v="DL.2376.AFA.001.053.B.524111"/>
  </r>
  <r>
    <s v="DL.2376.AFA.001.054"/>
    <s v="054"/>
    <s v="NSPK Ketenagaan Pendidikan KP"/>
    <m/>
    <s v=""/>
    <m/>
    <n v="219670000"/>
    <s v="054"/>
    <x v="36"/>
    <m/>
    <x v="3"/>
    <m/>
    <n v="211670000"/>
    <n v="8000000"/>
    <x v="0"/>
    <x v="0"/>
    <x v="0"/>
    <x v="0"/>
    <x v="0"/>
    <s v="DL.2376.AFA.001"/>
  </r>
  <r>
    <s v="DL.2376.AFA.001.054.A"/>
    <s v="A"/>
    <s v="Penyiapan Pendidik dan Tenaga Kependidikan"/>
    <m/>
    <m/>
    <m/>
    <n v="116750000"/>
    <s v="A"/>
    <x v="37"/>
    <m/>
    <x v="0"/>
    <m/>
    <n v="108750000"/>
    <n v="8000000"/>
    <x v="0"/>
    <x v="2"/>
    <x v="4"/>
    <x v="0"/>
    <x v="0"/>
    <s v="DL.2376.AFA.001.054"/>
  </r>
  <r>
    <s v="DL.2376.AFA.001.054.A.521211"/>
    <s v="521211"/>
    <s v="Belanja Bahan"/>
    <m/>
    <m/>
    <m/>
    <n v="50750000"/>
    <s v="521211"/>
    <x v="6"/>
    <m/>
    <x v="0"/>
    <m/>
    <n v="42750000"/>
    <n v="8000000"/>
    <x v="0"/>
    <x v="0"/>
    <x v="0"/>
    <x v="0"/>
    <x v="4"/>
    <s v="DL.2376.AFA.001.054.A"/>
  </r>
  <r>
    <s v="DL.2376.AFA.001.054.A.521211.1"/>
    <m/>
    <s v="01 - Konsumsi/bahan makanan"/>
    <n v="250"/>
    <s v="OK"/>
    <n v="75000"/>
    <n v="18750000"/>
    <m/>
    <x v="7"/>
    <n v="250"/>
    <x v="4"/>
    <n v="75000"/>
    <n v="18750000"/>
    <n v="0"/>
    <x v="0"/>
    <x v="0"/>
    <x v="0"/>
    <x v="0"/>
    <x v="0"/>
    <s v="DL.2376.AFA.001.054.A.521211"/>
  </r>
  <r>
    <s v="DL.2376.AFA.001.054.A.521211.2"/>
    <m/>
    <s v="02 - Penggadaan"/>
    <n v="8"/>
    <s v="PKT"/>
    <n v="1500000"/>
    <n v="12000000"/>
    <m/>
    <x v="8"/>
    <n v="6"/>
    <x v="5"/>
    <n v="1500000"/>
    <n v="9000000"/>
    <n v="3000000"/>
    <x v="1"/>
    <x v="0"/>
    <x v="0"/>
    <x v="0"/>
    <x v="0"/>
    <s v="DL.2376.AFA.001.054.A.521211"/>
  </r>
  <r>
    <s v="DL.2376.AFA.001.054.A.521211.3"/>
    <m/>
    <s v="03 - Bahan Komputer"/>
    <n v="8"/>
    <s v="PKT"/>
    <n v="1500000"/>
    <n v="12000000"/>
    <m/>
    <x v="9"/>
    <n v="6"/>
    <x v="5"/>
    <n v="1500000"/>
    <n v="9000000"/>
    <n v="3000000"/>
    <x v="1"/>
    <x v="0"/>
    <x v="0"/>
    <x v="0"/>
    <x v="0"/>
    <s v="DL.2376.AFA.001.054.A.521211"/>
  </r>
  <r>
    <s v="DL.2376.AFA.001.054.A.521211.4"/>
    <m/>
    <s v="04 - ATK"/>
    <n v="8"/>
    <s v="PKT"/>
    <n v="1000000"/>
    <n v="8000000"/>
    <m/>
    <x v="10"/>
    <n v="6"/>
    <x v="5"/>
    <n v="1000000"/>
    <n v="6000000"/>
    <n v="2000000"/>
    <x v="1"/>
    <x v="0"/>
    <x v="0"/>
    <x v="0"/>
    <x v="0"/>
    <s v="DL.2376.AFA.001.054.A.521211"/>
  </r>
  <r>
    <s v="DL.2376.AFA.001.054.A.522151"/>
    <m/>
    <m/>
    <m/>
    <m/>
    <m/>
    <m/>
    <s v="522151"/>
    <x v="11"/>
    <m/>
    <x v="0"/>
    <m/>
    <n v="0"/>
    <n v="0"/>
    <x v="3"/>
    <x v="0"/>
    <x v="0"/>
    <x v="0"/>
    <x v="4"/>
    <s v="DL.2376.AFA.001.054.A"/>
  </r>
  <r>
    <s v="DL.2376.AFA.001.054.A.524111"/>
    <s v="524111"/>
    <s v="Belanja Perjalanan Dinas Biasa"/>
    <m/>
    <m/>
    <m/>
    <n v="66000000"/>
    <s v="524111"/>
    <x v="13"/>
    <m/>
    <x v="0"/>
    <m/>
    <n v="66000000"/>
    <n v="0"/>
    <x v="0"/>
    <x v="0"/>
    <x v="0"/>
    <x v="0"/>
    <x v="4"/>
    <s v="DL.2376.AFA.001.054.A"/>
  </r>
  <r>
    <s v="DL.2376.AFA.001.054.A.524111.1"/>
    <m/>
    <s v="01 - Perjalanan Penyiapan Pendidik dan Tenaga Kependidikan"/>
    <n v="12"/>
    <s v="OK"/>
    <n v="5500000"/>
    <n v="66000000"/>
    <m/>
    <x v="38"/>
    <n v="12"/>
    <x v="4"/>
    <n v="5500000"/>
    <n v="66000000"/>
    <n v="0"/>
    <x v="2"/>
    <x v="0"/>
    <x v="0"/>
    <x v="0"/>
    <x v="0"/>
    <s v="DL.2376.AFA.001.054.A.524111"/>
  </r>
  <r>
    <s v="DL.2376.AFA.001.054.B"/>
    <s v="B"/>
    <s v="Evaluasi Beban Kerja Guru dan Dosen"/>
    <m/>
    <m/>
    <m/>
    <n v="102920000"/>
    <s v="B"/>
    <x v="39"/>
    <m/>
    <x v="0"/>
    <m/>
    <n v="102920000"/>
    <n v="0"/>
    <x v="0"/>
    <x v="2"/>
    <x v="4"/>
    <x v="0"/>
    <x v="0"/>
    <s v="DL.2376.AFA.001.054"/>
  </r>
  <r>
    <s v="DL.2376.AFA.001.054.B.521211"/>
    <s v="521211"/>
    <s v="Belanja Bahan"/>
    <m/>
    <m/>
    <m/>
    <n v="23750000"/>
    <s v="521211"/>
    <x v="6"/>
    <m/>
    <x v="0"/>
    <m/>
    <n v="23750000"/>
    <n v="0"/>
    <x v="3"/>
    <x v="0"/>
    <x v="0"/>
    <x v="0"/>
    <x v="4"/>
    <s v="DL.2376.AFA.001.054.B"/>
  </r>
  <r>
    <s v="DL.2376.AFA.001.054.B.521211.1"/>
    <m/>
    <s v="01 - Konsumsi/bahan makanan"/>
    <n v="90"/>
    <s v="OK"/>
    <n v="75000"/>
    <n v="6750000"/>
    <m/>
    <x v="7"/>
    <n v="90"/>
    <x v="4"/>
    <n v="75000"/>
    <n v="6750000"/>
    <n v="0"/>
    <x v="2"/>
    <x v="0"/>
    <x v="0"/>
    <x v="0"/>
    <x v="0"/>
    <s v="DL.2376.AFA.001.054.B.521211"/>
  </r>
  <r>
    <s v="DL.2376.AFA.001.054.B.521211.2"/>
    <m/>
    <s v="02 - Penggadaan"/>
    <n v="2"/>
    <s v="PKT"/>
    <n v="1500000"/>
    <n v="3000000"/>
    <m/>
    <x v="8"/>
    <n v="2"/>
    <x v="5"/>
    <n v="1500000"/>
    <n v="3000000"/>
    <n v="0"/>
    <x v="2"/>
    <x v="0"/>
    <x v="0"/>
    <x v="0"/>
    <x v="0"/>
    <s v="DL.2376.AFA.001.054.B.521211"/>
  </r>
  <r>
    <s v="DL.2376.AFA.001.054.B.521211.3"/>
    <m/>
    <s v="03 - Bahan Komputer"/>
    <n v="2"/>
    <s v="PKT"/>
    <n v="1500000"/>
    <n v="3000000"/>
    <m/>
    <x v="9"/>
    <n v="2"/>
    <x v="5"/>
    <n v="1500000"/>
    <n v="3000000"/>
    <n v="0"/>
    <x v="2"/>
    <x v="0"/>
    <x v="0"/>
    <x v="0"/>
    <x v="0"/>
    <s v="DL.2376.AFA.001.054.B.521211"/>
  </r>
  <r>
    <s v="DL.2376.AFA.001.054.B.521211.4"/>
    <m/>
    <s v="04 - ATK"/>
    <n v="2"/>
    <s v="PKT"/>
    <n v="1000000"/>
    <n v="2000000"/>
    <m/>
    <x v="10"/>
    <n v="2"/>
    <x v="5"/>
    <n v="1000000"/>
    <n v="2000000"/>
    <n v="0"/>
    <x v="2"/>
    <x v="0"/>
    <x v="0"/>
    <x v="0"/>
    <x v="0"/>
    <s v="DL.2376.AFA.001.054.B.521211"/>
  </r>
  <r>
    <s v="DL.2376.AFA.001.054.B.521211.5"/>
    <m/>
    <s v="05 - Perlengkapan Kegiatan Beban Kerja Guru dan Dosen"/>
    <n v="36"/>
    <s v="OK"/>
    <n v="250000"/>
    <n v="9000000"/>
    <m/>
    <x v="40"/>
    <n v="36"/>
    <x v="4"/>
    <n v="250000"/>
    <n v="9000000"/>
    <n v="0"/>
    <x v="2"/>
    <x v="0"/>
    <x v="0"/>
    <x v="0"/>
    <x v="0"/>
    <s v="DL.2376.AFA.001.054.B.521211"/>
  </r>
  <r>
    <s v="DL.2376.AFA.001.054.B.522151"/>
    <s v="522151"/>
    <s v="Belanja Jasa Profesi"/>
    <m/>
    <m/>
    <m/>
    <n v="10000000"/>
    <s v="522151"/>
    <x v="11"/>
    <m/>
    <x v="0"/>
    <m/>
    <n v="10000000"/>
    <n v="0"/>
    <x v="3"/>
    <x v="0"/>
    <x v="0"/>
    <x v="0"/>
    <x v="4"/>
    <s v="DL.2376.AFA.001.054.B"/>
  </r>
  <r>
    <s v="DL.2376.AFA.001.054.B.522151.1"/>
    <m/>
    <s v="01 - Narasumber/Pembahas"/>
    <n v="10"/>
    <s v="OJ"/>
    <n v="1000000"/>
    <n v="10000000"/>
    <m/>
    <x v="12"/>
    <n v="10"/>
    <x v="6"/>
    <n v="1000000"/>
    <n v="10000000"/>
    <n v="0"/>
    <x v="3"/>
    <x v="0"/>
    <x v="0"/>
    <x v="0"/>
    <x v="0"/>
    <s v="DL.2376.AFA.001.054.B.522151"/>
  </r>
  <r>
    <s v="DL.2376.AFA.001.054.B.524111"/>
    <s v="524111"/>
    <s v="Belanja Perjalanan Dinas Biasa"/>
    <m/>
    <m/>
    <m/>
    <n v="69170000"/>
    <s v="524111"/>
    <x v="13"/>
    <m/>
    <x v="0"/>
    <m/>
    <n v="69170000"/>
    <n v="0"/>
    <x v="3"/>
    <x v="0"/>
    <x v="0"/>
    <x v="0"/>
    <x v="4"/>
    <s v="DL.2376.AFA.001.054.B"/>
  </r>
  <r>
    <s v="DL.2376.AFA.001.054.B.524111.1"/>
    <m/>
    <s v="01 - Perjalanan Evaluasi Beban Kerja Guru dan Dosen"/>
    <n v="26"/>
    <s v="OK"/>
    <n v="2660417"/>
    <n v="69170000"/>
    <m/>
    <x v="41"/>
    <n v="26"/>
    <x v="4"/>
    <n v="2660417"/>
    <n v="69170000"/>
    <n v="0"/>
    <x v="2"/>
    <x v="0"/>
    <x v="0"/>
    <x v="0"/>
    <x v="0"/>
    <s v="DL.2376.AFA.001.054.B.524111"/>
  </r>
  <r>
    <s v="032.12.WA"/>
    <s v="032.12.WA"/>
    <s v="Program Dukungan Manajemen"/>
    <m/>
    <m/>
    <m/>
    <n v="22288180000"/>
    <s v="032.12.WA"/>
    <x v="42"/>
    <m/>
    <x v="0"/>
    <m/>
    <n v="22288180000"/>
    <n v="0"/>
    <x v="0"/>
    <x v="0"/>
    <x v="0"/>
    <x v="0"/>
    <x v="0"/>
    <s v="032.12"/>
  </r>
  <r>
    <s v="WA.2378"/>
    <s v="2378"/>
    <s v="Dukungan Manajemen Internal Lingkup Badan Riset dan Sumber Daya Manusia Kelautan dan Perikanan"/>
    <m/>
    <m/>
    <m/>
    <n v="13788180000"/>
    <s v="2378"/>
    <x v="43"/>
    <m/>
    <x v="0"/>
    <m/>
    <n v="13788180000"/>
    <n v="0"/>
    <x v="0"/>
    <x v="0"/>
    <x v="0"/>
    <x v="0"/>
    <x v="0"/>
    <s v="WA"/>
  </r>
  <r>
    <s v="WA.2378.CAN"/>
    <s v="2378.CAN"/>
    <s v="Sarana Bidang Teknologi Informasi dan Komunikasi[Base Line]"/>
    <n v="2"/>
    <s v="Unit"/>
    <m/>
    <n v="260000000"/>
    <s v="2378.CAN"/>
    <x v="44"/>
    <n v="2"/>
    <x v="8"/>
    <m/>
    <n v="260000000"/>
    <n v="0"/>
    <x v="0"/>
    <x v="0"/>
    <x v="0"/>
    <x v="0"/>
    <x v="0"/>
    <s v="WA.2378"/>
  </r>
  <r>
    <s v="WA.2378.CAN.001"/>
    <s v="2378.CAN.001"/>
    <s v="Sarana Teknologi Informasi dan Komunikasi Bidang Riset dan SDM KP"/>
    <n v="2"/>
    <s v="Unit"/>
    <m/>
    <n v="260000000"/>
    <s v="2378.CAN.001"/>
    <x v="45"/>
    <n v="2"/>
    <x v="8"/>
    <m/>
    <n v="260000000"/>
    <n v="0"/>
    <x v="3"/>
    <x v="0"/>
    <x v="0"/>
    <x v="0"/>
    <x v="0"/>
    <s v="WA.2378.CAN"/>
  </r>
  <r>
    <s v="WA.2378.CAN.001.301"/>
    <s v="301"/>
    <s v="Sarana Teknologi Informasi dan Komunikasi (TIK) Pendidikan Kelautan dan Perikanan"/>
    <m/>
    <s v=""/>
    <m/>
    <n v="260000000"/>
    <s v="301"/>
    <x v="46"/>
    <m/>
    <x v="3"/>
    <m/>
    <n v="260000000"/>
    <n v="0"/>
    <x v="3"/>
    <x v="0"/>
    <x v="0"/>
    <x v="0"/>
    <x v="0"/>
    <s v="WA.2378.CAN.001"/>
  </r>
  <r>
    <s v="WA.2378.CAN.001.301.A"/>
    <s v="A"/>
    <s v="Sarana Teknologi Informasi dan Komunikasi"/>
    <m/>
    <m/>
    <m/>
    <n v="260000000"/>
    <s v="A"/>
    <x v="47"/>
    <m/>
    <x v="0"/>
    <m/>
    <n v="260000000"/>
    <n v="0"/>
    <x v="3"/>
    <x v="3"/>
    <x v="5"/>
    <x v="0"/>
    <x v="0"/>
    <s v="WA.2378.CAN.001.301"/>
  </r>
  <r>
    <s v="WA.2378.CAN.001.301.A.532111"/>
    <s v="532111"/>
    <s v="Belanja Modal Peralatan dan Mesin"/>
    <m/>
    <m/>
    <m/>
    <n v="260000000"/>
    <s v="532111"/>
    <x v="48"/>
    <m/>
    <x v="0"/>
    <m/>
    <n v="260000000"/>
    <n v="0"/>
    <x v="3"/>
    <x v="0"/>
    <x v="0"/>
    <x v="1"/>
    <x v="5"/>
    <s v="WA.2378.CAN.001.301.A"/>
  </r>
  <r>
    <s v="WA.2378.CAN.001.301.A.532111.1"/>
    <m/>
    <s v="01 - Peralatan Teknologi Informasi dan Komunikasi Pusdik KP"/>
    <n v="1"/>
    <s v="PKT"/>
    <n v="260000000"/>
    <n v="260000000"/>
    <m/>
    <x v="49"/>
    <n v="1"/>
    <x v="5"/>
    <n v="260000000"/>
    <n v="260000000"/>
    <n v="0"/>
    <x v="2"/>
    <x v="0"/>
    <x v="0"/>
    <x v="0"/>
    <x v="0"/>
    <s v="WA.2378.CAN.001.301.A.532111"/>
  </r>
  <r>
    <s v="WA.2378.EBA"/>
    <s v="2378.EBA"/>
    <s v="Layanan Dukungan Manajemen Internal[Base Line]"/>
    <n v="8"/>
    <s v="Layanan, Laporan, Dokumen, Rekomendasi, Unit"/>
    <m/>
    <n v="10694573000"/>
    <s v="2378.EBA"/>
    <x v="50"/>
    <n v="8"/>
    <x v="9"/>
    <m/>
    <n v="11259205000"/>
    <n v="-564632000"/>
    <x v="0"/>
    <x v="0"/>
    <x v="0"/>
    <x v="0"/>
    <x v="0"/>
    <s v="WA.2378"/>
  </r>
  <r>
    <s v="WA.2378.EBA.958"/>
    <s v="2378.EBA.958"/>
    <s v="Layanan Hubungan Masyarakat"/>
    <n v="1"/>
    <s v="Layanan"/>
    <m/>
    <n v="253780000"/>
    <s v="2378.EBA.958"/>
    <x v="51"/>
    <n v="1"/>
    <x v="10"/>
    <m/>
    <n v="104426000"/>
    <n v="149354000"/>
    <x v="0"/>
    <x v="0"/>
    <x v="0"/>
    <x v="0"/>
    <x v="0"/>
    <s v="WA.2378.EBA"/>
  </r>
  <r>
    <s v="WA.2378.EBA.958.306"/>
    <s v="306"/>
    <s v="Pelayanan Kerja Sama Pendidikan Kelautan dan Perikanan"/>
    <m/>
    <s v=""/>
    <m/>
    <n v="253780000"/>
    <s v="306"/>
    <x v="52"/>
    <m/>
    <x v="3"/>
    <m/>
    <n v="104426000"/>
    <n v="149354000"/>
    <x v="0"/>
    <x v="0"/>
    <x v="0"/>
    <x v="0"/>
    <x v="0"/>
    <s v="WA.2378.EBA.958"/>
  </r>
  <r>
    <s v="WA.2378.EBA.958.306.A"/>
    <s v="A"/>
    <s v="Kerjasama Pendidikan KP"/>
    <m/>
    <m/>
    <m/>
    <n v="253780000"/>
    <s v="A"/>
    <x v="53"/>
    <m/>
    <x v="0"/>
    <m/>
    <n v="104426000"/>
    <n v="149354000"/>
    <x v="0"/>
    <x v="4"/>
    <x v="6"/>
    <x v="0"/>
    <x v="0"/>
    <s v="WA.2378.EBA.958.306"/>
  </r>
  <r>
    <s v="WA.2378.EBA.958.306.A.521211"/>
    <s v="521211"/>
    <s v="Belanja Bahan"/>
    <m/>
    <m/>
    <m/>
    <n v="39000000"/>
    <s v="521211"/>
    <x v="6"/>
    <m/>
    <x v="0"/>
    <m/>
    <n v="23500000"/>
    <n v="15500000"/>
    <x v="0"/>
    <x v="0"/>
    <x v="0"/>
    <x v="2"/>
    <x v="6"/>
    <s v="WA.2378.EBA.958.306.A"/>
  </r>
  <r>
    <s v="WA.2378.EBA.958.306.A.521211.1"/>
    <m/>
    <s v="01 - Konsumsi/bahan makanan"/>
    <n v="200"/>
    <s v="OK"/>
    <n v="75000"/>
    <n v="15000000"/>
    <m/>
    <x v="7"/>
    <n v="100"/>
    <x v="4"/>
    <n v="75000"/>
    <n v="7500000"/>
    <n v="7500000"/>
    <x v="1"/>
    <x v="0"/>
    <x v="0"/>
    <x v="0"/>
    <x v="0"/>
    <s v="WA.2378.EBA.958.306.A.521211"/>
  </r>
  <r>
    <s v="WA.2378.EBA.958.306.A.521211.2"/>
    <m/>
    <s v="02 - Penggadaan"/>
    <n v="6"/>
    <s v="PKT"/>
    <n v="1500000"/>
    <n v="9000000"/>
    <m/>
    <x v="8"/>
    <n v="4"/>
    <x v="5"/>
    <n v="1500000"/>
    <n v="6000000"/>
    <n v="3000000"/>
    <x v="1"/>
    <x v="0"/>
    <x v="0"/>
    <x v="0"/>
    <x v="0"/>
    <s v="WA.2378.EBA.958.306.A.521211"/>
  </r>
  <r>
    <s v="WA.2378.EBA.958.306.A.521211.3"/>
    <m/>
    <s v="03 - Bahan Komputer"/>
    <n v="6"/>
    <s v="PKT"/>
    <n v="1500000"/>
    <n v="9000000"/>
    <m/>
    <x v="9"/>
    <n v="4"/>
    <x v="5"/>
    <n v="1500000"/>
    <n v="6000000"/>
    <n v="3000000"/>
    <x v="1"/>
    <x v="0"/>
    <x v="0"/>
    <x v="0"/>
    <x v="0"/>
    <s v="WA.2378.EBA.958.306.A.521211"/>
  </r>
  <r>
    <s v="WA.2378.EBA.958.306.A.521211.4"/>
    <m/>
    <s v="04 - ATK"/>
    <n v="6"/>
    <s v="PKT"/>
    <n v="1000000"/>
    <n v="6000000"/>
    <m/>
    <x v="10"/>
    <n v="4"/>
    <x v="5"/>
    <n v="1000000"/>
    <n v="4000000"/>
    <n v="2000000"/>
    <x v="1"/>
    <x v="0"/>
    <x v="0"/>
    <x v="0"/>
    <x v="0"/>
    <s v="WA.2378.EBA.958.306.A.521211"/>
  </r>
  <r>
    <s v="WA.2378.EBA.958.306.A.521219"/>
    <s v="521219"/>
    <s v="Belanja Barang Non Operasional Lainnya"/>
    <m/>
    <m/>
    <m/>
    <n v="9000000"/>
    <s v="521219"/>
    <x v="23"/>
    <m/>
    <x v="0"/>
    <m/>
    <n v="9000000"/>
    <n v="0"/>
    <x v="0"/>
    <x v="0"/>
    <x v="0"/>
    <x v="2"/>
    <x v="6"/>
    <s v="WA.2378.EBA.958.306.A"/>
  </r>
  <r>
    <s v="WA.2378.EBA.958.306.A.521219.1"/>
    <m/>
    <s v="01 - Langganan biaya video conference"/>
    <n v="4"/>
    <s v="PKT"/>
    <n v="250000"/>
    <n v="1000000"/>
    <m/>
    <x v="54"/>
    <n v="4"/>
    <x v="5"/>
    <n v="250000"/>
    <n v="1000000"/>
    <n v="0"/>
    <x v="2"/>
    <x v="0"/>
    <x v="0"/>
    <x v="0"/>
    <x v="0"/>
    <s v="WA.2378.EBA.958.306.A.521219"/>
  </r>
  <r>
    <s v="WA.2378.EBA.958.306.A.521219.2"/>
    <m/>
    <s v="02 - Dukungan Kerjasama Pendidikan KP"/>
    <n v="1"/>
    <s v="PKT"/>
    <n v="8000000"/>
    <n v="8000000"/>
    <m/>
    <x v="55"/>
    <n v="1"/>
    <x v="5"/>
    <n v="8000000"/>
    <n v="8000000"/>
    <n v="0"/>
    <x v="2"/>
    <x v="0"/>
    <x v="0"/>
    <x v="0"/>
    <x v="0"/>
    <s v="WA.2378.EBA.958.306.A.521219"/>
  </r>
  <r>
    <s v="WA.2378.EBA.958.306.A.522151"/>
    <s v="522151"/>
    <s v="Belanja Jasa Profesi"/>
    <m/>
    <m/>
    <m/>
    <n v="8000000"/>
    <s v="522151"/>
    <x v="11"/>
    <m/>
    <x v="0"/>
    <m/>
    <n v="6000000"/>
    <n v="2000000"/>
    <x v="0"/>
    <x v="0"/>
    <x v="0"/>
    <x v="2"/>
    <x v="6"/>
    <s v="WA.2378.EBA.958.306.A"/>
  </r>
  <r>
    <s v="WA.2378.EBA.958.306.A.522151.1"/>
    <m/>
    <s v="01 - Narasumber/Pembahas"/>
    <n v="8"/>
    <s v="OJ"/>
    <n v="1000000"/>
    <n v="8000000"/>
    <m/>
    <x v="12"/>
    <n v="6"/>
    <x v="6"/>
    <n v="1000000"/>
    <n v="6000000"/>
    <n v="2000000"/>
    <x v="1"/>
    <x v="0"/>
    <x v="0"/>
    <x v="0"/>
    <x v="0"/>
    <s v="WA.2378.EBA.958.306.A.522151"/>
  </r>
  <r>
    <s v="WA.2378.EBA.958.306.A.524111"/>
    <s v="524111"/>
    <s v="Belanja Perjalanan Dinas Biasa"/>
    <m/>
    <m/>
    <m/>
    <n v="197780000"/>
    <s v="524111"/>
    <x v="13"/>
    <m/>
    <x v="0"/>
    <m/>
    <n v="65926000"/>
    <n v="131854000"/>
    <x v="0"/>
    <x v="0"/>
    <x v="0"/>
    <x v="2"/>
    <x v="6"/>
    <s v="WA.2378.EBA.958.306.A"/>
  </r>
  <r>
    <s v="WA.2378.EBA.958.306.A.524111.1"/>
    <m/>
    <s v="01 - Perjalanan Kerjasama Pendidikan KP"/>
    <n v="30"/>
    <s v="OK"/>
    <n v="6592667"/>
    <n v="197780000"/>
    <m/>
    <x v="56"/>
    <n v="10"/>
    <x v="4"/>
    <n v="6592667"/>
    <n v="65926000"/>
    <n v="131854000"/>
    <x v="1"/>
    <x v="0"/>
    <x v="0"/>
    <x v="0"/>
    <x v="0"/>
    <s v="WA.2378.EBA.958.306.A.524111"/>
  </r>
  <r>
    <s v="WA.2378.EBA.962"/>
    <s v="2378.EBA.962"/>
    <s v="Layanan Umum"/>
    <n v="1"/>
    <s v="Layanan"/>
    <m/>
    <n v="1209115000"/>
    <s v="2378.EBA.962"/>
    <x v="57"/>
    <n v="1"/>
    <x v="10"/>
    <m/>
    <n v="1923101000"/>
    <n v="-713986000"/>
    <x v="0"/>
    <x v="0"/>
    <x v="0"/>
    <x v="0"/>
    <x v="0"/>
    <s v="WA.2378.EBA"/>
  </r>
  <r>
    <s v="WA.2378.EBA.962.301"/>
    <s v="301"/>
    <s v="Pelayanan Tata Usaha dan Kerumahtanggaan Pendidikan Kelautan dan Perikanan"/>
    <m/>
    <s v=""/>
    <m/>
    <n v="1209115000"/>
    <s v="301"/>
    <x v="58"/>
    <m/>
    <x v="3"/>
    <m/>
    <n v="1923101000"/>
    <n v="-713986000"/>
    <x v="0"/>
    <x v="0"/>
    <x v="0"/>
    <x v="0"/>
    <x v="0"/>
    <s v="WA.2378.EBA.962"/>
  </r>
  <r>
    <s v="WA.2378.EBA.962.301.A"/>
    <s v="A"/>
    <s v="Pengelolaan dan Implementasi BMN"/>
    <m/>
    <m/>
    <m/>
    <n v="72100000"/>
    <s v="A"/>
    <x v="59"/>
    <m/>
    <x v="0"/>
    <m/>
    <n v="61900000"/>
    <n v="10200000"/>
    <x v="0"/>
    <x v="3"/>
    <x v="5"/>
    <x v="0"/>
    <x v="0"/>
    <s v="WA.2378.EBA.962.301"/>
  </r>
  <r>
    <s v="WA.2378.EBA.962.301.A.521211"/>
    <s v="521211"/>
    <s v="Belanja Bahan"/>
    <m/>
    <m/>
    <m/>
    <n v="22000000"/>
    <s v="521211"/>
    <x v="6"/>
    <m/>
    <x v="0"/>
    <m/>
    <n v="15000000"/>
    <n v="7000000"/>
    <x v="0"/>
    <x v="0"/>
    <x v="0"/>
    <x v="3"/>
    <x v="5"/>
    <s v="WA.2378.EBA.962.301.A"/>
  </r>
  <r>
    <s v="WA.2378.EBA.962.301.A.521211.1"/>
    <m/>
    <s v="01 - Penggadaan"/>
    <n v="4"/>
    <s v="PKT"/>
    <n v="1500000"/>
    <n v="6000000"/>
    <m/>
    <x v="60"/>
    <n v="3"/>
    <x v="5"/>
    <n v="1500000"/>
    <n v="4500000"/>
    <n v="1500000"/>
    <x v="0"/>
    <x v="0"/>
    <x v="0"/>
    <x v="0"/>
    <x v="0"/>
    <s v="WA.2378.EBA.962.301.A.521211"/>
  </r>
  <r>
    <s v="WA.2378.EBA.962.301.A.521211.2"/>
    <m/>
    <s v="02 - Bahan Komputer"/>
    <n v="4"/>
    <s v="PKT"/>
    <n v="1500000"/>
    <n v="6000000"/>
    <m/>
    <x v="20"/>
    <n v="3"/>
    <x v="5"/>
    <n v="1500000"/>
    <n v="4500000"/>
    <n v="1500000"/>
    <x v="0"/>
    <x v="0"/>
    <x v="0"/>
    <x v="0"/>
    <x v="0"/>
    <s v="WA.2378.EBA.962.301.A.521211"/>
  </r>
  <r>
    <s v="WA.2378.EBA.962.301.A.521211.3"/>
    <m/>
    <s v="03 - ATK"/>
    <n v="4"/>
    <s v="PKT"/>
    <n v="1000000"/>
    <n v="4000000"/>
    <m/>
    <x v="21"/>
    <n v="3"/>
    <x v="5"/>
    <n v="1000000"/>
    <n v="3000000"/>
    <n v="1000000"/>
    <x v="0"/>
    <x v="0"/>
    <x v="0"/>
    <x v="0"/>
    <x v="0"/>
    <s v="WA.2378.EBA.962.301.A.521211"/>
  </r>
  <r>
    <s v="WA.2378.EBA.962.301.A.521211.4"/>
    <m/>
    <s v="04 - Cetakan Kegiatan Administrasi SIMAK BMN"/>
    <n v="12"/>
    <s v="Ekplr"/>
    <n v="500000"/>
    <n v="6000000"/>
    <m/>
    <x v="61"/>
    <n v="6"/>
    <x v="11"/>
    <n v="500000"/>
    <n v="3000000"/>
    <n v="3000000"/>
    <x v="1"/>
    <x v="0"/>
    <x v="0"/>
    <x v="0"/>
    <x v="0"/>
    <s v="WA.2378.EBA.962.301.A.521211"/>
  </r>
  <r>
    <s v="WA.2378.EBA.962.301.A.524111"/>
    <s v="524111"/>
    <s v="Belanja Perjalanan Dinas Biasa"/>
    <m/>
    <m/>
    <m/>
    <n v="48000000"/>
    <s v="524111"/>
    <x v="13"/>
    <m/>
    <x v="0"/>
    <m/>
    <n v="44800000"/>
    <n v="3200000"/>
    <x v="0"/>
    <x v="0"/>
    <x v="0"/>
    <x v="3"/>
    <x v="5"/>
    <s v="WA.2378.EBA.962.301.A"/>
  </r>
  <r>
    <s v="WA.2378.EBA.962.301.A.524111.1"/>
    <m/>
    <s v="01 - Perjalanan Implementasi SIMAK - BMN"/>
    <n v="12"/>
    <s v="OK"/>
    <n v="4000000"/>
    <n v="48000000"/>
    <m/>
    <x v="62"/>
    <n v="8"/>
    <x v="4"/>
    <n v="5600000"/>
    <n v="44800000"/>
    <n v="3200000"/>
    <x v="1"/>
    <x v="0"/>
    <x v="0"/>
    <x v="0"/>
    <x v="0"/>
    <s v="WA.2378.EBA.962.301.A.524111"/>
  </r>
  <r>
    <s v="WA.2378.EBA.962.301.A.524113"/>
    <s v="524113"/>
    <s v="Belanja Perjalanan Dinas Dalam Kota"/>
    <m/>
    <m/>
    <m/>
    <n v="2100000"/>
    <s v="524113"/>
    <x v="32"/>
    <m/>
    <x v="0"/>
    <m/>
    <n v="2100000"/>
    <n v="0"/>
    <x v="0"/>
    <x v="0"/>
    <x v="0"/>
    <x v="3"/>
    <x v="5"/>
    <s v="WA.2378.EBA.962.301.A"/>
  </r>
  <r>
    <s v="WA.2378.EBA.962.301.A.524113.1"/>
    <m/>
    <s v="01 - Koordinasi Implementasi SIMAK - BMN"/>
    <n v="14"/>
    <s v="OK"/>
    <n v="150000"/>
    <n v="2100000"/>
    <m/>
    <x v="63"/>
    <n v="14"/>
    <x v="4"/>
    <n v="150000"/>
    <n v="2100000"/>
    <n v="0"/>
    <x v="2"/>
    <x v="0"/>
    <x v="0"/>
    <x v="0"/>
    <x v="0"/>
    <s v="WA.2378.EBA.962.301.A.524113"/>
  </r>
  <r>
    <s v="WA.2378.EBA.962.301.B"/>
    <s v="B"/>
    <s v="Pembinaan dan Koordinasi Kepala Pusdik KP"/>
    <m/>
    <m/>
    <m/>
    <n v="572300000"/>
    <s v="B"/>
    <x v="64"/>
    <m/>
    <x v="0"/>
    <m/>
    <n v="498618000"/>
    <n v="73682000"/>
    <x v="0"/>
    <x v="3"/>
    <x v="5"/>
    <x v="0"/>
    <x v="0"/>
    <s v="WA.2378.EBA.962.301"/>
  </r>
  <r>
    <s v="WA.2378.EBA.962.301.B.521211"/>
    <s v="521211"/>
    <s v="Belanja Bahan"/>
    <m/>
    <m/>
    <m/>
    <n v="10000000"/>
    <s v="521211"/>
    <x v="6"/>
    <m/>
    <x v="0"/>
    <m/>
    <n v="5000000"/>
    <n v="5000000"/>
    <x v="0"/>
    <x v="0"/>
    <x v="0"/>
    <x v="3"/>
    <x v="5"/>
    <s v="WA.2378.EBA.962.301.B"/>
  </r>
  <r>
    <s v="WA.2378.EBA.962.301.B.521211.1"/>
    <m/>
    <s v="01 - Bahan Komputer"/>
    <n v="4"/>
    <s v="PKT"/>
    <n v="1500000"/>
    <n v="6000000"/>
    <m/>
    <x v="65"/>
    <n v="2"/>
    <x v="5"/>
    <n v="1500000"/>
    <n v="3000000"/>
    <n v="3000000"/>
    <x v="1"/>
    <x v="0"/>
    <x v="0"/>
    <x v="0"/>
    <x v="0"/>
    <s v="WA.2378.EBA.962.301.B.521211"/>
  </r>
  <r>
    <s v="WA.2378.EBA.962.301.B.521211.2"/>
    <m/>
    <s v="02 - ATK"/>
    <n v="4"/>
    <s v="PKT"/>
    <n v="1000000"/>
    <n v="4000000"/>
    <m/>
    <x v="66"/>
    <n v="2"/>
    <x v="5"/>
    <n v="1000000"/>
    <n v="2000000"/>
    <n v="2000000"/>
    <x v="1"/>
    <x v="0"/>
    <x v="0"/>
    <x v="0"/>
    <x v="0"/>
    <s v="WA.2378.EBA.962.301.B.521211"/>
  </r>
  <r>
    <s v="WA.2378.EBA.962.301.B.521219"/>
    <s v="521219"/>
    <s v="Belanja Barang Non Operasional Lainnya"/>
    <m/>
    <m/>
    <m/>
    <n v="7800000"/>
    <s v="521219"/>
    <x v="23"/>
    <m/>
    <x v="0"/>
    <m/>
    <n v="7800000"/>
    <n v="0"/>
    <x v="0"/>
    <x v="0"/>
    <x v="0"/>
    <x v="3"/>
    <x v="5"/>
    <s v="WA.2378.EBA.962.301.B"/>
  </r>
  <r>
    <s v="WA.2378.EBA.962.301.B.521219.1"/>
    <m/>
    <s v="01 - Langganan biaya video conference"/>
    <n v="12"/>
    <s v="PKT"/>
    <n v="650000"/>
    <n v="7800000"/>
    <m/>
    <x v="67"/>
    <n v="2"/>
    <x v="5"/>
    <n v="3900000"/>
    <n v="7800000"/>
    <n v="0"/>
    <x v="2"/>
    <x v="0"/>
    <x v="0"/>
    <x v="0"/>
    <x v="0"/>
    <s v="WA.2378.EBA.962.301.B.521219"/>
  </r>
  <r>
    <s v="WA.2378.EBA.962.301.B.524111"/>
    <s v="524111"/>
    <s v="Belanja Perjalanan Dinas Biasa"/>
    <m/>
    <m/>
    <m/>
    <n v="554500000"/>
    <s v="524111"/>
    <x v="13"/>
    <m/>
    <x v="0"/>
    <m/>
    <n v="485818000"/>
    <n v="68682000"/>
    <x v="0"/>
    <x v="0"/>
    <x v="0"/>
    <x v="3"/>
    <x v="5"/>
    <s v="WA.2378.EBA.962.301.B"/>
  </r>
  <r>
    <s v="WA.2378.EBA.962.301.B.524111.1"/>
    <m/>
    <s v="01 - Perjalanan Pembinaan dan Wisuda Kepala Pusdik KP"/>
    <n v="55"/>
    <s v="OK"/>
    <n v="6075000"/>
    <n v="334125000"/>
    <m/>
    <x v="68"/>
    <n v="68"/>
    <x v="4"/>
    <n v="7144383"/>
    <n v="485818000"/>
    <n v="-151693000"/>
    <x v="1"/>
    <x v="0"/>
    <x v="0"/>
    <x v="0"/>
    <x v="0"/>
    <s v="WA.2378.EBA.962.301.B.524111"/>
  </r>
  <r>
    <s v="WA.2378.EBA.962.301.B.524111.2"/>
    <m/>
    <s v="02 - Perjalanan Koordinasi, Sinkronisasi, Wisuda dan Pendampingan Kepala Pusdik KP"/>
    <n v="36"/>
    <s v="OK"/>
    <n v="6121528"/>
    <n v="220375000"/>
    <m/>
    <x v="30"/>
    <m/>
    <x v="0"/>
    <m/>
    <n v="0"/>
    <n v="220375000"/>
    <x v="1"/>
    <x v="0"/>
    <x v="0"/>
    <x v="0"/>
    <x v="0"/>
    <s v="WA.2378.EBA.962.301.B.524111"/>
  </r>
  <r>
    <s v="WA.2378.EBA.962.301.C"/>
    <s v="C"/>
    <s v="Pengelolaan Kearsipan, Tata Naskah Dinas dan Persuratan Pusat Pendidikan KP"/>
    <m/>
    <m/>
    <m/>
    <n v="78000000"/>
    <s v="C"/>
    <x v="69"/>
    <m/>
    <x v="0"/>
    <m/>
    <n v="63200000"/>
    <n v="14800000"/>
    <x v="0"/>
    <x v="3"/>
    <x v="5"/>
    <x v="0"/>
    <x v="0"/>
    <s v="WA.2378.EBA.962.301"/>
  </r>
  <r>
    <s v="WA.2378.EBA.962.301.C.521211"/>
    <s v="521211"/>
    <s v="Belanja Bahan"/>
    <m/>
    <m/>
    <m/>
    <n v="34000000"/>
    <s v="521211"/>
    <x v="6"/>
    <m/>
    <x v="0"/>
    <m/>
    <n v="18000000"/>
    <n v="16000000"/>
    <x v="0"/>
    <x v="0"/>
    <x v="0"/>
    <x v="3"/>
    <x v="5"/>
    <s v="WA.2378.EBA.962.301.C"/>
  </r>
  <r>
    <s v="WA.2378.EBA.962.301.C.521211.1"/>
    <m/>
    <s v="01 - Penggadaan"/>
    <n v="8"/>
    <s v="PKT"/>
    <n v="1000000"/>
    <n v="8000000"/>
    <m/>
    <x v="60"/>
    <n v="4"/>
    <x v="5"/>
    <n v="1000000"/>
    <n v="4000000"/>
    <n v="4000000"/>
    <x v="1"/>
    <x v="0"/>
    <x v="0"/>
    <x v="0"/>
    <x v="0"/>
    <s v="WA.2378.EBA.962.301.C.521211"/>
  </r>
  <r>
    <s v="WA.2378.EBA.962.301.C.521211.2"/>
    <m/>
    <s v="02 - Bahan Komputer"/>
    <n v="8"/>
    <s v="PKT"/>
    <n v="1500000"/>
    <n v="12000000"/>
    <m/>
    <x v="20"/>
    <n v="4"/>
    <x v="5"/>
    <n v="1500000"/>
    <n v="6000000"/>
    <n v="6000000"/>
    <x v="1"/>
    <x v="0"/>
    <x v="0"/>
    <x v="0"/>
    <x v="0"/>
    <s v="WA.2378.EBA.962.301.C.521211"/>
  </r>
  <r>
    <s v="WA.2378.EBA.962.301.C.521211.3"/>
    <m/>
    <s v="03 - ATK"/>
    <n v="8"/>
    <s v="PKT"/>
    <n v="1000000"/>
    <n v="8000000"/>
    <m/>
    <x v="21"/>
    <n v="4"/>
    <x v="5"/>
    <n v="1000000"/>
    <n v="4000000"/>
    <n v="4000000"/>
    <x v="1"/>
    <x v="0"/>
    <x v="0"/>
    <x v="0"/>
    <x v="0"/>
    <s v="WA.2378.EBA.962.301.C.521211"/>
  </r>
  <r>
    <s v="WA.2378.EBA.962.301.C.521211.4"/>
    <m/>
    <s v="04 - Cetakan Kegiatan dan Laporan"/>
    <n v="12"/>
    <s v="Ekplr"/>
    <n v="500000"/>
    <n v="6000000"/>
    <m/>
    <x v="70"/>
    <n v="8"/>
    <x v="11"/>
    <n v="500000"/>
    <n v="4000000"/>
    <n v="2000000"/>
    <x v="1"/>
    <x v="0"/>
    <x v="0"/>
    <x v="0"/>
    <x v="0"/>
    <s v="WA.2378.EBA.962.301.C.521211"/>
  </r>
  <r>
    <s v="WA.2378.EBA.962.301.C.522141"/>
    <s v="522141"/>
    <s v="Belanja Sewa"/>
    <m/>
    <m/>
    <m/>
    <n v="3000000"/>
    <s v="522141"/>
    <x v="71"/>
    <m/>
    <x v="0"/>
    <m/>
    <n v="3000000"/>
    <n v="0"/>
    <x v="0"/>
    <x v="0"/>
    <x v="0"/>
    <x v="3"/>
    <x v="5"/>
    <s v="WA.2378.EBA.962.301.C"/>
  </r>
  <r>
    <s v="WA.2378.EBA.962.301.C.522141.1"/>
    <m/>
    <s v="01 - Sewa Kendaraan / Mobil (2 kali)"/>
    <n v="2"/>
    <s v="UH"/>
    <n v="1500000"/>
    <n v="3000000"/>
    <m/>
    <x v="72"/>
    <n v="2"/>
    <x v="12"/>
    <n v="1500000"/>
    <n v="3000000"/>
    <n v="0"/>
    <x v="2"/>
    <x v="0"/>
    <x v="0"/>
    <x v="0"/>
    <x v="0"/>
    <s v="WA.2378.EBA.962.301.C.522141"/>
  </r>
  <r>
    <s v="WA.2378.EBA.962.301.C.524111"/>
    <s v="524111"/>
    <s v="Belanja Perjalanan Dinas Biasa"/>
    <m/>
    <m/>
    <m/>
    <n v="38000000"/>
    <s v="524111"/>
    <x v="13"/>
    <m/>
    <x v="0"/>
    <m/>
    <n v="38000000"/>
    <n v="0"/>
    <x v="0"/>
    <x v="0"/>
    <x v="0"/>
    <x v="3"/>
    <x v="5"/>
    <s v="WA.2378.EBA.962.301.C"/>
  </r>
  <r>
    <s v="WA.2378.EBA.962.301.C.524111.1"/>
    <m/>
    <s v="01 - Perjalanan Pengelolaan Penatausahaan Arsip dan Sinkronisasi Tata Naskah dan Persuratan"/>
    <n v="8"/>
    <s v="OK"/>
    <n v="4750000"/>
    <n v="38000000"/>
    <m/>
    <x v="73"/>
    <n v="8"/>
    <x v="4"/>
    <n v="4750000"/>
    <n v="38000000"/>
    <n v="0"/>
    <x v="2"/>
    <x v="0"/>
    <x v="0"/>
    <x v="0"/>
    <x v="0"/>
    <s v="WA.2378.EBA.962.301.C.524111"/>
  </r>
  <r>
    <s v="WA.2378.EBA.962.301.C.524113"/>
    <s v="524113"/>
    <s v="Belanja Perjalanan Dinas Dalam Kota"/>
    <m/>
    <m/>
    <m/>
    <n v="3000000"/>
    <s v="524113"/>
    <x v="32"/>
    <m/>
    <x v="0"/>
    <m/>
    <n v="4200000"/>
    <n v="-1200000"/>
    <x v="0"/>
    <x v="0"/>
    <x v="0"/>
    <x v="3"/>
    <x v="5"/>
    <s v="WA.2378.EBA.962.301.C"/>
  </r>
  <r>
    <s v="WA.2378.EBA.962.301.C.524113.1"/>
    <m/>
    <s v="01 - Perjalanan Koordinasi"/>
    <n v="20"/>
    <s v="OK"/>
    <n v="150000"/>
    <n v="3000000"/>
    <m/>
    <x v="74"/>
    <n v="28"/>
    <x v="4"/>
    <n v="150000"/>
    <n v="4200000"/>
    <n v="-1200000"/>
    <x v="1"/>
    <x v="0"/>
    <x v="0"/>
    <x v="0"/>
    <x v="0"/>
    <s v="WA.2378.EBA.962.301.C.524113"/>
  </r>
  <r>
    <s v="WA.2378.EBA.962.301.D"/>
    <s v="D"/>
    <s v="Penyusunan Bahan Tindak Lanjut dan Pemutakhiran Data"/>
    <m/>
    <m/>
    <m/>
    <n v="65000000"/>
    <s v="D"/>
    <x v="75"/>
    <m/>
    <x v="0"/>
    <m/>
    <n v="64800000"/>
    <n v="200000"/>
    <x v="0"/>
    <x v="3"/>
    <x v="5"/>
    <x v="0"/>
    <x v="0"/>
    <s v="WA.2378.EBA.962.301"/>
  </r>
  <r>
    <s v="WA.2378.EBA.962.301.D.521211"/>
    <s v="521211"/>
    <s v="Belanja Bahan"/>
    <m/>
    <m/>
    <m/>
    <n v="22000000"/>
    <s v="521211"/>
    <x v="6"/>
    <m/>
    <x v="0"/>
    <m/>
    <n v="23000000"/>
    <n v="-1000000"/>
    <x v="0"/>
    <x v="0"/>
    <x v="0"/>
    <x v="3"/>
    <x v="5"/>
    <s v="WA.2378.EBA.962.301.D"/>
  </r>
  <r>
    <s v="WA.2378.EBA.962.301.D.521211.1"/>
    <m/>
    <s v="01 - Penggadaan"/>
    <n v="4"/>
    <s v="PKT"/>
    <n v="1500000"/>
    <n v="6000000"/>
    <m/>
    <x v="60"/>
    <n v="4"/>
    <x v="5"/>
    <n v="1500000"/>
    <n v="6000000"/>
    <n v="0"/>
    <x v="0"/>
    <x v="0"/>
    <x v="0"/>
    <x v="0"/>
    <x v="0"/>
    <s v="WA.2378.EBA.962.301.D.521211"/>
  </r>
  <r>
    <s v="WA.2378.EBA.962.301.D.521211.2"/>
    <m/>
    <s v="02 - Bahan Komputer"/>
    <n v="4"/>
    <s v="PKT"/>
    <n v="1500000"/>
    <n v="6000000"/>
    <m/>
    <x v="20"/>
    <n v="4"/>
    <x v="5"/>
    <n v="1500000"/>
    <n v="6000000"/>
    <n v="0"/>
    <x v="0"/>
    <x v="0"/>
    <x v="0"/>
    <x v="0"/>
    <x v="0"/>
    <s v="WA.2378.EBA.962.301.D.521211"/>
  </r>
  <r>
    <s v="WA.2378.EBA.962.301.D.521211.3"/>
    <m/>
    <s v="03 - ATK"/>
    <n v="4"/>
    <s v="PKT"/>
    <n v="1000000"/>
    <n v="4000000"/>
    <m/>
    <x v="21"/>
    <n v="4"/>
    <x v="5"/>
    <n v="1000000"/>
    <n v="4000000"/>
    <n v="0"/>
    <x v="0"/>
    <x v="0"/>
    <x v="0"/>
    <x v="0"/>
    <x v="0"/>
    <s v="WA.2378.EBA.962.301.D.521211"/>
  </r>
  <r>
    <s v="WA.2378.EBA.962.301.D.521211.4"/>
    <m/>
    <s v="04 - Cetakan Kegiatan dan Laporan"/>
    <n v="12"/>
    <s v="Ekplr"/>
    <n v="500000"/>
    <n v="6000000"/>
    <m/>
    <x v="70"/>
    <n v="8"/>
    <x v="11"/>
    <n v="500000"/>
    <n v="4000000"/>
    <n v="2000000"/>
    <x v="1"/>
    <x v="0"/>
    <x v="0"/>
    <x v="0"/>
    <x v="0"/>
    <s v="WA.2378.EBA.962.301.D.521211"/>
  </r>
  <r>
    <s v="WA.2378.EBA.962.301.D.524111"/>
    <s v="524111"/>
    <s v="Belanja Perjalanan Dinas Biasa"/>
    <m/>
    <m/>
    <m/>
    <n v="40000000"/>
    <s v="524111"/>
    <x v="13"/>
    <m/>
    <x v="0"/>
    <m/>
    <n v="40000000"/>
    <n v="0"/>
    <x v="0"/>
    <x v="0"/>
    <x v="0"/>
    <x v="3"/>
    <x v="5"/>
    <s v="WA.2378.EBA.962.301.D"/>
  </r>
  <r>
    <s v="WA.2378.EBA.962.301.D.524111.1"/>
    <m/>
    <s v="01 - Perjalanan Penyusunan Bahan Tindak Lanjut dan Pemutakhiran Data"/>
    <n v="10"/>
    <s v="OK"/>
    <n v="4000000"/>
    <n v="40000000"/>
    <m/>
    <x v="76"/>
    <n v="10"/>
    <x v="4"/>
    <n v="4000000"/>
    <n v="40000000"/>
    <n v="0"/>
    <x v="2"/>
    <x v="0"/>
    <x v="0"/>
    <x v="0"/>
    <x v="0"/>
    <s v="WA.2378.EBA.962.301.D.524111"/>
  </r>
  <r>
    <s v="WA.2378.EBA.962.301.D.524113"/>
    <s v="524113"/>
    <s v="Belanja Perjalanan Dinas Dalam Kota"/>
    <m/>
    <m/>
    <m/>
    <n v="3000000"/>
    <s v="524113"/>
    <x v="32"/>
    <m/>
    <x v="0"/>
    <m/>
    <n v="1800000"/>
    <n v="1200000"/>
    <x v="0"/>
    <x v="0"/>
    <x v="0"/>
    <x v="3"/>
    <x v="5"/>
    <s v="WA.2378.EBA.962.301.D"/>
  </r>
  <r>
    <s v="WA.2378.EBA.962.301.D.524113.1"/>
    <m/>
    <s v="01 - Perjalanan Koordinasi"/>
    <n v="20"/>
    <s v="OK"/>
    <n v="150000"/>
    <n v="3000000"/>
    <m/>
    <x v="74"/>
    <n v="12"/>
    <x v="4"/>
    <n v="150000"/>
    <n v="1800000"/>
    <n v="1200000"/>
    <x v="1"/>
    <x v="0"/>
    <x v="0"/>
    <x v="0"/>
    <x v="0"/>
    <s v="WA.2378.EBA.962.301.D.524113"/>
  </r>
  <r>
    <s v="WA.2378.EBA.962.301.E"/>
    <s v="E"/>
    <s v="Pengelolaan Administrasi Kepegawaian Pusdik KP"/>
    <m/>
    <m/>
    <m/>
    <n v="82785000"/>
    <s v="E"/>
    <x v="77"/>
    <m/>
    <x v="0"/>
    <m/>
    <n v="151850000"/>
    <n v="-69065000"/>
    <x v="0"/>
    <x v="3"/>
    <x v="5"/>
    <x v="0"/>
    <x v="0"/>
    <s v="WA.2378.EBA.962.301"/>
  </r>
  <r>
    <s v="WA.2378.EBA.962.301.E.521211"/>
    <s v="521211"/>
    <s v="Belanja Bahan"/>
    <m/>
    <m/>
    <m/>
    <n v="22000000"/>
    <s v="521211"/>
    <x v="6"/>
    <m/>
    <x v="0"/>
    <m/>
    <n v="22000000"/>
    <n v="0"/>
    <x v="0"/>
    <x v="0"/>
    <x v="0"/>
    <x v="3"/>
    <x v="5"/>
    <s v="WA.2378.EBA.962.301.E"/>
  </r>
  <r>
    <s v="WA.2378.EBA.962.301.E.521211.1"/>
    <m/>
    <s v="01 - Penggadaan"/>
    <n v="4"/>
    <s v="PKT"/>
    <n v="1500000"/>
    <n v="6000000"/>
    <m/>
    <x v="60"/>
    <n v="4"/>
    <x v="5"/>
    <n v="1500000"/>
    <n v="6000000"/>
    <n v="0"/>
    <x v="0"/>
    <x v="0"/>
    <x v="0"/>
    <x v="0"/>
    <x v="0"/>
    <s v="WA.2378.EBA.962.301.E.521211"/>
  </r>
  <r>
    <s v="WA.2378.EBA.962.301.E.521211.2"/>
    <m/>
    <s v="02 - Bahan Komputer"/>
    <n v="4"/>
    <s v="PKT"/>
    <n v="1500000"/>
    <n v="6000000"/>
    <m/>
    <x v="20"/>
    <n v="4"/>
    <x v="5"/>
    <n v="1500000"/>
    <n v="6000000"/>
    <n v="0"/>
    <x v="0"/>
    <x v="0"/>
    <x v="0"/>
    <x v="0"/>
    <x v="0"/>
    <s v="WA.2378.EBA.962.301.E.521211"/>
  </r>
  <r>
    <s v="WA.2378.EBA.962.301.E.521211.3"/>
    <m/>
    <s v="03 - ATK"/>
    <n v="4"/>
    <s v="PKT"/>
    <n v="1000000"/>
    <n v="4000000"/>
    <m/>
    <x v="21"/>
    <n v="4"/>
    <x v="5"/>
    <n v="1000000"/>
    <n v="4000000"/>
    <n v="0"/>
    <x v="0"/>
    <x v="0"/>
    <x v="0"/>
    <x v="0"/>
    <x v="0"/>
    <s v="WA.2378.EBA.962.301.E.521211"/>
  </r>
  <r>
    <s v="WA.2378.EBA.962.301.E.521211.4"/>
    <m/>
    <s v="04 - Cetakan Kegiatan dan Laporan"/>
    <n v="24"/>
    <s v="Ekplr"/>
    <n v="250000"/>
    <n v="6000000"/>
    <m/>
    <x v="70"/>
    <n v="12"/>
    <x v="11"/>
    <n v="250000"/>
    <n v="3000000"/>
    <n v="3000000"/>
    <x v="1"/>
    <x v="0"/>
    <x v="0"/>
    <x v="0"/>
    <x v="0"/>
    <s v="WA.2378.EBA.962.301.E.521211"/>
  </r>
  <r>
    <s v="WA.2378.EBA.962.301.E.521219"/>
    <s v="521219"/>
    <s v="Belanja Barang Non Operasional Lainnya"/>
    <m/>
    <m/>
    <m/>
    <n v="26250000"/>
    <s v="521219"/>
    <x v="23"/>
    <m/>
    <x v="0"/>
    <m/>
    <n v="26250000"/>
    <n v="0"/>
    <x v="0"/>
    <x v="0"/>
    <x v="0"/>
    <x v="3"/>
    <x v="5"/>
    <s v="WA.2378.EBA.962.301.E"/>
  </r>
  <r>
    <s v="WA.2378.EBA.962.301.E.521219.1"/>
    <m/>
    <s v="01 - Peningkatan Kapasitas Pegawai"/>
    <n v="15"/>
    <s v="OK"/>
    <n v="1750000"/>
    <n v="26250000"/>
    <m/>
    <x v="78"/>
    <n v="15"/>
    <x v="4"/>
    <n v="1750000"/>
    <n v="26250000"/>
    <n v="0"/>
    <x v="2"/>
    <x v="0"/>
    <x v="0"/>
    <x v="0"/>
    <x v="0"/>
    <s v="WA.2378.EBA.962.301.E.521219"/>
  </r>
  <r>
    <s v="WA.2378.EBA.962.301.E.524111"/>
    <s v="524111"/>
    <s v="Belanja Perjalanan Dinas Biasa"/>
    <m/>
    <m/>
    <m/>
    <n v="32435000"/>
    <s v="524111"/>
    <x v="13"/>
    <m/>
    <x v="0"/>
    <m/>
    <n v="101500000"/>
    <n v="-69065000"/>
    <x v="0"/>
    <x v="0"/>
    <x v="0"/>
    <x v="3"/>
    <x v="5"/>
    <s v="WA.2378.EBA.962.301.E"/>
  </r>
  <r>
    <s v="WA.2378.EBA.962.301.E.524111.1"/>
    <m/>
    <s v="01 - Perjalanan Pengelolaan SDM Aparatur"/>
    <n v="12"/>
    <s v="OK"/>
    <n v="2702917"/>
    <n v="32435000"/>
    <m/>
    <x v="79"/>
    <n v="8"/>
    <x v="4"/>
    <n v="4250000"/>
    <n v="34000000"/>
    <n v="-1565000"/>
    <x v="1"/>
    <x v="0"/>
    <x v="0"/>
    <x v="0"/>
    <x v="0"/>
    <s v="WA.2378.EBA.962.301.E.524111"/>
  </r>
  <r>
    <s v="WA.2378.EBA.962.301.E.524113"/>
    <s v="524113"/>
    <s v="Belanja Perjalanan Dinas Dalam Kota"/>
    <m/>
    <m/>
    <m/>
    <n v="2100000"/>
    <s v="524113"/>
    <x v="32"/>
    <m/>
    <x v="0"/>
    <m/>
    <n v="2100000"/>
    <n v="0"/>
    <x v="0"/>
    <x v="0"/>
    <x v="0"/>
    <x v="3"/>
    <x v="5"/>
    <s v="WA.2378.EBA.962.301.E"/>
  </r>
  <r>
    <s v="WA.2378.EBA.962.301.E.524113.1"/>
    <m/>
    <s v="01 - Perjalanan Koordinasi"/>
    <n v="14"/>
    <s v="OK"/>
    <n v="150000"/>
    <n v="2100000"/>
    <m/>
    <x v="74"/>
    <n v="14"/>
    <x v="4"/>
    <n v="150000"/>
    <n v="2100000"/>
    <n v="0"/>
    <x v="2"/>
    <x v="0"/>
    <x v="0"/>
    <x v="0"/>
    <x v="0"/>
    <s v="WA.2378.EBA.962.301.E.524113"/>
  </r>
  <r>
    <s v="WA.2378.EBA.962.301.F"/>
    <s v="F"/>
    <s v="Penjaminan Mutu Kelembagaan"/>
    <m/>
    <m/>
    <m/>
    <n v="50042000"/>
    <s v="F"/>
    <x v="80"/>
    <m/>
    <x v="0"/>
    <m/>
    <n v="44492000"/>
    <n v="5550000"/>
    <x v="0"/>
    <x v="2"/>
    <x v="3"/>
    <x v="0"/>
    <x v="0"/>
    <s v="WA.2378.EBA.962.301"/>
  </r>
  <r>
    <s v="WA.2378.EBA.962.301.F.521211"/>
    <s v="521211"/>
    <s v="Belanja Bahan"/>
    <m/>
    <m/>
    <m/>
    <n v="20000000"/>
    <s v="521211"/>
    <x v="6"/>
    <m/>
    <x v="0"/>
    <m/>
    <n v="16250000"/>
    <n v="3750000"/>
    <x v="0"/>
    <x v="0"/>
    <x v="0"/>
    <x v="0"/>
    <x v="3"/>
    <s v="WA.2378.EBA.962.301.F"/>
  </r>
  <r>
    <s v="WA.2378.EBA.962.301.F.521211.1"/>
    <m/>
    <s v="01 - Konsumsi/bahan makanan"/>
    <n v="160"/>
    <s v="OK"/>
    <n v="75000"/>
    <n v="12000000"/>
    <m/>
    <x v="7"/>
    <n v="110"/>
    <x v="4"/>
    <n v="75000"/>
    <n v="8250000"/>
    <n v="3750000"/>
    <x v="4"/>
    <x v="0"/>
    <x v="0"/>
    <x v="0"/>
    <x v="0"/>
    <s v="WA.2378.EBA.962.301.F.521211"/>
  </r>
  <r>
    <s v="WA.2378.EBA.962.301.F.521211.2"/>
    <m/>
    <s v="02 - Penggadaan"/>
    <n v="2"/>
    <s v="PKT"/>
    <n v="1500000"/>
    <n v="3000000"/>
    <m/>
    <x v="8"/>
    <n v="2"/>
    <x v="5"/>
    <n v="1500000"/>
    <n v="3000000"/>
    <n v="0"/>
    <x v="0"/>
    <x v="0"/>
    <x v="0"/>
    <x v="0"/>
    <x v="0"/>
    <s v="WA.2378.EBA.962.301.F.521211"/>
  </r>
  <r>
    <s v="WA.2378.EBA.962.301.F.521211.3"/>
    <m/>
    <s v="03 - Bahan Komputer"/>
    <n v="2"/>
    <s v="PKT"/>
    <n v="1500000"/>
    <n v="3000000"/>
    <m/>
    <x v="9"/>
    <n v="2"/>
    <x v="5"/>
    <n v="1500000"/>
    <n v="3000000"/>
    <n v="0"/>
    <x v="0"/>
    <x v="0"/>
    <x v="0"/>
    <x v="0"/>
    <x v="0"/>
    <s v="WA.2378.EBA.962.301.F.521211"/>
  </r>
  <r>
    <s v="WA.2378.EBA.962.301.F.521211.4"/>
    <m/>
    <s v="04 - ATK"/>
    <n v="2"/>
    <s v="PKT"/>
    <n v="1000000"/>
    <n v="2000000"/>
    <m/>
    <x v="10"/>
    <n v="2"/>
    <x v="5"/>
    <n v="1000000"/>
    <n v="2000000"/>
    <n v="0"/>
    <x v="0"/>
    <x v="0"/>
    <x v="0"/>
    <x v="0"/>
    <x v="0"/>
    <s v="WA.2378.EBA.962.301.F.521211"/>
  </r>
  <r>
    <s v="WA.2378.EBA.962.301.F.521219"/>
    <s v="521219"/>
    <s v="Belanja Barang Non Operasional Lainnya"/>
    <m/>
    <m/>
    <m/>
    <n v="3000000"/>
    <s v="521219"/>
    <x v="23"/>
    <m/>
    <x v="0"/>
    <m/>
    <n v="3000000"/>
    <n v="0"/>
    <x v="0"/>
    <x v="0"/>
    <x v="0"/>
    <x v="0"/>
    <x v="3"/>
    <s v="WA.2378.EBA.962.301.F"/>
  </r>
  <r>
    <s v="WA.2378.EBA.962.301.F.521219.1"/>
    <m/>
    <s v="01 - Langganan biaya video conference"/>
    <n v="12"/>
    <s v="PKT"/>
    <n v="250000"/>
    <n v="3000000"/>
    <m/>
    <x v="54"/>
    <n v="12"/>
    <x v="5"/>
    <n v="250000"/>
    <n v="3000000"/>
    <n v="0"/>
    <x v="2"/>
    <x v="0"/>
    <x v="0"/>
    <x v="0"/>
    <x v="0"/>
    <s v="WA.2378.EBA.962.301.F.521219"/>
  </r>
  <r>
    <s v="WA.2378.EBA.962.301.F.522151"/>
    <s v="522151"/>
    <s v="Belanja Jasa Profesi"/>
    <m/>
    <m/>
    <m/>
    <n v="9000000"/>
    <s v="522151"/>
    <x v="11"/>
    <m/>
    <x v="0"/>
    <m/>
    <n v="7200000"/>
    <n v="1800000"/>
    <x v="0"/>
    <x v="0"/>
    <x v="0"/>
    <x v="0"/>
    <x v="3"/>
    <s v="WA.2378.EBA.962.301.F"/>
  </r>
  <r>
    <s v="WA.2378.EBA.962.301.F.522151.1"/>
    <m/>
    <s v="01 - Narasumber/Pembahas"/>
    <n v="10"/>
    <s v="OJ"/>
    <n v="900000"/>
    <n v="9000000"/>
    <m/>
    <x v="12"/>
    <n v="8"/>
    <x v="6"/>
    <n v="900000"/>
    <n v="7200000"/>
    <n v="1800000"/>
    <x v="1"/>
    <x v="0"/>
    <x v="0"/>
    <x v="0"/>
    <x v="0"/>
    <s v="WA.2378.EBA.962.301.F.522151"/>
  </r>
  <r>
    <s v="WA.2378.EBA.962.301.F.524111"/>
    <s v="524111"/>
    <s v="Belanja Perjalanan Dinas Biasa"/>
    <m/>
    <m/>
    <m/>
    <n v="18042000"/>
    <s v="524111"/>
    <x v="13"/>
    <m/>
    <x v="0"/>
    <m/>
    <n v="18042000"/>
    <n v="0"/>
    <x v="0"/>
    <x v="0"/>
    <x v="0"/>
    <x v="0"/>
    <x v="3"/>
    <s v="WA.2378.EBA.962.301.F"/>
  </r>
  <r>
    <s v="WA.2378.EBA.962.301.F.524111.1"/>
    <m/>
    <s v="01 - Perjalanan Penjaminan mutu pendidikan KP"/>
    <n v="6"/>
    <s v="OK"/>
    <n v="3007000"/>
    <n v="18042000"/>
    <m/>
    <x v="81"/>
    <n v="6"/>
    <x v="4"/>
    <n v="3007000"/>
    <n v="18042000"/>
    <n v="0"/>
    <x v="2"/>
    <x v="0"/>
    <x v="0"/>
    <x v="0"/>
    <x v="0"/>
    <s v="WA.2378.EBA.962.301.F.524111"/>
  </r>
  <r>
    <s v="WA.2378.EBA.962.301.G"/>
    <s v="G"/>
    <s v="Bimbingan Penelitian Dan Pengabdian Kepada Masyarakat"/>
    <m/>
    <m/>
    <m/>
    <n v="99334000"/>
    <s v="G"/>
    <x v="82"/>
    <m/>
    <x v="0"/>
    <m/>
    <n v="94784000"/>
    <n v="4550000"/>
    <x v="0"/>
    <x v="1"/>
    <x v="1"/>
    <x v="0"/>
    <x v="0"/>
    <s v="WA.2378.EBA.962.301"/>
  </r>
  <r>
    <s v="WA.2378.EBA.962.301.G.521211"/>
    <s v="521211"/>
    <s v="Belanja Bahan"/>
    <m/>
    <m/>
    <m/>
    <n v="24800000"/>
    <s v="521211"/>
    <x v="6"/>
    <m/>
    <x v="0"/>
    <m/>
    <n v="10250000"/>
    <n v="14550000"/>
    <x v="0"/>
    <x v="0"/>
    <x v="0"/>
    <x v="0"/>
    <x v="1"/>
    <s v="WA.2378.EBA.962.301.G"/>
  </r>
  <r>
    <s v="WA.2378.EBA.962.301.G.521211.1"/>
    <m/>
    <s v="01 - Konsumsi/bahan makanan"/>
    <n v="224"/>
    <s v="OK"/>
    <n v="75000"/>
    <n v="16800000"/>
    <m/>
    <x v="7"/>
    <n v="60"/>
    <x v="4"/>
    <n v="75000"/>
    <n v="4500000"/>
    <n v="12300000"/>
    <x v="1"/>
    <x v="0"/>
    <x v="0"/>
    <x v="0"/>
    <x v="0"/>
    <s v="WA.2378.EBA.962.301.G.521211"/>
  </r>
  <r>
    <s v="WA.2378.EBA.962.301.G.521211.2"/>
    <m/>
    <s v="02 - Penggadaan"/>
    <n v="2"/>
    <s v="PKT"/>
    <n v="1500000"/>
    <n v="3000000"/>
    <m/>
    <x v="8"/>
    <n v="1"/>
    <x v="5"/>
    <n v="750000"/>
    <n v="750000"/>
    <n v="2250000"/>
    <x v="1"/>
    <x v="0"/>
    <x v="0"/>
    <x v="0"/>
    <x v="0"/>
    <s v="WA.2378.EBA.962.301.G.521211"/>
  </r>
  <r>
    <s v="WA.2378.EBA.962.301.G.521211.3"/>
    <m/>
    <s v="03 - Bahan Komputer"/>
    <n v="2"/>
    <s v="PKT"/>
    <n v="1500000"/>
    <n v="3000000"/>
    <m/>
    <x v="9"/>
    <n v="2"/>
    <x v="5"/>
    <n v="1500000"/>
    <n v="3000000"/>
    <n v="0"/>
    <x v="0"/>
    <x v="0"/>
    <x v="0"/>
    <x v="0"/>
    <x v="0"/>
    <s v="WA.2378.EBA.962.301.G.521211"/>
  </r>
  <r>
    <s v="WA.2378.EBA.962.301.G.521211.4"/>
    <m/>
    <s v="04 - ATK"/>
    <n v="2"/>
    <s v="PKT"/>
    <n v="1000000"/>
    <n v="2000000"/>
    <m/>
    <x v="10"/>
    <n v="2"/>
    <x v="5"/>
    <n v="1000000"/>
    <n v="2000000"/>
    <n v="0"/>
    <x v="0"/>
    <x v="0"/>
    <x v="0"/>
    <x v="0"/>
    <x v="0"/>
    <s v="WA.2378.EBA.962.301.G.521211"/>
  </r>
  <r>
    <s v="WA.2378.EBA.962.301.G.521219"/>
    <s v="521219"/>
    <s v="Belanja Barang Non Operasional Lainnya"/>
    <m/>
    <m/>
    <m/>
    <n v="3000000"/>
    <s v="521219"/>
    <x v="23"/>
    <m/>
    <x v="0"/>
    <m/>
    <n v="13000000"/>
    <n v="-10000000"/>
    <x v="0"/>
    <x v="0"/>
    <x v="0"/>
    <x v="0"/>
    <x v="1"/>
    <s v="WA.2378.EBA.962.301.G"/>
  </r>
  <r>
    <s v="WA.2378.EBA.962.301.G.521219.1"/>
    <m/>
    <s v="01 - Langganan biaya video conference"/>
    <n v="12"/>
    <s v="PKT"/>
    <n v="250000"/>
    <n v="3000000"/>
    <m/>
    <x v="54"/>
    <n v="12"/>
    <x v="5"/>
    <n v="250000"/>
    <n v="3000000"/>
    <n v="0"/>
    <x v="0"/>
    <x v="0"/>
    <x v="0"/>
    <x v="0"/>
    <x v="0"/>
    <s v="WA.2378.EBA.962.301.G.521219"/>
  </r>
  <r>
    <s v="WA.2378.EBA.962.301.G.524111"/>
    <s v="524111"/>
    <s v="Belanja Perjalanan Dinas Biasa"/>
    <m/>
    <m/>
    <m/>
    <n v="71534000"/>
    <s v="524111"/>
    <x v="13"/>
    <m/>
    <x v="0"/>
    <m/>
    <n v="71534000"/>
    <n v="0"/>
    <x v="0"/>
    <x v="0"/>
    <x v="0"/>
    <x v="0"/>
    <x v="1"/>
    <s v="WA.2378.EBA.962.301.G"/>
  </r>
  <r>
    <s v="WA.2378.EBA.962.301.G.524111.1"/>
    <m/>
    <s v="01 - Perjalanan Bimbingan Penelitian dan Pengabdian Kepada Masyarakat"/>
    <n v="14"/>
    <s v="OK"/>
    <n v="5109636"/>
    <n v="71534000"/>
    <m/>
    <x v="83"/>
    <n v="14"/>
    <x v="4"/>
    <n v="5109636"/>
    <n v="71534000"/>
    <n v="0"/>
    <x v="2"/>
    <x v="0"/>
    <x v="0"/>
    <x v="0"/>
    <x v="0"/>
    <s v="WA.2378.EBA.962.301.G.524111"/>
  </r>
  <r>
    <s v="WA.2378.EBA.962.301.H"/>
    <s v="H"/>
    <s v="Serapan  Lulusan Pendidikan KP"/>
    <m/>
    <m/>
    <m/>
    <n v="139554000"/>
    <s v="H"/>
    <x v="84"/>
    <m/>
    <x v="0"/>
    <m/>
    <n v="187067000"/>
    <n v="-47513000"/>
    <x v="0"/>
    <x v="1"/>
    <x v="2"/>
    <x v="0"/>
    <x v="0"/>
    <s v="WA.2378.EBA.962.301"/>
  </r>
  <r>
    <s v="WA.2378.EBA.962.301.H.521211"/>
    <s v="521211"/>
    <s v="Belanja Bahan"/>
    <m/>
    <m/>
    <m/>
    <n v="23500000"/>
    <s v="521211"/>
    <x v="6"/>
    <m/>
    <x v="0"/>
    <m/>
    <n v="15750000"/>
    <n v="7750000"/>
    <x v="0"/>
    <x v="0"/>
    <x v="0"/>
    <x v="0"/>
    <x v="2"/>
    <s v="WA.2378.EBA.962.301.H"/>
  </r>
  <r>
    <s v="WA.2378.EBA.962.301.H.521211.1"/>
    <m/>
    <s v="01 - Konsumsi/bahan makanan"/>
    <n v="100"/>
    <s v="OK"/>
    <n v="75000"/>
    <n v="7500000"/>
    <m/>
    <x v="7"/>
    <n v="50"/>
    <x v="4"/>
    <n v="75000"/>
    <n v="3750000"/>
    <n v="3750000"/>
    <x v="1"/>
    <x v="0"/>
    <x v="0"/>
    <x v="0"/>
    <x v="0"/>
    <s v="WA.2378.EBA.962.301.H.521211"/>
  </r>
  <r>
    <s v="WA.2378.EBA.962.301.H.521211.2"/>
    <m/>
    <s v="02 - Penggadaan"/>
    <n v="4"/>
    <s v="PKT"/>
    <n v="1500000"/>
    <n v="6000000"/>
    <m/>
    <x v="8"/>
    <n v="3"/>
    <x v="5"/>
    <n v="1500000"/>
    <n v="4500000"/>
    <n v="1500000"/>
    <x v="0"/>
    <x v="0"/>
    <x v="0"/>
    <x v="0"/>
    <x v="0"/>
    <s v="WA.2378.EBA.962.301.H.521211"/>
  </r>
  <r>
    <s v="WA.2378.EBA.962.301.H.521211.3"/>
    <m/>
    <s v="03 - Bahan Komputer"/>
    <n v="4"/>
    <s v="PKT"/>
    <n v="1500000"/>
    <n v="6000000"/>
    <m/>
    <x v="9"/>
    <n v="3"/>
    <x v="5"/>
    <n v="1500000"/>
    <n v="4500000"/>
    <n v="1500000"/>
    <x v="0"/>
    <x v="0"/>
    <x v="0"/>
    <x v="0"/>
    <x v="0"/>
    <s v="WA.2378.EBA.962.301.H.521211"/>
  </r>
  <r>
    <s v="WA.2378.EBA.962.301.H.521211.4"/>
    <m/>
    <s v="04 - ATK"/>
    <n v="4"/>
    <s v="PKT"/>
    <n v="1000000"/>
    <n v="4000000"/>
    <m/>
    <x v="10"/>
    <n v="3"/>
    <x v="5"/>
    <n v="1000000"/>
    <n v="3000000"/>
    <n v="1000000"/>
    <x v="0"/>
    <x v="0"/>
    <x v="0"/>
    <x v="0"/>
    <x v="0"/>
    <s v="WA.2378.EBA.962.301.H.521211"/>
  </r>
  <r>
    <s v="WA.2378.EBA.962.301.H.524111"/>
    <s v="524111"/>
    <s v="Belanja Perjalanan Dinas Biasa"/>
    <m/>
    <m/>
    <m/>
    <n v="116054000"/>
    <s v="524111"/>
    <x v="13"/>
    <m/>
    <x v="0"/>
    <m/>
    <n v="171317000"/>
    <n v="-55263000"/>
    <x v="0"/>
    <x v="0"/>
    <x v="0"/>
    <x v="0"/>
    <x v="2"/>
    <s v="WA.2378.EBA.962.301.H"/>
  </r>
  <r>
    <s v="WA.2378.EBA.962.301.H.524111.1"/>
    <m/>
    <s v="01 - Perjalanan Serapan Lulusan Pendidikan KP"/>
    <n v="21"/>
    <s v="OK"/>
    <n v="5526381"/>
    <n v="116054000"/>
    <m/>
    <x v="85"/>
    <n v="31"/>
    <x v="4"/>
    <n v="5526381"/>
    <n v="171317000"/>
    <n v="-55263000"/>
    <x v="1"/>
    <x v="0"/>
    <x v="0"/>
    <x v="0"/>
    <x v="0"/>
    <s v="WA.2378.EBA.962.301.H.524111"/>
  </r>
  <r>
    <s v="WA.2378.EBA.962.301.I"/>
    <s v="I"/>
    <s v="Publikasi dan Kehumasan Pusat Pendidikan KP  (OII)"/>
    <m/>
    <m/>
    <m/>
    <n v="50000000"/>
    <s v="I"/>
    <x v="86"/>
    <m/>
    <x v="0"/>
    <m/>
    <n v="50000000"/>
    <n v="0"/>
    <x v="0"/>
    <x v="4"/>
    <x v="7"/>
    <x v="0"/>
    <x v="0"/>
    <s v="WA.2378.EBA.962.301"/>
  </r>
  <r>
    <s v="WA.2378.EBA.962.301.I.521211"/>
    <s v="521211"/>
    <s v="Belanja Bahan"/>
    <m/>
    <m/>
    <m/>
    <n v="15500000"/>
    <s v="521211"/>
    <x v="6"/>
    <m/>
    <x v="0"/>
    <m/>
    <n v="15500000"/>
    <n v="0"/>
    <x v="3"/>
    <x v="0"/>
    <x v="0"/>
    <x v="0"/>
    <x v="7"/>
    <s v="WA.2378.EBA.962.301.I"/>
  </r>
  <r>
    <s v="WA.2378.EBA.962.301.I.521211.1"/>
    <m/>
    <s v="01 - Konsumsi/bahan makanan"/>
    <n v="100"/>
    <s v="OK"/>
    <n v="75000"/>
    <n v="7500000"/>
    <m/>
    <x v="7"/>
    <n v="100"/>
    <x v="4"/>
    <n v="75000"/>
    <n v="7500000"/>
    <n v="0"/>
    <x v="2"/>
    <x v="0"/>
    <x v="0"/>
    <x v="0"/>
    <x v="0"/>
    <s v="WA.2378.EBA.962.301.I.521211"/>
  </r>
  <r>
    <s v="WA.2378.EBA.962.301.I.521211.2"/>
    <m/>
    <s v="02 - Penggadaan"/>
    <n v="2"/>
    <s v="PKT"/>
    <n v="1500000"/>
    <n v="3000000"/>
    <m/>
    <x v="8"/>
    <n v="2"/>
    <x v="5"/>
    <n v="1500000"/>
    <n v="3000000"/>
    <n v="0"/>
    <x v="2"/>
    <x v="0"/>
    <x v="0"/>
    <x v="0"/>
    <x v="0"/>
    <s v="WA.2378.EBA.962.301.I.521211"/>
  </r>
  <r>
    <s v="WA.2378.EBA.962.301.I.521211.3"/>
    <m/>
    <s v="03 - Bahan Komputer"/>
    <n v="2"/>
    <s v="PKT"/>
    <n v="1500000"/>
    <n v="3000000"/>
    <m/>
    <x v="9"/>
    <n v="2"/>
    <x v="5"/>
    <n v="1500000"/>
    <n v="3000000"/>
    <n v="0"/>
    <x v="2"/>
    <x v="0"/>
    <x v="0"/>
    <x v="0"/>
    <x v="0"/>
    <s v="WA.2378.EBA.962.301.I.521211"/>
  </r>
  <r>
    <s v="WA.2378.EBA.962.301.I.521211.4"/>
    <m/>
    <s v="04 - ATK"/>
    <n v="2"/>
    <s v="PKT"/>
    <n v="1000000"/>
    <n v="2000000"/>
    <m/>
    <x v="10"/>
    <n v="2"/>
    <x v="5"/>
    <n v="1000000"/>
    <n v="2000000"/>
    <n v="0"/>
    <x v="2"/>
    <x v="0"/>
    <x v="0"/>
    <x v="0"/>
    <x v="0"/>
    <s v="WA.2378.EBA.962.301.I.521211"/>
  </r>
  <r>
    <s v="WA.2378.EBA.962.301.I.524111"/>
    <s v="524111"/>
    <s v="Belanja Perjalanan Dinas Biasa"/>
    <m/>
    <m/>
    <m/>
    <n v="34500000"/>
    <s v="524111"/>
    <x v="13"/>
    <m/>
    <x v="0"/>
    <m/>
    <n v="34500000"/>
    <n v="0"/>
    <x v="3"/>
    <x v="0"/>
    <x v="0"/>
    <x v="0"/>
    <x v="7"/>
    <s v="WA.2378.EBA.962.301.I"/>
  </r>
  <r>
    <s v="WA.2378.EBA.962.301.I.524111.1"/>
    <m/>
    <s v="01 - Perjalanan Kehumasan Pusat Pendidikan KP"/>
    <n v="6"/>
    <s v="OK"/>
    <n v="5750000"/>
    <n v="34500000"/>
    <m/>
    <x v="87"/>
    <n v="6"/>
    <x v="4"/>
    <n v="5750000"/>
    <n v="34500000"/>
    <n v="0"/>
    <x v="2"/>
    <x v="0"/>
    <x v="0"/>
    <x v="0"/>
    <x v="0"/>
    <s v="WA.2378.EBA.962.301.I.524111"/>
  </r>
  <r>
    <s v="WA.2378.EBA.962.301.J"/>
    <m/>
    <m/>
    <m/>
    <m/>
    <m/>
    <m/>
    <s v="J"/>
    <x v="88"/>
    <m/>
    <x v="0"/>
    <m/>
    <n v="264810000"/>
    <n v="-264810000"/>
    <x v="0"/>
    <x v="3"/>
    <x v="5"/>
    <x v="0"/>
    <x v="0"/>
    <s v="WA.2378.EBA.962.301"/>
  </r>
  <r>
    <s v="WA.2378.EBA.962.301.J.521211"/>
    <m/>
    <m/>
    <m/>
    <m/>
    <m/>
    <m/>
    <s v="521211"/>
    <x v="6"/>
    <m/>
    <x v="0"/>
    <m/>
    <n v="49500000"/>
    <n v="-49500000"/>
    <x v="0"/>
    <x v="0"/>
    <x v="0"/>
    <x v="3"/>
    <x v="5"/>
    <s v="WA.2378.EBA.962.301.J"/>
  </r>
  <r>
    <s v="WA.2378.EBA.962.301.J.522191"/>
    <m/>
    <m/>
    <m/>
    <m/>
    <m/>
    <m/>
    <s v="522191"/>
    <x v="89"/>
    <m/>
    <x v="0"/>
    <m/>
    <n v="95000000"/>
    <n v="-95000000"/>
    <x v="0"/>
    <x v="0"/>
    <x v="0"/>
    <x v="3"/>
    <x v="5"/>
    <s v="WA.2378.EBA.962.301.J"/>
  </r>
  <r>
    <s v="WA.2378.EBA.962.301.J.524111"/>
    <m/>
    <m/>
    <m/>
    <m/>
    <m/>
    <m/>
    <s v="524111"/>
    <x v="13"/>
    <m/>
    <x v="0"/>
    <m/>
    <n v="4800000"/>
    <n v="-4800000"/>
    <x v="0"/>
    <x v="0"/>
    <x v="0"/>
    <x v="3"/>
    <x v="5"/>
    <s v="WA.2378.EBA.962.301.J"/>
  </r>
  <r>
    <s v="WA.2378.EBA.962.301.J.524119"/>
    <m/>
    <m/>
    <m/>
    <m/>
    <m/>
    <m/>
    <s v="524119"/>
    <x v="90"/>
    <m/>
    <x v="0"/>
    <m/>
    <n v="82550000"/>
    <n v="-82550000"/>
    <x v="0"/>
    <x v="0"/>
    <x v="0"/>
    <x v="3"/>
    <x v="5"/>
    <s v="WA.2378.EBA.962.301.J"/>
  </r>
  <r>
    <s v="WA.2378.EBA.962.301.K"/>
    <m/>
    <m/>
    <m/>
    <m/>
    <m/>
    <m/>
    <s v="K"/>
    <x v="91"/>
    <m/>
    <x v="0"/>
    <m/>
    <n v="158755000"/>
    <n v="-158755000"/>
    <x v="0"/>
    <x v="1"/>
    <x v="1"/>
    <x v="0"/>
    <x v="0"/>
    <s v="WA.2378.EBA.962.301"/>
  </r>
  <r>
    <s v="WA.2378.EBA.962.301.K.521211"/>
    <m/>
    <m/>
    <m/>
    <m/>
    <m/>
    <m/>
    <s v="521211"/>
    <x v="6"/>
    <m/>
    <x v="0"/>
    <m/>
    <n v="7250000"/>
    <n v="-7250000"/>
    <x v="0"/>
    <x v="0"/>
    <x v="0"/>
    <x v="0"/>
    <x v="1"/>
    <s v="WA.2378.EBA.962.301.K"/>
  </r>
  <r>
    <s v="WA.2378.EBA.962.301.K.522151"/>
    <m/>
    <m/>
    <m/>
    <m/>
    <m/>
    <m/>
    <s v="522151"/>
    <x v="11"/>
    <m/>
    <x v="0"/>
    <m/>
    <n v="9000000"/>
    <n v="-9000000"/>
    <x v="0"/>
    <x v="0"/>
    <x v="0"/>
    <x v="0"/>
    <x v="1"/>
    <s v="WA.2378.EBA.962.301.K"/>
  </r>
  <r>
    <s v="WA.2378.EBA.962.301.K.524111"/>
    <m/>
    <m/>
    <m/>
    <m/>
    <m/>
    <m/>
    <s v="524111"/>
    <x v="13"/>
    <m/>
    <x v="0"/>
    <m/>
    <n v="142505000"/>
    <n v="-142505000"/>
    <x v="0"/>
    <x v="0"/>
    <x v="0"/>
    <x v="0"/>
    <x v="1"/>
    <s v="WA.2378.EBA.962.301.K"/>
  </r>
  <r>
    <s v="WA.2378.EBA.962.301.L"/>
    <m/>
    <m/>
    <m/>
    <m/>
    <m/>
    <m/>
    <s v="L"/>
    <x v="92"/>
    <m/>
    <x v="0"/>
    <m/>
    <n v="122646000"/>
    <n v="-122646000"/>
    <x v="0"/>
    <x v="1"/>
    <x v="2"/>
    <x v="0"/>
    <x v="0"/>
    <s v="WA.2378.EBA.962.301"/>
  </r>
  <r>
    <s v="WA.2378.EBA.962.301.L.524111"/>
    <m/>
    <m/>
    <m/>
    <m/>
    <m/>
    <m/>
    <s v="524111"/>
    <x v="13"/>
    <m/>
    <x v="0"/>
    <m/>
    <n v="122646000"/>
    <n v="-122646000"/>
    <x v="0"/>
    <x v="0"/>
    <x v="0"/>
    <x v="0"/>
    <x v="2"/>
    <s v="WA.2378.EBA.962.301.L"/>
  </r>
  <r>
    <s v="WA.2378.EBA.962.301.M"/>
    <m/>
    <m/>
    <m/>
    <m/>
    <m/>
    <m/>
    <s v="M"/>
    <x v="93"/>
    <m/>
    <x v="0"/>
    <m/>
    <n v="97379000"/>
    <n v="-97379000"/>
    <x v="0"/>
    <x v="1"/>
    <x v="1"/>
    <x v="0"/>
    <x v="0"/>
    <s v="WA.2378.EBA.962.301"/>
  </r>
  <r>
    <s v="WA.2378.EBA.962.301.M.524114"/>
    <m/>
    <m/>
    <m/>
    <m/>
    <m/>
    <m/>
    <s v="524114"/>
    <x v="15"/>
    <m/>
    <x v="0"/>
    <m/>
    <n v="97379000"/>
    <n v="-97379000"/>
    <x v="0"/>
    <x v="0"/>
    <x v="0"/>
    <x v="0"/>
    <x v="1"/>
    <s v="WA.2378.EBA.962.301.M"/>
  </r>
  <r>
    <s v="DL.2376.AFA.001.052.A"/>
    <m/>
    <m/>
    <m/>
    <m/>
    <m/>
    <m/>
    <s v="N"/>
    <x v="94"/>
    <m/>
    <x v="0"/>
    <m/>
    <n v="35800000"/>
    <n v="-35800000"/>
    <x v="0"/>
    <x v="1"/>
    <x v="2"/>
    <x v="0"/>
    <x v="0"/>
    <s v="DL.2376.AFA.001.052"/>
  </r>
  <r>
    <s v="DL.2376.AFA.001.052.A.521211"/>
    <m/>
    <m/>
    <m/>
    <m/>
    <m/>
    <m/>
    <s v="521219"/>
    <x v="23"/>
    <m/>
    <x v="0"/>
    <m/>
    <n v="25000000"/>
    <n v="-25000000"/>
    <x v="0"/>
    <x v="0"/>
    <x v="0"/>
    <x v="0"/>
    <x v="2"/>
    <s v="DL.2376.AFA.001.052.A"/>
  </r>
  <r>
    <s v="DL.2376.AFA.001.052.A.522151"/>
    <m/>
    <m/>
    <m/>
    <m/>
    <m/>
    <m/>
    <s v="522151"/>
    <x v="11"/>
    <m/>
    <x v="0"/>
    <m/>
    <n v="10800000"/>
    <n v="-10800000"/>
    <x v="0"/>
    <x v="0"/>
    <x v="0"/>
    <x v="0"/>
    <x v="2"/>
    <s v="DL.2376.AFA.001.052.A"/>
  </r>
  <r>
    <s v="DL.2376.AFA.001.054.A"/>
    <m/>
    <m/>
    <m/>
    <m/>
    <m/>
    <m/>
    <s v="O"/>
    <x v="95"/>
    <m/>
    <x v="0"/>
    <m/>
    <n v="27000000"/>
    <n v="-27000000"/>
    <x v="0"/>
    <x v="2"/>
    <x v="4"/>
    <x v="0"/>
    <x v="0"/>
    <s v="DL.2376.AFA.001.054"/>
  </r>
  <r>
    <s v="DL.2376.AFA.001.054.A.522151"/>
    <m/>
    <m/>
    <m/>
    <m/>
    <m/>
    <m/>
    <s v="522151"/>
    <x v="11"/>
    <m/>
    <x v="0"/>
    <m/>
    <n v="27000000"/>
    <n v="-27000000"/>
    <x v="0"/>
    <x v="0"/>
    <x v="0"/>
    <x v="0"/>
    <x v="4"/>
    <s v="DL.2376.AFA.001.054.A"/>
  </r>
  <r>
    <s v="WA.2378.EBA.994"/>
    <s v="2378.EBA.994"/>
    <s v="Layanan Perkantoran"/>
    <n v="1"/>
    <s v="Layanan"/>
    <m/>
    <n v="9231678000"/>
    <s v="2378.EBA.994"/>
    <x v="96"/>
    <n v="1"/>
    <x v="10"/>
    <m/>
    <n v="9231678000"/>
    <n v="0"/>
    <x v="0"/>
    <x v="0"/>
    <x v="0"/>
    <x v="0"/>
    <x v="0"/>
    <s v="WA.2378.EBA"/>
  </r>
  <r>
    <s v="WA.2378.EBA.994.001"/>
    <s v="001"/>
    <s v="Gaji dan Tunjangan"/>
    <m/>
    <s v=""/>
    <m/>
    <n v="7036020000"/>
    <s v="001"/>
    <x v="97"/>
    <m/>
    <x v="3"/>
    <m/>
    <n v="7036020000"/>
    <n v="0"/>
    <x v="0"/>
    <x v="0"/>
    <x v="0"/>
    <x v="0"/>
    <x v="0"/>
    <s v="WA.2378.EBA.994"/>
  </r>
  <r>
    <s v="WA.2378.EBA.994.001.DB"/>
    <s v="DB"/>
    <s v="Gaji dan Tunjangan Pusat Pendidikan KP"/>
    <m/>
    <m/>
    <m/>
    <n v="7036020000"/>
    <s v="DB"/>
    <x v="98"/>
    <m/>
    <x v="0"/>
    <m/>
    <n v="7036020000"/>
    <n v="0"/>
    <x v="3"/>
    <x v="3"/>
    <x v="8"/>
    <x v="0"/>
    <x v="0"/>
    <s v="WA.2378.EBA.994.001"/>
  </r>
  <r>
    <s v="WA.2378.EBA.994.001.DB.511111"/>
    <s v="511111"/>
    <s v="Belanja Gaji Pokok PNS"/>
    <m/>
    <m/>
    <m/>
    <n v="2390272000"/>
    <s v="511111"/>
    <x v="99"/>
    <m/>
    <x v="0"/>
    <m/>
    <n v="2390272000"/>
    <n v="0"/>
    <x v="3"/>
    <x v="0"/>
    <x v="0"/>
    <x v="4"/>
    <x v="8"/>
    <s v="WA.2378.EBA.994.001.DB"/>
  </r>
  <r>
    <s v="WA.2378.EBA.994.001.DB.511111.1"/>
    <m/>
    <s v="01 - Belanja Gaji Pokok PNS"/>
    <n v="14"/>
    <s v="bln"/>
    <n v="170733715"/>
    <n v="2390272000"/>
    <m/>
    <x v="100"/>
    <n v="14"/>
    <x v="13"/>
    <n v="170733715"/>
    <n v="2390272000"/>
    <n v="0"/>
    <x v="2"/>
    <x v="0"/>
    <x v="0"/>
    <x v="0"/>
    <x v="0"/>
    <s v="WA.2378.EBA.994.001.DB.511111"/>
  </r>
  <r>
    <s v="WA.2378.EBA.994.001.DB.511119"/>
    <s v="511119"/>
    <s v="Belanja Pembulatan Gaji PNS"/>
    <m/>
    <m/>
    <m/>
    <n v="109000"/>
    <s v="511119"/>
    <x v="101"/>
    <m/>
    <x v="0"/>
    <m/>
    <n v="109000"/>
    <n v="0"/>
    <x v="3"/>
    <x v="0"/>
    <x v="0"/>
    <x v="4"/>
    <x v="8"/>
    <s v="WA.2378.EBA.994.001.DB"/>
  </r>
  <r>
    <s v="WA.2378.EBA.994.001.DB.511119.1"/>
    <m/>
    <s v="01 - Belanja Pembulatan Gaji PNS"/>
    <n v="14"/>
    <s v="bln"/>
    <n v="7786"/>
    <n v="109000"/>
    <m/>
    <x v="102"/>
    <n v="14"/>
    <x v="13"/>
    <n v="7786"/>
    <n v="109000"/>
    <n v="0"/>
    <x v="2"/>
    <x v="0"/>
    <x v="0"/>
    <x v="0"/>
    <x v="0"/>
    <s v="WA.2378.EBA.994.001.DB.511119"/>
  </r>
  <r>
    <s v="WA.2378.EBA.994.001.DB.511121"/>
    <s v="511121"/>
    <s v="Belanja Tunj. Suami/Istri PNS"/>
    <m/>
    <m/>
    <m/>
    <n v="163168000"/>
    <s v="511121"/>
    <x v="103"/>
    <m/>
    <x v="0"/>
    <m/>
    <n v="163168000"/>
    <n v="0"/>
    <x v="3"/>
    <x v="0"/>
    <x v="0"/>
    <x v="4"/>
    <x v="8"/>
    <s v="WA.2378.EBA.994.001.DB"/>
  </r>
  <r>
    <s v="WA.2378.EBA.994.001.DB.511121.1"/>
    <m/>
    <s v="01 - Belanja Tunj. Suami/Istri PNS"/>
    <n v="14"/>
    <s v="bln"/>
    <n v="11654858"/>
    <n v="163168000"/>
    <m/>
    <x v="104"/>
    <n v="14"/>
    <x v="13"/>
    <n v="11654858"/>
    <n v="163168000"/>
    <n v="0"/>
    <x v="2"/>
    <x v="0"/>
    <x v="0"/>
    <x v="0"/>
    <x v="0"/>
    <s v="WA.2378.EBA.994.001.DB.511121"/>
  </r>
  <r>
    <s v="WA.2378.EBA.994.001.DB.511122"/>
    <s v="511122"/>
    <s v="Belanja Tunj. Anak PNS"/>
    <m/>
    <m/>
    <m/>
    <n v="57444000"/>
    <s v="511122"/>
    <x v="105"/>
    <m/>
    <x v="0"/>
    <m/>
    <n v="57444000"/>
    <n v="0"/>
    <x v="3"/>
    <x v="0"/>
    <x v="0"/>
    <x v="4"/>
    <x v="8"/>
    <s v="WA.2378.EBA.994.001.DB"/>
  </r>
  <r>
    <s v="WA.2378.EBA.994.001.DB.511122.1"/>
    <m/>
    <s v="01 - Belanja Tunj. Anak PNS"/>
    <n v="14"/>
    <s v="bln"/>
    <n v="4103143"/>
    <n v="57444000"/>
    <m/>
    <x v="106"/>
    <n v="14"/>
    <x v="13"/>
    <n v="4103143"/>
    <n v="57444000"/>
    <n v="0"/>
    <x v="2"/>
    <x v="0"/>
    <x v="0"/>
    <x v="0"/>
    <x v="0"/>
    <s v="WA.2378.EBA.994.001.DB.511122"/>
  </r>
  <r>
    <s v="WA.2378.EBA.994.001.DB.511123"/>
    <s v="511123"/>
    <s v="Belanja Tunj. Struktural PNS"/>
    <m/>
    <m/>
    <m/>
    <n v="136220000"/>
    <s v="511123"/>
    <x v="107"/>
    <m/>
    <x v="0"/>
    <m/>
    <n v="136220000"/>
    <n v="0"/>
    <x v="3"/>
    <x v="0"/>
    <x v="0"/>
    <x v="4"/>
    <x v="8"/>
    <s v="WA.2378.EBA.994.001.DB"/>
  </r>
  <r>
    <s v="WA.2378.EBA.994.001.DB.511123.1"/>
    <m/>
    <s v="01 - Belanja Tunj. Struktural PNS"/>
    <n v="14"/>
    <s v="bln"/>
    <n v="9730000"/>
    <n v="136220000"/>
    <m/>
    <x v="108"/>
    <n v="14"/>
    <x v="13"/>
    <n v="9730000"/>
    <n v="136220000"/>
    <n v="0"/>
    <x v="2"/>
    <x v="0"/>
    <x v="0"/>
    <x v="0"/>
    <x v="0"/>
    <s v="WA.2378.EBA.994.001.DB.511123"/>
  </r>
  <r>
    <s v="WA.2378.EBA.994.001.DB.511124"/>
    <s v="511124"/>
    <s v="Belanja Tunj. Fungsional PNS"/>
    <m/>
    <m/>
    <m/>
    <n v="198366000"/>
    <s v="511124"/>
    <x v="109"/>
    <m/>
    <x v="0"/>
    <m/>
    <n v="198366000"/>
    <n v="0"/>
    <x v="3"/>
    <x v="0"/>
    <x v="0"/>
    <x v="4"/>
    <x v="8"/>
    <s v="WA.2378.EBA.994.001.DB"/>
  </r>
  <r>
    <s v="WA.2378.EBA.994.001.DB.511124.1"/>
    <m/>
    <s v="01 - Belanja Tunj. Fungsional PNS"/>
    <n v="14"/>
    <s v="bln"/>
    <n v="14169000"/>
    <n v="198366000"/>
    <m/>
    <x v="110"/>
    <n v="14"/>
    <x v="13"/>
    <n v="14169000"/>
    <n v="198366000"/>
    <n v="0"/>
    <x v="2"/>
    <x v="0"/>
    <x v="0"/>
    <x v="0"/>
    <x v="0"/>
    <s v="WA.2378.EBA.994.001.DB.511124"/>
  </r>
  <r>
    <s v="WA.2378.EBA.994.001.DB.511125"/>
    <s v="511125"/>
    <s v="Belanja Tunj. PPh PNS"/>
    <m/>
    <m/>
    <m/>
    <n v="13346000"/>
    <s v="511125"/>
    <x v="111"/>
    <m/>
    <x v="0"/>
    <m/>
    <n v="13346000"/>
    <n v="0"/>
    <x v="3"/>
    <x v="0"/>
    <x v="0"/>
    <x v="4"/>
    <x v="8"/>
    <s v="WA.2378.EBA.994.001.DB"/>
  </r>
  <r>
    <s v="WA.2378.EBA.994.001.DB.511125.1"/>
    <m/>
    <s v="01 - Belanja Tunj. PPh PNS"/>
    <n v="14"/>
    <s v="bln"/>
    <n v="953357"/>
    <n v="13346000"/>
    <m/>
    <x v="112"/>
    <n v="14"/>
    <x v="13"/>
    <n v="953357"/>
    <n v="13346000"/>
    <n v="0"/>
    <x v="2"/>
    <x v="0"/>
    <x v="0"/>
    <x v="0"/>
    <x v="0"/>
    <s v="WA.2378.EBA.994.001.DB.511125"/>
  </r>
  <r>
    <s v="WA.2378.EBA.994.001.DB.511126"/>
    <s v="511126"/>
    <s v="Belanja Tunj. Beras PNS"/>
    <m/>
    <m/>
    <m/>
    <n v="113636000"/>
    <s v="511126"/>
    <x v="113"/>
    <m/>
    <x v="0"/>
    <m/>
    <n v="113636000"/>
    <n v="0"/>
    <x v="3"/>
    <x v="0"/>
    <x v="0"/>
    <x v="4"/>
    <x v="8"/>
    <s v="WA.2378.EBA.994.001.DB"/>
  </r>
  <r>
    <s v="WA.2378.EBA.994.001.DB.511126.1"/>
    <m/>
    <s v="01 - Belanja Tunj. Beras PNS"/>
    <n v="1"/>
    <s v="thn"/>
    <n v="113636000"/>
    <n v="113636000"/>
    <m/>
    <x v="114"/>
    <n v="1"/>
    <x v="14"/>
    <n v="113636000"/>
    <n v="113636000"/>
    <n v="0"/>
    <x v="2"/>
    <x v="0"/>
    <x v="0"/>
    <x v="0"/>
    <x v="0"/>
    <s v="WA.2378.EBA.994.001.DB.511126"/>
  </r>
  <r>
    <s v="WA.2378.EBA.994.001.DB.511129"/>
    <s v="511129"/>
    <s v="Belanja Uang Makan PNS"/>
    <m/>
    <m/>
    <m/>
    <n v="451220000"/>
    <s v="511129"/>
    <x v="115"/>
    <m/>
    <x v="0"/>
    <m/>
    <n v="451220000"/>
    <n v="0"/>
    <x v="3"/>
    <x v="0"/>
    <x v="0"/>
    <x v="4"/>
    <x v="8"/>
    <s v="WA.2378.EBA.994.001.DB"/>
  </r>
  <r>
    <s v="WA.2378.EBA.994.001.DB.511129.1"/>
    <m/>
    <s v="01 - Belanja Uang Makan PNS"/>
    <n v="1"/>
    <s v="thn"/>
    <n v="451220000"/>
    <n v="451220000"/>
    <m/>
    <x v="116"/>
    <n v="1"/>
    <x v="14"/>
    <n v="451220000"/>
    <n v="451220000"/>
    <n v="0"/>
    <x v="2"/>
    <x v="0"/>
    <x v="0"/>
    <x v="0"/>
    <x v="0"/>
    <s v="WA.2378.EBA.994.001.DB.511129"/>
  </r>
  <r>
    <s v="WA.2378.EBA.994.001.DB.511151"/>
    <s v="511151"/>
    <s v="Belanja Tunjangan Umum PNS"/>
    <m/>
    <m/>
    <m/>
    <n v="81480000"/>
    <s v="511151"/>
    <x v="117"/>
    <m/>
    <x v="0"/>
    <m/>
    <n v="81480000"/>
    <n v="0"/>
    <x v="3"/>
    <x v="0"/>
    <x v="0"/>
    <x v="4"/>
    <x v="8"/>
    <s v="WA.2378.EBA.994.001.DB"/>
  </r>
  <r>
    <s v="WA.2378.EBA.994.001.DB.511151.1"/>
    <m/>
    <s v="01 - Belanja Tunjangan Umum PNS"/>
    <n v="14"/>
    <s v="bln"/>
    <n v="5820000"/>
    <n v="81480000"/>
    <m/>
    <x v="118"/>
    <n v="14"/>
    <x v="13"/>
    <n v="5820000"/>
    <n v="81480000"/>
    <n v="0"/>
    <x v="2"/>
    <x v="0"/>
    <x v="0"/>
    <x v="0"/>
    <x v="0"/>
    <s v="WA.2378.EBA.994.001.DB.511151"/>
  </r>
  <r>
    <s v="WA.2378.EBA.994.001.DB.512211"/>
    <s v="512211"/>
    <s v="Belanja Uang Lembur"/>
    <m/>
    <m/>
    <m/>
    <n v="173032000"/>
    <s v="512211"/>
    <x v="119"/>
    <m/>
    <x v="0"/>
    <m/>
    <n v="173032000"/>
    <n v="0"/>
    <x v="3"/>
    <x v="0"/>
    <x v="0"/>
    <x v="4"/>
    <x v="8"/>
    <s v="WA.2378.EBA.994.001.DB"/>
  </r>
  <r>
    <s v="WA.2378.EBA.994.001.DB.512211.1"/>
    <m/>
    <s v="01 - Uang Lembur dan Uang Makan Lembur"/>
    <n v="1"/>
    <s v="thn"/>
    <n v="173032000"/>
    <n v="173032000"/>
    <m/>
    <x v="120"/>
    <n v="1"/>
    <x v="14"/>
    <n v="173032000"/>
    <n v="173032000"/>
    <n v="0"/>
    <x v="2"/>
    <x v="0"/>
    <x v="0"/>
    <x v="0"/>
    <x v="0"/>
    <s v="WA.2378.EBA.994.001.DB.512211"/>
  </r>
  <r>
    <s v="WA.2378.EBA.994.001.DB.512411"/>
    <s v="512411"/>
    <s v="Belanja Pegawai (Tunjangan Khusus/Kegiatan/Kinerja)"/>
    <m/>
    <m/>
    <m/>
    <n v="3257727000"/>
    <s v="512411"/>
    <x v="121"/>
    <m/>
    <x v="0"/>
    <m/>
    <n v="3257727000"/>
    <n v="0"/>
    <x v="3"/>
    <x v="0"/>
    <x v="0"/>
    <x v="4"/>
    <x v="8"/>
    <s v="WA.2378.EBA.994.001.DB"/>
  </r>
  <r>
    <s v="WA.2378.EBA.994.001.DB.512411.1"/>
    <m/>
    <s v="01 - Belanja Pegawai (Tunjangan Khusus/Kegiatan/Kinerja)"/>
    <n v="14"/>
    <s v="bln"/>
    <n v="232694790"/>
    <n v="3257727000"/>
    <m/>
    <x v="122"/>
    <n v="14"/>
    <x v="13"/>
    <n v="232694790"/>
    <n v="3257727000"/>
    <n v="0"/>
    <x v="2"/>
    <x v="0"/>
    <x v="0"/>
    <x v="0"/>
    <x v="0"/>
    <s v="WA.2378.EBA.994.001.DB.512411"/>
  </r>
  <r>
    <s v="WA.2378.EBA.994.002"/>
    <s v="002"/>
    <s v="Operasional dan Pemeliharaan Kantor"/>
    <m/>
    <s v=""/>
    <m/>
    <n v="2195658000"/>
    <s v="002"/>
    <x v="123"/>
    <m/>
    <x v="3"/>
    <m/>
    <n v="2195658000"/>
    <n v="0"/>
    <x v="0"/>
    <x v="0"/>
    <x v="0"/>
    <x v="0"/>
    <x v="0"/>
    <s v="WA.2378.EBA.994"/>
  </r>
  <r>
    <s v="WA.2378.EBA.994.002.GA"/>
    <s v="GA"/>
    <s v="Operasional dan Pemeliharaan Kantor Pusat Pendidikan KP"/>
    <m/>
    <m/>
    <m/>
    <n v="1410100000"/>
    <s v="GA"/>
    <x v="124"/>
    <m/>
    <x v="0"/>
    <m/>
    <n v="1528900000"/>
    <n v="-118800000"/>
    <x v="0"/>
    <x v="3"/>
    <x v="5"/>
    <x v="0"/>
    <x v="0"/>
    <s v="WA.2378.EBA.994.002"/>
  </r>
  <r>
    <s v="WA.2378.EBA.994.002.GA.521111"/>
    <s v="521111"/>
    <s v="Belanja Keperluan Perkantoran"/>
    <m/>
    <m/>
    <m/>
    <n v="1099590000"/>
    <s v="521111"/>
    <x v="125"/>
    <m/>
    <x v="0"/>
    <m/>
    <n v="1252040000"/>
    <n v="-152450000"/>
    <x v="0"/>
    <x v="0"/>
    <x v="0"/>
    <x v="5"/>
    <x v="5"/>
    <s v="WA.2378.EBA.994.002.GA"/>
  </r>
  <r>
    <s v="WA.2378.EBA.994.002.GA.521111.1"/>
    <m/>
    <s v="01 - Keperluan sehari hari perkantoran"/>
    <n v="60"/>
    <s v="OT"/>
    <n v="1500000"/>
    <n v="90000000"/>
    <m/>
    <x v="126"/>
    <n v="60"/>
    <x v="15"/>
    <n v="1487500"/>
    <n v="89250000"/>
    <n v="750000"/>
    <x v="1"/>
    <x v="0"/>
    <x v="0"/>
    <x v="0"/>
    <x v="0"/>
    <s v="WA.2378.EBA.994.002.GA.521111"/>
  </r>
  <r>
    <s v="WA.2378.EBA.994.002.GA.521111.2"/>
    <m/>
    <s v="02 - Jamuan"/>
    <n v="1"/>
    <s v="thn"/>
    <n v="63386000"/>
    <n v="63386000"/>
    <m/>
    <x v="127"/>
    <n v="1"/>
    <x v="14"/>
    <n v="63386000"/>
    <n v="63386000"/>
    <n v="0"/>
    <x v="0"/>
    <x v="0"/>
    <x v="0"/>
    <x v="0"/>
    <x v="0"/>
    <s v="WA.2378.EBA.994.002.GA.521111"/>
  </r>
  <r>
    <s v="WA.2378.EBA.994.002.GA.521111.3"/>
    <m/>
    <s v="03 - Pramubakti (12 org x 12 bulan)"/>
    <n v="144"/>
    <s v="OB"/>
    <n v="5100000"/>
    <n v="734400000"/>
    <m/>
    <x v="128"/>
    <n v="156"/>
    <x v="16"/>
    <n v="5100000"/>
    <n v="795600000"/>
    <n v="-61200000"/>
    <x v="1"/>
    <x v="0"/>
    <x v="0"/>
    <x v="0"/>
    <x v="0"/>
    <s v="WA.2378.EBA.994.002.GA.521111"/>
  </r>
  <r>
    <s v="WA.2378.EBA.994.002.GA.521111.4"/>
    <m/>
    <s v="04 - Pengemudi (1 org x 12 bulan)"/>
    <n v="12"/>
    <s v="OB"/>
    <n v="5600000"/>
    <n v="67200000"/>
    <m/>
    <x v="129"/>
    <n v="13"/>
    <x v="16"/>
    <n v="5600000"/>
    <n v="72800000"/>
    <n v="-5600000"/>
    <x v="1"/>
    <x v="0"/>
    <x v="0"/>
    <x v="0"/>
    <x v="0"/>
    <s v="WA.2378.EBA.994.002.GA.521111"/>
  </r>
  <r>
    <s v="WA.2378.EBA.994.002.GA.521111.5"/>
    <m/>
    <s v="05 - BPJS Ketenagakerjaan Pengemudi dan Pramubhakti"/>
    <n v="11"/>
    <s v="Bulan"/>
    <n v="400000"/>
    <n v="4400000"/>
    <m/>
    <x v="130"/>
    <n v="12"/>
    <x v="17"/>
    <n v="400000"/>
    <n v="4800000"/>
    <n v="-400000"/>
    <x v="1"/>
    <x v="0"/>
    <x v="0"/>
    <x v="0"/>
    <x v="0"/>
    <s v="WA.2378.EBA.994.002.GA.521111"/>
  </r>
  <r>
    <s v="WA.2378.EBA.994.002.GA.521111.6"/>
    <m/>
    <s v="06 - Pencetakan/Publikasi"/>
    <n v="70"/>
    <s v="Ekspl"/>
    <n v="500000"/>
    <n v="35000000"/>
    <m/>
    <x v="131"/>
    <n v="1"/>
    <x v="14"/>
    <n v="130000000"/>
    <n v="130000000"/>
    <n v="-95000000"/>
    <x v="1"/>
    <x v="0"/>
    <x v="0"/>
    <x v="0"/>
    <x v="0"/>
    <s v="WA.2378.EBA.994.002.GA.521111"/>
  </r>
  <r>
    <s v="WA.2378.EBA.994.002.GA.521111.7"/>
    <m/>
    <s v="07 - Langganan Majalah dan Surat Kabar"/>
    <n v="12"/>
    <s v="Bulan"/>
    <n v="750000"/>
    <n v="9000000"/>
    <m/>
    <x v="30"/>
    <m/>
    <x v="0"/>
    <m/>
    <m/>
    <n v="9000000"/>
    <x v="1"/>
    <x v="0"/>
    <x v="0"/>
    <x v="0"/>
    <x v="0"/>
    <s v="WA.2378.EBA.994.002.GA.521111"/>
  </r>
  <r>
    <s v="WA.2378.EBA.994.002.GA.521111.8"/>
    <m/>
    <s v="08 - Langganan biaya video conference dan Zoho"/>
    <n v="12"/>
    <s v="Bulan"/>
    <n v="1325000"/>
    <n v="15900000"/>
    <m/>
    <x v="132"/>
    <n v="12"/>
    <x v="17"/>
    <n v="1325000"/>
    <n v="15900000"/>
    <n v="0"/>
    <x v="0"/>
    <x v="0"/>
    <x v="0"/>
    <x v="0"/>
    <x v="0"/>
    <s v="WA.2378.EBA.994.002.GA.521111"/>
  </r>
  <r>
    <s v="WA.2378.EBA.994.002.GA.521111.9"/>
    <m/>
    <s v="09 - Estetika Kantor dan Pengharum Ruangan"/>
    <n v="12"/>
    <s v="Bulan"/>
    <n v="3000000"/>
    <n v="36000000"/>
    <m/>
    <x v="133"/>
    <n v="12"/>
    <x v="17"/>
    <n v="3000000"/>
    <n v="36000000"/>
    <n v="0"/>
    <x v="0"/>
    <x v="0"/>
    <x v="0"/>
    <x v="0"/>
    <x v="0"/>
    <s v="WA.2378.EBA.994.002.GA.521111"/>
  </r>
  <r>
    <s v="WA.2378.EBA.994.002.GA.521111.10"/>
    <m/>
    <s v="10 - Uang Lembur PPNPN"/>
    <n v="1"/>
    <s v="thn"/>
    <n v="44304000"/>
    <n v="44304000"/>
    <m/>
    <x v="134"/>
    <n v="1"/>
    <x v="14"/>
    <n v="44304000"/>
    <n v="44304000"/>
    <n v="0"/>
    <x v="0"/>
    <x v="0"/>
    <x v="0"/>
    <x v="0"/>
    <x v="0"/>
    <s v="WA.2378.EBA.994.002.GA.521111"/>
  </r>
  <r>
    <s v="WA.2378.EBA.994.002.GA.521131"/>
    <s v="521131"/>
    <s v="Belanja Barang Operasional - Penanganan Pandemi COVID-19"/>
    <m/>
    <m/>
    <m/>
    <n v="103250000"/>
    <s v="521131"/>
    <x v="135"/>
    <m/>
    <x v="0"/>
    <m/>
    <n v="69600000"/>
    <n v="33650000"/>
    <x v="0"/>
    <x v="0"/>
    <x v="0"/>
    <x v="5"/>
    <x v="5"/>
    <s v="WA.2378.EBA.994.002.GA"/>
  </r>
  <r>
    <s v="WA.2378.EBA.994.002.GA.521131.1"/>
    <m/>
    <s v="01 - Masker, hand sanitizer, desinfektan, multivitami/suplemen (59 peg x 7 kali)"/>
    <n v="413"/>
    <s v="OK"/>
    <n v="250000"/>
    <n v="103250000"/>
    <m/>
    <x v="136"/>
    <n v="348"/>
    <x v="16"/>
    <n v="200000"/>
    <n v="69600000"/>
    <n v="33650000"/>
    <x v="1"/>
    <x v="0"/>
    <x v="0"/>
    <x v="0"/>
    <x v="0"/>
    <s v="WA.2378.EBA.994.002.GA.521131"/>
  </r>
  <r>
    <s v="WA.2378.EBA.994.002.GA.521811"/>
    <s v="521811"/>
    <s v="Belanja Barang Persediaan Barang Konsumsi"/>
    <m/>
    <m/>
    <m/>
    <n v="207260000"/>
    <s v="521811"/>
    <x v="137"/>
    <m/>
    <x v="0"/>
    <m/>
    <n v="207260000"/>
    <n v="0"/>
    <x v="0"/>
    <x v="0"/>
    <x v="0"/>
    <x v="0"/>
    <x v="5"/>
    <s v="WA.2378.EBA.994.002.GA"/>
  </r>
  <r>
    <s v="WA.2378.EBA.994.002.GA.521811.1"/>
    <m/>
    <s v="01 - ATK"/>
    <n v="48"/>
    <s v="PKT"/>
    <n v="1000000"/>
    <n v="48000000"/>
    <m/>
    <x v="138"/>
    <n v="48"/>
    <x v="5"/>
    <n v="1000000"/>
    <n v="48000000"/>
    <n v="0"/>
    <x v="2"/>
    <x v="0"/>
    <x v="0"/>
    <x v="0"/>
    <x v="0"/>
    <s v="WA.2378.EBA.994.002.GA.521811"/>
  </r>
  <r>
    <s v="WA.2378.EBA.994.002.GA.521811.2"/>
    <m/>
    <s v="02 - Bahan Komputer"/>
    <n v="48"/>
    <s v="PKT"/>
    <n v="1500000"/>
    <n v="72000000"/>
    <m/>
    <x v="20"/>
    <n v="48"/>
    <x v="5"/>
    <n v="1500000"/>
    <n v="72000000"/>
    <n v="0"/>
    <x v="2"/>
    <x v="0"/>
    <x v="0"/>
    <x v="0"/>
    <x v="0"/>
    <s v="WA.2378.EBA.994.002.GA.521811"/>
  </r>
  <r>
    <s v="WA.2378.EBA.994.002.GA.521811.3"/>
    <m/>
    <s v="03 - Kertas Fotocopy A4"/>
    <n v="192"/>
    <s v="PKT"/>
    <n v="50000"/>
    <n v="9600000"/>
    <m/>
    <x v="139"/>
    <n v="192"/>
    <x v="5"/>
    <n v="50000"/>
    <n v="9600000"/>
    <n v="0"/>
    <x v="2"/>
    <x v="0"/>
    <x v="0"/>
    <x v="0"/>
    <x v="0"/>
    <s v="WA.2378.EBA.994.002.GA.521811"/>
  </r>
  <r>
    <s v="WA.2378.EBA.994.002.GA.521811.4"/>
    <m/>
    <s v="04 - Kertas Fotocopy F4"/>
    <n v="192"/>
    <s v="PKT"/>
    <n v="55000"/>
    <n v="10560000"/>
    <m/>
    <x v="140"/>
    <n v="192"/>
    <x v="5"/>
    <n v="55000"/>
    <n v="10560000"/>
    <n v="0"/>
    <x v="2"/>
    <x v="0"/>
    <x v="0"/>
    <x v="0"/>
    <x v="0"/>
    <s v="WA.2378.EBA.994.002.GA.521811"/>
  </r>
  <r>
    <s v="WA.2378.EBA.994.002.GA.521811.5"/>
    <m/>
    <s v="05 - Kertas Kop A4 (4 warna)"/>
    <n v="60"/>
    <s v="rim"/>
    <n v="220000"/>
    <n v="13200000"/>
    <m/>
    <x v="141"/>
    <n v="60"/>
    <x v="18"/>
    <n v="220000"/>
    <n v="13200000"/>
    <n v="0"/>
    <x v="2"/>
    <x v="0"/>
    <x v="0"/>
    <x v="0"/>
    <x v="0"/>
    <s v="WA.2378.EBA.994.002.GA.521811"/>
  </r>
  <r>
    <s v="WA.2378.EBA.994.002.GA.521811.6"/>
    <m/>
    <s v="06 - Kertas Kop F4 (4 warna)"/>
    <n v="60"/>
    <s v="rim"/>
    <n v="240000"/>
    <n v="14400000"/>
    <m/>
    <x v="142"/>
    <n v="60"/>
    <x v="18"/>
    <n v="240000"/>
    <n v="14400000"/>
    <n v="0"/>
    <x v="2"/>
    <x v="0"/>
    <x v="0"/>
    <x v="0"/>
    <x v="0"/>
    <s v="WA.2378.EBA.994.002.GA.521811"/>
  </r>
  <r>
    <s v="WA.2378.EBA.994.002.GA.521811.7"/>
    <m/>
    <s v="07 - Amplop Kop Besar"/>
    <n v="950"/>
    <s v="LBR"/>
    <n v="5000"/>
    <n v="4750000"/>
    <m/>
    <x v="143"/>
    <n v="950"/>
    <x v="19"/>
    <n v="5000"/>
    <n v="4750000"/>
    <n v="0"/>
    <x v="2"/>
    <x v="0"/>
    <x v="0"/>
    <x v="0"/>
    <x v="0"/>
    <s v="WA.2378.EBA.994.002.GA.521811"/>
  </r>
  <r>
    <s v="WA.2378.EBA.994.002.GA.521811.8"/>
    <m/>
    <s v="08 - Amplop Kop Kecil"/>
    <n v="50"/>
    <s v="box"/>
    <n v="220000"/>
    <n v="11000000"/>
    <m/>
    <x v="144"/>
    <n v="50"/>
    <x v="20"/>
    <n v="220000"/>
    <n v="11000000"/>
    <n v="0"/>
    <x v="2"/>
    <x v="0"/>
    <x v="0"/>
    <x v="0"/>
    <x v="0"/>
    <s v="WA.2378.EBA.994.002.GA.521811"/>
  </r>
  <r>
    <s v="WA.2378.EBA.994.002.GA.521811.9"/>
    <m/>
    <s v="09 - Map Pusdik KP"/>
    <n v="950"/>
    <s v="LBR"/>
    <n v="25000"/>
    <n v="23750000"/>
    <m/>
    <x v="145"/>
    <n v="950"/>
    <x v="19"/>
    <n v="25000"/>
    <n v="23750000"/>
    <n v="0"/>
    <x v="2"/>
    <x v="0"/>
    <x v="0"/>
    <x v="0"/>
    <x v="0"/>
    <s v="WA.2378.EBA.994.002.GA.521811"/>
  </r>
  <r>
    <s v="WA.2378.EBA.994.002.GB"/>
    <s v="GB"/>
    <s v="Langganan Daya dan Jasa Pusat Pendidikan KP"/>
    <m/>
    <m/>
    <m/>
    <n v="150000000"/>
    <s v="GB"/>
    <x v="146"/>
    <m/>
    <x v="0"/>
    <m/>
    <n v="119000000"/>
    <n v="31000000"/>
    <x v="0"/>
    <x v="3"/>
    <x v="5"/>
    <x v="0"/>
    <x v="0"/>
    <s v="WA.2378.EBA.994.002"/>
  </r>
  <r>
    <s v="WA.2378.EBA.994.002.GB.521114"/>
    <s v="521114"/>
    <s v="Belanja Pengiriman Surat Dinas Pos Pusat"/>
    <m/>
    <m/>
    <m/>
    <n v="30000000"/>
    <s v="521114"/>
    <x v="147"/>
    <m/>
    <x v="0"/>
    <m/>
    <n v="9000000"/>
    <n v="21000000"/>
    <x v="0"/>
    <x v="0"/>
    <x v="0"/>
    <x v="5"/>
    <x v="5"/>
    <s v="WA.2378.EBA.994.002.GB"/>
  </r>
  <r>
    <s v="WA.2378.EBA.994.002.GB.521114.1"/>
    <m/>
    <s v="01 - Pengiriman surat dan dokumen/barang lainnya"/>
    <n v="12"/>
    <s v="Bulan"/>
    <n v="2500000"/>
    <n v="30000000"/>
    <m/>
    <x v="148"/>
    <n v="12"/>
    <x v="17"/>
    <n v="750000"/>
    <n v="9000000"/>
    <n v="21000000"/>
    <x v="1"/>
    <x v="0"/>
    <x v="0"/>
    <x v="0"/>
    <x v="0"/>
    <s v="WA.2378.EBA.994.002.GB.521114"/>
  </r>
  <r>
    <s v="WA.2378.EBA.994.002.GB.522141"/>
    <s v="522141"/>
    <s v="Belanja Sewa"/>
    <m/>
    <m/>
    <m/>
    <n v="120000000"/>
    <s v="522141"/>
    <x v="71"/>
    <m/>
    <x v="0"/>
    <m/>
    <n v="110000000"/>
    <n v="10000000"/>
    <x v="0"/>
    <x v="0"/>
    <x v="0"/>
    <x v="5"/>
    <x v="5"/>
    <s v="WA.2378.EBA.994.002.GB"/>
  </r>
  <r>
    <s v="WA.2378.EBA.994.002.GB.522141.1"/>
    <m/>
    <s v="01 - Sewa Mesin Photocopy"/>
    <n v="12"/>
    <s v="Bulan"/>
    <n v="5000000"/>
    <n v="60000000"/>
    <m/>
    <x v="149"/>
    <n v="12"/>
    <x v="17"/>
    <n v="5000000"/>
    <n v="60000000"/>
    <n v="0"/>
    <x v="0"/>
    <x v="0"/>
    <x v="0"/>
    <x v="0"/>
    <x v="0"/>
    <s v="WA.2378.EBA.994.002.GB.522141"/>
  </r>
  <r>
    <s v="WA.2378.EBA.994.002.GB.522141.2"/>
    <m/>
    <s v="02 - Sewa Ruang Arsip dan Penyimpanan BMN"/>
    <n v="1"/>
    <s v="thn"/>
    <n v="60000000"/>
    <n v="60000000"/>
    <m/>
    <x v="150"/>
    <n v="1"/>
    <x v="14"/>
    <n v="50000000"/>
    <n v="50000000"/>
    <n v="10000000"/>
    <x v="1"/>
    <x v="0"/>
    <x v="0"/>
    <x v="0"/>
    <x v="0"/>
    <s v="WA.2378.EBA.994.002.GB.522141"/>
  </r>
  <r>
    <s v="WA.2378.EBA.994.002.GC"/>
    <s v="GC"/>
    <s v="Pemeliharaan Kantor Pusat Pendidikan KP"/>
    <m/>
    <m/>
    <m/>
    <n v="498162000"/>
    <s v="GC"/>
    <x v="151"/>
    <m/>
    <x v="0"/>
    <m/>
    <n v="410362000"/>
    <n v="87800000"/>
    <x v="0"/>
    <x v="3"/>
    <x v="5"/>
    <x v="0"/>
    <x v="0"/>
    <s v="WA.2378.EBA.994.002"/>
  </r>
  <r>
    <s v="WA.2378.EBA.994.002.GC.523121"/>
    <s v="523121"/>
    <s v="Belanja Pemeliharaan Peralatan dan Mesin"/>
    <m/>
    <m/>
    <m/>
    <n v="462162000"/>
    <s v="523121"/>
    <x v="152"/>
    <m/>
    <x v="0"/>
    <m/>
    <n v="374362000"/>
    <n v="87800000"/>
    <x v="0"/>
    <x v="0"/>
    <x v="0"/>
    <x v="5"/>
    <x v="5"/>
    <s v="WA.2378.EBA.994.002.GC"/>
  </r>
  <r>
    <s v="WA.2378.EBA.994.002.GC.523121.1"/>
    <m/>
    <s v="01 - Pemeliharaan dan Operasional Kendaraan Pejabat Eselon II"/>
    <n v="1"/>
    <s v="Unit"/>
    <n v="38730000"/>
    <n v="38730000"/>
    <m/>
    <x v="153"/>
    <n v="1"/>
    <x v="8"/>
    <n v="38730000"/>
    <n v="38730000"/>
    <n v="0"/>
    <x v="0"/>
    <x v="0"/>
    <x v="0"/>
    <x v="0"/>
    <x v="0"/>
    <s v="WA.2378.EBA.994.002.GC.523121"/>
  </r>
  <r>
    <s v="WA.2378.EBA.994.002.GC.523121.2"/>
    <m/>
    <s v="02 - Pemeliharaan dan Operasional Kendaraan Roda 4"/>
    <n v="8"/>
    <s v=" Unit"/>
    <n v="32850000"/>
    <n v="262800000"/>
    <m/>
    <x v="154"/>
    <n v="7"/>
    <x v="8"/>
    <n v="25000000"/>
    <n v="175000000"/>
    <n v="87800000"/>
    <x v="1"/>
    <x v="0"/>
    <x v="0"/>
    <x v="0"/>
    <x v="0"/>
    <s v="WA.2378.EBA.994.002.GC.523121"/>
  </r>
  <r>
    <s v="WA.2378.EBA.994.002.GC.523121.3"/>
    <m/>
    <s v="03 - Pemeliharaan dan Operasional Kendaraan Roda Dua"/>
    <n v="5"/>
    <s v="Unit"/>
    <n v="3640000"/>
    <n v="18200000"/>
    <m/>
    <x v="155"/>
    <n v="5"/>
    <x v="8"/>
    <n v="3640000"/>
    <n v="18200000"/>
    <n v="0"/>
    <x v="0"/>
    <x v="0"/>
    <x v="0"/>
    <x v="0"/>
    <x v="0"/>
    <s v="WA.2378.EBA.994.002.GC.523121"/>
  </r>
  <r>
    <s v="WA.2378.EBA.994.002.GC.523121.4"/>
    <m/>
    <s v="04 - Laptop/Notebook"/>
    <n v="30"/>
    <s v="Unit"/>
    <n v="730000"/>
    <n v="21900000"/>
    <m/>
    <x v="156"/>
    <n v="30"/>
    <x v="8"/>
    <n v="730000"/>
    <n v="21900000"/>
    <n v="0"/>
    <x v="0"/>
    <x v="0"/>
    <x v="0"/>
    <x v="0"/>
    <x v="0"/>
    <s v="WA.2378.EBA.994.002.GC.523121"/>
  </r>
  <r>
    <s v="WA.2378.EBA.994.002.GC.523121.5"/>
    <m/>
    <s v="05 - Komputer PC"/>
    <n v="35"/>
    <s v="Unit"/>
    <n v="730000"/>
    <n v="25550000"/>
    <m/>
    <x v="157"/>
    <n v="35"/>
    <x v="8"/>
    <n v="730000"/>
    <n v="25550000"/>
    <n v="0"/>
    <x v="0"/>
    <x v="0"/>
    <x v="0"/>
    <x v="0"/>
    <x v="0"/>
    <s v="WA.2378.EBA.994.002.GC.523121"/>
  </r>
  <r>
    <s v="WA.2378.EBA.994.002.GC.523121.6"/>
    <m/>
    <s v="06 - Printer"/>
    <n v="40"/>
    <s v="Unit"/>
    <n v="690000"/>
    <n v="27600000"/>
    <m/>
    <x v="158"/>
    <n v="40"/>
    <x v="8"/>
    <n v="690000"/>
    <n v="27600000"/>
    <n v="0"/>
    <x v="0"/>
    <x v="0"/>
    <x v="0"/>
    <x v="0"/>
    <x v="0"/>
    <s v="WA.2378.EBA.994.002.GC.523121"/>
  </r>
  <r>
    <s v="WA.2378.EBA.994.002.GC.523121.7"/>
    <m/>
    <s v="07 - LCD"/>
    <n v="3"/>
    <s v="Unit"/>
    <n v="3500000"/>
    <n v="10500000"/>
    <m/>
    <x v="159"/>
    <n v="3"/>
    <x v="8"/>
    <n v="3500000"/>
    <n v="10500000"/>
    <n v="0"/>
    <x v="0"/>
    <x v="0"/>
    <x v="0"/>
    <x v="0"/>
    <x v="0"/>
    <s v="WA.2378.EBA.994.002.GC.523121"/>
  </r>
  <r>
    <s v="WA.2378.EBA.994.002.GC.523121.8"/>
    <m/>
    <s v="08 - Kamera"/>
    <n v="6"/>
    <s v="Unit"/>
    <n v="470000"/>
    <n v="2820000"/>
    <m/>
    <x v="160"/>
    <n v="6"/>
    <x v="8"/>
    <n v="470000"/>
    <n v="2820000"/>
    <n v="0"/>
    <x v="0"/>
    <x v="0"/>
    <x v="0"/>
    <x v="0"/>
    <x v="0"/>
    <s v="WA.2378.EBA.994.002.GC.523121"/>
  </r>
  <r>
    <s v="WA.2378.EBA.994.002.GC.523121.9"/>
    <m/>
    <s v="09 - Perawatan Barang Inventaris Kantor"/>
    <n v="1"/>
    <s v="thn"/>
    <n v="54062000"/>
    <n v="54062000"/>
    <m/>
    <x v="161"/>
    <n v="1"/>
    <x v="14"/>
    <n v="54062000"/>
    <n v="54062000"/>
    <n v="0"/>
    <x v="0"/>
    <x v="0"/>
    <x v="0"/>
    <x v="0"/>
    <x v="0"/>
    <s v="WA.2378.EBA.994.002.GC.523121"/>
  </r>
  <r>
    <s v="WA.2378.EBA.994.002.GC.523199"/>
    <s v="523199"/>
    <s v="Belanja Pemeliharaan Lainnya"/>
    <m/>
    <m/>
    <m/>
    <n v="36000000"/>
    <s v="523199"/>
    <x v="162"/>
    <m/>
    <x v="0"/>
    <m/>
    <n v="36000000"/>
    <n v="0"/>
    <x v="0"/>
    <x v="0"/>
    <x v="0"/>
    <x v="5"/>
    <x v="5"/>
    <s v="WA.2378.EBA.994.002.GC"/>
  </r>
  <r>
    <s v="WA.2378.EBA.994.002.GC.523199.1"/>
    <m/>
    <s v="01 - Pemeliharaan Aquarium (2 unit)"/>
    <n v="24"/>
    <s v="UB"/>
    <n v="1500000"/>
    <n v="36000000"/>
    <m/>
    <x v="163"/>
    <n v="24"/>
    <x v="21"/>
    <n v="1500000"/>
    <n v="36000000"/>
    <n v="0"/>
    <x v="2"/>
    <x v="0"/>
    <x v="0"/>
    <x v="0"/>
    <x v="0"/>
    <s v="WA.2378.EBA.994.002.GC.523199"/>
  </r>
  <r>
    <s v="WA.2378.EBA.994.002.GD"/>
    <s v="GD"/>
    <s v="Pembayaran Pelaksanaan Operasional Kantor Pusat Pendidikan KP"/>
    <m/>
    <m/>
    <m/>
    <n v="137396000"/>
    <s v="GD"/>
    <x v="164"/>
    <m/>
    <x v="0"/>
    <m/>
    <n v="137396000"/>
    <n v="0"/>
    <x v="0"/>
    <x v="3"/>
    <x v="5"/>
    <x v="0"/>
    <x v="0"/>
    <s v="WA.2378.EBA.994.002"/>
  </r>
  <r>
    <s v="WA.2378.EBA.994.002.GD.521111"/>
    <s v="521111"/>
    <s v="Belanja Keperluan Perkantoran"/>
    <m/>
    <m/>
    <m/>
    <n v="79060000"/>
    <s v="521111"/>
    <x v="125"/>
    <m/>
    <x v="0"/>
    <m/>
    <n v="79060000"/>
    <n v="0"/>
    <x v="3"/>
    <x v="0"/>
    <x v="0"/>
    <x v="5"/>
    <x v="5"/>
    <s v="WA.2378.EBA.994.002.GD"/>
  </r>
  <r>
    <s v="WA.2378.EBA.994.002.GD.521111.1"/>
    <m/>
    <s v="01 - Pakaian Dinas Pegawai (59 orang x 2 stell)"/>
    <n v="118"/>
    <s v="Stel"/>
    <n v="670000"/>
    <n v="79060000"/>
    <m/>
    <x v="165"/>
    <n v="118"/>
    <x v="22"/>
    <n v="670000"/>
    <n v="79060000"/>
    <n v="0"/>
    <x v="2"/>
    <x v="0"/>
    <x v="0"/>
    <x v="0"/>
    <x v="0"/>
    <s v="WA.2378.EBA.994.002.GD.521111"/>
  </r>
  <r>
    <s v="WA.2378.EBA.994.002.GD.521115"/>
    <s v="521115"/>
    <s v="Belanja Honor Operasional Satuan Kerja"/>
    <m/>
    <m/>
    <m/>
    <n v="58336000"/>
    <s v="521115"/>
    <x v="166"/>
    <m/>
    <x v="0"/>
    <m/>
    <n v="58336000"/>
    <n v="0"/>
    <x v="3"/>
    <x v="0"/>
    <x v="0"/>
    <x v="5"/>
    <x v="5"/>
    <s v="WA.2378.EBA.994.002.GD"/>
  </r>
  <r>
    <s v="WA.2378.EBA.994.002.GD.521115.1"/>
    <m/>
    <s v="01 - PPK Pusat Pendiidikan"/>
    <n v="12"/>
    <s v="OB"/>
    <n v="2920000"/>
    <n v="35040000"/>
    <m/>
    <x v="167"/>
    <n v="12"/>
    <x v="16"/>
    <n v="2920000"/>
    <n v="35040000"/>
    <n v="0"/>
    <x v="2"/>
    <x v="0"/>
    <x v="0"/>
    <x v="0"/>
    <x v="0"/>
    <s v="WA.2378.EBA.994.002.GD.521115"/>
  </r>
  <r>
    <s v="WA.2378.EBA.994.002.GD.521115.2"/>
    <m/>
    <s v="02 - Bendahara Pengeluaran Pembantu (1 ORG x 12 BLN)"/>
    <n v="12"/>
    <s v="OB"/>
    <n v="324000"/>
    <n v="3888000"/>
    <m/>
    <x v="168"/>
    <n v="12"/>
    <x v="16"/>
    <n v="324000"/>
    <n v="3888000"/>
    <n v="0"/>
    <x v="2"/>
    <x v="0"/>
    <x v="0"/>
    <x v="0"/>
    <x v="0"/>
    <s v="WA.2378.EBA.994.002.GD.521115"/>
  </r>
  <r>
    <s v="WA.2378.EBA.994.002.GD.521115.3"/>
    <m/>
    <s v="03 - Staf Pengelola Keuangan KPA ( 1 ORG x 12 BLN)"/>
    <n v="12"/>
    <s v="OB"/>
    <n v="324000"/>
    <n v="3888000"/>
    <m/>
    <x v="169"/>
    <n v="12"/>
    <x v="16"/>
    <n v="324000"/>
    <n v="3888000"/>
    <n v="0"/>
    <x v="2"/>
    <x v="0"/>
    <x v="0"/>
    <x v="0"/>
    <x v="0"/>
    <s v="WA.2378.EBA.994.002.GD.521115"/>
  </r>
  <r>
    <s v="WA.2378.EBA.994.002.GD.521115.4"/>
    <m/>
    <s v="04 - Pejabat Pengadaan Barang dan Jasa (1 ORG x 12 BLN)"/>
    <n v="12"/>
    <s v="OB"/>
    <n v="680000"/>
    <n v="8160000"/>
    <m/>
    <x v="170"/>
    <n v="12"/>
    <x v="16"/>
    <n v="680000"/>
    <n v="8160000"/>
    <n v="0"/>
    <x v="2"/>
    <x v="0"/>
    <x v="0"/>
    <x v="0"/>
    <x v="0"/>
    <s v="WA.2378.EBA.994.002.GD.521115"/>
  </r>
  <r>
    <s v="WA.2378.EBA.994.002.GD.521115.5"/>
    <m/>
    <s v="05 - Penyimpan BMN Pembantu (1 ORG x 12 BLN)"/>
    <n v="12"/>
    <s v="OB"/>
    <n v="200000"/>
    <n v="2400000"/>
    <m/>
    <x v="171"/>
    <n v="12"/>
    <x v="16"/>
    <n v="200000"/>
    <n v="2400000"/>
    <n v="0"/>
    <x v="2"/>
    <x v="0"/>
    <x v="0"/>
    <x v="0"/>
    <x v="0"/>
    <s v="WA.2378.EBA.994.002.GD.521115"/>
  </r>
  <r>
    <s v="WA.2378.EBA.994.002.GD.521115.6"/>
    <m/>
    <s v="06 - Pengelola SAK Pembantu (1 ORG x 12 BLN)"/>
    <n v="12"/>
    <s v="OB"/>
    <n v="80000"/>
    <n v="960000"/>
    <m/>
    <x v="172"/>
    <n v="12"/>
    <x v="16"/>
    <n v="80000"/>
    <n v="960000"/>
    <n v="0"/>
    <x v="2"/>
    <x v="0"/>
    <x v="0"/>
    <x v="0"/>
    <x v="0"/>
    <s v="WA.2378.EBA.994.002.GD.521115"/>
  </r>
  <r>
    <s v="WA.2378.EBA.994.002.GD.521115.7"/>
    <m/>
    <s v="07 - Pengelola BMN Pembantu (1 ORG x 12 BLN)"/>
    <n v="12"/>
    <s v="OB"/>
    <n v="200000"/>
    <n v="2400000"/>
    <m/>
    <x v="173"/>
    <n v="12"/>
    <x v="16"/>
    <n v="200000"/>
    <n v="2400000"/>
    <n v="0"/>
    <x v="2"/>
    <x v="0"/>
    <x v="0"/>
    <x v="0"/>
    <x v="0"/>
    <s v="WA.2378.EBA.994.002.GD.521115"/>
  </r>
  <r>
    <s v="WA.2378.EBA.994.002.GD.521115.8"/>
    <m/>
    <s v="08 - Ketua Tim Penghapusan BMN"/>
    <n v="1"/>
    <s v="OK"/>
    <n v="400000"/>
    <n v="400000"/>
    <m/>
    <x v="174"/>
    <n v="1"/>
    <x v="4"/>
    <n v="400000"/>
    <n v="400000"/>
    <n v="0"/>
    <x v="2"/>
    <x v="0"/>
    <x v="0"/>
    <x v="0"/>
    <x v="0"/>
    <s v="WA.2378.EBA.994.002.GD.521115"/>
  </r>
  <r>
    <s v="WA.2378.EBA.994.002.GD.521115.9"/>
    <m/>
    <s v="09 - Sekretaris Tim Penghapusan BMN"/>
    <n v="1"/>
    <s v="OK"/>
    <n v="300000"/>
    <n v="300000"/>
    <m/>
    <x v="175"/>
    <n v="1"/>
    <x v="4"/>
    <n v="300000"/>
    <n v="300000"/>
    <n v="0"/>
    <x v="2"/>
    <x v="0"/>
    <x v="0"/>
    <x v="0"/>
    <x v="0"/>
    <s v="WA.2378.EBA.994.002.GD.521115"/>
  </r>
  <r>
    <s v="WA.2378.EBA.994.002.GD.521115.10"/>
    <m/>
    <s v="10 - Anggota Tim Penghapusan BMN (3 ORANG x 1 KEG)"/>
    <n v="3"/>
    <s v="OK"/>
    <n v="300000"/>
    <n v="900000"/>
    <m/>
    <x v="176"/>
    <n v="3"/>
    <x v="4"/>
    <n v="300000"/>
    <n v="900000"/>
    <n v="0"/>
    <x v="2"/>
    <x v="0"/>
    <x v="0"/>
    <x v="0"/>
    <x v="0"/>
    <s v="WA.2378.EBA.994.002.GD.521115"/>
  </r>
  <r>
    <s v="WA.2378.EBB"/>
    <s v="2378.EBB"/>
    <s v="Layanan Sarana dan Prasarana Internal[Base Line]"/>
    <n v="3"/>
    <s v="Unit, m2, Paket"/>
    <m/>
    <n v="200000000"/>
    <s v="2378.EBB"/>
    <x v="177"/>
    <n v="3"/>
    <x v="23"/>
    <m/>
    <n v="200000000"/>
    <n v="0"/>
    <x v="0"/>
    <x v="0"/>
    <x v="0"/>
    <x v="0"/>
    <x v="0"/>
    <s v="WA.2378"/>
  </r>
  <r>
    <s v="WA.2378.EBB.951"/>
    <s v="2378.EBB.951"/>
    <s v="Layanan Sarana Internal"/>
    <n v="2"/>
    <s v="Unit"/>
    <m/>
    <n v="200000000"/>
    <s v="2378.EBB.951"/>
    <x v="178"/>
    <n v="2"/>
    <x v="8"/>
    <m/>
    <n v="200000000"/>
    <n v="0"/>
    <x v="3"/>
    <x v="0"/>
    <x v="0"/>
    <x v="0"/>
    <x v="0"/>
    <s v="WA.2378.EBB"/>
  </r>
  <r>
    <s v="WA.2378.EBB.951.303"/>
    <s v="303"/>
    <s v="Peralatan Fasilitas Perkantoran Pendidikan Kelautan dan Perikanan"/>
    <m/>
    <s v=""/>
    <m/>
    <n v="200000000"/>
    <s v="303"/>
    <x v="179"/>
    <m/>
    <x v="3"/>
    <m/>
    <n v="200000000"/>
    <n v="0"/>
    <x v="3"/>
    <x v="0"/>
    <x v="0"/>
    <x v="0"/>
    <x v="0"/>
    <s v="WA.2378.EBB.951"/>
  </r>
  <r>
    <s v="WA.2378.EBB.951.303.A"/>
    <s v="A"/>
    <s v="Peralatan Fasilitas Perkantoran Pendidikan Kelautan dan Perikanan"/>
    <m/>
    <m/>
    <m/>
    <n v="200000000"/>
    <s v="A"/>
    <x v="179"/>
    <m/>
    <x v="0"/>
    <m/>
    <n v="200000000"/>
    <n v="0"/>
    <x v="3"/>
    <x v="3"/>
    <x v="5"/>
    <x v="0"/>
    <x v="0"/>
    <s v="WA.2378.EBB.951.303"/>
  </r>
  <r>
    <s v="WA.2378.EBB.951.303.A.532111"/>
    <s v="532111"/>
    <s v="Belanja Modal Peralatan dan Mesin"/>
    <m/>
    <m/>
    <m/>
    <n v="200000000"/>
    <s v="532111"/>
    <x v="48"/>
    <m/>
    <x v="0"/>
    <m/>
    <n v="200000000"/>
    <n v="0"/>
    <x v="3"/>
    <x v="0"/>
    <x v="0"/>
    <x v="1"/>
    <x v="5"/>
    <s v="WA.2378.EBB.951.303.A"/>
  </r>
  <r>
    <s v="WA.2378.EBB.951.303.A.532111.1"/>
    <m/>
    <s v="01 - Peralatan dan Meubelair Pusdik"/>
    <n v="1"/>
    <s v="PKT"/>
    <n v="200000000"/>
    <n v="200000000"/>
    <m/>
    <x v="180"/>
    <n v="1"/>
    <x v="5"/>
    <n v="200000000"/>
    <n v="200000000"/>
    <n v="0"/>
    <x v="2"/>
    <x v="0"/>
    <x v="0"/>
    <x v="0"/>
    <x v="0"/>
    <s v="WA.2378.EBB.951.303.A.532111"/>
  </r>
  <r>
    <s v="WA.2378.EBD"/>
    <s v="2378.EBD"/>
    <s v="Layanan Manajemen Kinerja Internal[Base Line]"/>
    <n v="7"/>
    <s v="Dokumen, Layanan, Laporan, Rekomendasi"/>
    <m/>
    <n v="2633607000"/>
    <s v="2378.EBD"/>
    <x v="181"/>
    <n v="7"/>
    <x v="24"/>
    <m/>
    <n v="2068975000"/>
    <n v="564632000"/>
    <x v="0"/>
    <x v="0"/>
    <x v="0"/>
    <x v="0"/>
    <x v="0"/>
    <s v="WA.2378"/>
  </r>
  <r>
    <s v="WA.2378.EBD.952"/>
    <s v="2378.EBD.952"/>
    <s v="Layanan Perencanaan dan Penganggaran"/>
    <n v="2"/>
    <s v="Dokumen"/>
    <m/>
    <n v="1331072000"/>
    <s v="2378.EBD.952"/>
    <x v="182"/>
    <n v="2"/>
    <x v="25"/>
    <m/>
    <n v="997815000"/>
    <n v="333257000"/>
    <x v="0"/>
    <x v="0"/>
    <x v="0"/>
    <x v="0"/>
    <x v="0"/>
    <s v="WA.2378.EBD"/>
  </r>
  <r>
    <s v="WA.2378.EBD.952.301"/>
    <s v="301"/>
    <s v="Pelayanan Perencanaan dan Penganggaran Internal Pendidikan Kelautan"/>
    <m/>
    <s v=""/>
    <m/>
    <n v="1331072000"/>
    <s v="301"/>
    <x v="183"/>
    <m/>
    <x v="3"/>
    <m/>
    <n v="997815000"/>
    <n v="333257000"/>
    <x v="0"/>
    <x v="0"/>
    <x v="0"/>
    <x v="0"/>
    <x v="0"/>
    <s v="WA.2378.EBD.952"/>
  </r>
  <r>
    <s v="WA.2378.EBD.952.301.A"/>
    <s v="A"/>
    <s v="Perencanaan Kinerja Pendidikan KP"/>
    <m/>
    <m/>
    <m/>
    <n v="189750000"/>
    <s v="A"/>
    <x v="184"/>
    <m/>
    <x v="0"/>
    <m/>
    <n v="103800000"/>
    <n v="85950000"/>
    <x v="0"/>
    <x v="4"/>
    <x v="6"/>
    <x v="0"/>
    <x v="0"/>
    <s v="WA.2378.EBD.952.301"/>
  </r>
  <r>
    <s v="WA.2378.EBD.952.301.A.521211"/>
    <s v="521211"/>
    <s v="Belanja Bahan"/>
    <m/>
    <m/>
    <m/>
    <n v="58750000"/>
    <s v="521211"/>
    <x v="6"/>
    <m/>
    <x v="0"/>
    <m/>
    <n v="30000000"/>
    <n v="28750000"/>
    <x v="0"/>
    <x v="0"/>
    <x v="0"/>
    <x v="2"/>
    <x v="6"/>
    <s v="WA.2378.EBD.952.301.A"/>
  </r>
  <r>
    <s v="WA.2378.EBD.952.301.A.521211.1"/>
    <m/>
    <s v="01 - Konsumsi/bahan makanan"/>
    <n v="230"/>
    <s v="OK"/>
    <n v="75000"/>
    <n v="17250000"/>
    <m/>
    <x v="7"/>
    <n v="120"/>
    <x v="4"/>
    <n v="75000"/>
    <n v="9000000"/>
    <n v="8250000"/>
    <x v="1"/>
    <x v="0"/>
    <x v="0"/>
    <x v="0"/>
    <x v="0"/>
    <s v="WA.2378.EBD.952.301.A.521211"/>
  </r>
  <r>
    <s v="WA.2378.EBD.952.301.A.521211.2"/>
    <m/>
    <s v="02 - Penggadaan"/>
    <n v="8"/>
    <s v="PKT"/>
    <n v="1500000"/>
    <n v="12000000"/>
    <m/>
    <x v="8"/>
    <n v="4"/>
    <x v="5"/>
    <n v="1500000"/>
    <n v="6000000"/>
    <n v="6000000"/>
    <x v="1"/>
    <x v="0"/>
    <x v="0"/>
    <x v="0"/>
    <x v="0"/>
    <s v="WA.2378.EBD.952.301.A.521211"/>
  </r>
  <r>
    <s v="WA.2378.EBD.952.301.A.521211.3"/>
    <m/>
    <s v="03 - Bahan Komputer"/>
    <n v="8"/>
    <s v="PKT"/>
    <n v="1500000"/>
    <n v="12000000"/>
    <m/>
    <x v="9"/>
    <n v="4"/>
    <x v="5"/>
    <n v="1500000"/>
    <n v="6000000"/>
    <n v="6000000"/>
    <x v="1"/>
    <x v="0"/>
    <x v="0"/>
    <x v="0"/>
    <x v="0"/>
    <s v="WA.2378.EBD.952.301.A.521211"/>
  </r>
  <r>
    <s v="WA.2378.EBD.952.301.A.521211.4"/>
    <m/>
    <s v="04 - ATK"/>
    <n v="8"/>
    <s v="PKT"/>
    <n v="1000000"/>
    <n v="8000000"/>
    <m/>
    <x v="10"/>
    <n v="4"/>
    <x v="5"/>
    <n v="1000000"/>
    <n v="4000000"/>
    <n v="4000000"/>
    <x v="1"/>
    <x v="0"/>
    <x v="0"/>
    <x v="0"/>
    <x v="0"/>
    <s v="WA.2378.EBD.952.301.A.521211"/>
  </r>
  <r>
    <s v="WA.2378.EBD.952.301.A.521211.5"/>
    <m/>
    <s v="05 - Pencetakan"/>
    <n v="38"/>
    <s v="Ekspl"/>
    <n v="250000"/>
    <n v="9500000"/>
    <m/>
    <x v="185"/>
    <n v="20"/>
    <x v="7"/>
    <n v="250000"/>
    <n v="5000000"/>
    <n v="4500000"/>
    <x v="1"/>
    <x v="0"/>
    <x v="0"/>
    <x v="0"/>
    <x v="0"/>
    <s v="WA.2378.EBD.952.301.A.521211"/>
  </r>
  <r>
    <s v="WA.2378.EBD.952.301.A.521219"/>
    <s v="521219"/>
    <s v="Belanja Barang Non Operasional Lainnya"/>
    <m/>
    <m/>
    <m/>
    <n v="1000000"/>
    <s v="521219"/>
    <x v="23"/>
    <m/>
    <x v="0"/>
    <m/>
    <n v="1000000"/>
    <n v="0"/>
    <x v="0"/>
    <x v="0"/>
    <x v="0"/>
    <x v="2"/>
    <x v="6"/>
    <s v="WA.2378.EBD.952.301.A"/>
  </r>
  <r>
    <s v="WA.2378.EBD.952.301.A.521219.1"/>
    <m/>
    <s v="01 - Langganan biaya video conference"/>
    <n v="4"/>
    <s v="PKT"/>
    <n v="250000"/>
    <n v="1000000"/>
    <m/>
    <x v="54"/>
    <n v="4"/>
    <x v="5"/>
    <n v="250000"/>
    <n v="1000000"/>
    <n v="0"/>
    <x v="2"/>
    <x v="0"/>
    <x v="0"/>
    <x v="0"/>
    <x v="0"/>
    <s v="WA.2378.EBD.952.301.A.521219"/>
  </r>
  <r>
    <s v="WA.2378.EBD.952.301.A.524111"/>
    <s v="524111"/>
    <s v="Belanja Perjalanan Dinas Biasa"/>
    <m/>
    <m/>
    <m/>
    <n v="130000000"/>
    <s v="524111"/>
    <x v="13"/>
    <m/>
    <x v="0"/>
    <m/>
    <n v="72800000"/>
    <n v="57200000"/>
    <x v="0"/>
    <x v="0"/>
    <x v="0"/>
    <x v="2"/>
    <x v="6"/>
    <s v="WA.2378.EBD.952.301.A"/>
  </r>
  <r>
    <s v="WA.2378.EBD.952.301.A.524111.1"/>
    <m/>
    <s v="01 - Perjalanan Penyusunan Perencanaan Kinerja Pendidikan KP"/>
    <n v="25"/>
    <s v="OK"/>
    <n v="5200000"/>
    <n v="130000000"/>
    <m/>
    <x v="186"/>
    <n v="14"/>
    <x v="4"/>
    <n v="5200000"/>
    <n v="72800000"/>
    <n v="57200000"/>
    <x v="1"/>
    <x v="0"/>
    <x v="0"/>
    <x v="0"/>
    <x v="0"/>
    <s v="WA.2378.EBD.952.301.A.524111"/>
  </r>
  <r>
    <s v="WA.2378.EBD.952.301.B"/>
    <s v="B"/>
    <s v="Sinkronisasi Kegiatan Pendidikan KP"/>
    <m/>
    <m/>
    <m/>
    <n v="190250000"/>
    <s v="B"/>
    <x v="187"/>
    <m/>
    <x v="0"/>
    <m/>
    <n v="171990000"/>
    <n v="18260000"/>
    <x v="0"/>
    <x v="4"/>
    <x v="6"/>
    <x v="0"/>
    <x v="0"/>
    <s v="WA.2378.EBD.952.301"/>
  </r>
  <r>
    <s v="WA.2378.EBD.952.301.B.521211"/>
    <s v="521211"/>
    <s v="Belanja Bahan"/>
    <m/>
    <m/>
    <m/>
    <n v="68250000"/>
    <s v="521211"/>
    <x v="6"/>
    <m/>
    <x v="0"/>
    <m/>
    <n v="49990000"/>
    <n v="18260000"/>
    <x v="0"/>
    <x v="0"/>
    <x v="0"/>
    <x v="2"/>
    <x v="6"/>
    <s v="WA.2378.EBD.952.301.B"/>
  </r>
  <r>
    <s v="WA.2378.EBD.952.301.B.521211.1"/>
    <m/>
    <s v="01 - Konsumsi/bahan makanan"/>
    <n v="350"/>
    <s v="OK"/>
    <n v="75000"/>
    <n v="26250000"/>
    <m/>
    <x v="7"/>
    <n v="350"/>
    <x v="4"/>
    <n v="75000"/>
    <n v="26250000"/>
    <n v="0"/>
    <x v="0"/>
    <x v="0"/>
    <x v="0"/>
    <x v="0"/>
    <x v="0"/>
    <s v="WA.2378.EBD.952.301.B.521211"/>
  </r>
  <r>
    <s v="WA.2378.EBD.952.301.B.521211.2"/>
    <m/>
    <s v="02 - Penggadaan"/>
    <n v="8"/>
    <s v="PKT"/>
    <n v="1500000"/>
    <n v="12000000"/>
    <m/>
    <x v="8"/>
    <n v="4"/>
    <x v="5"/>
    <n v="1500000"/>
    <n v="6000000"/>
    <n v="6000000"/>
    <x v="1"/>
    <x v="0"/>
    <x v="0"/>
    <x v="0"/>
    <x v="0"/>
    <s v="WA.2378.EBD.952.301.B.521211"/>
  </r>
  <r>
    <s v="WA.2378.EBD.952.301.B.521211.3"/>
    <m/>
    <s v="03 - Bahan Komputer"/>
    <n v="8"/>
    <s v="PKT"/>
    <n v="1500000"/>
    <n v="12000000"/>
    <m/>
    <x v="9"/>
    <n v="4"/>
    <x v="5"/>
    <n v="1500000"/>
    <n v="6000000"/>
    <n v="6000000"/>
    <x v="1"/>
    <x v="0"/>
    <x v="0"/>
    <x v="0"/>
    <x v="0"/>
    <s v="WA.2378.EBD.952.301.B.521211"/>
  </r>
  <r>
    <s v="WA.2378.EBD.952.301.B.521211.4"/>
    <m/>
    <s v="04 - ATK"/>
    <n v="8"/>
    <s v="PKT"/>
    <n v="1000000"/>
    <n v="8000000"/>
    <m/>
    <x v="10"/>
    <n v="4"/>
    <x v="5"/>
    <n v="1000000"/>
    <n v="4000000"/>
    <n v="4000000"/>
    <x v="1"/>
    <x v="0"/>
    <x v="0"/>
    <x v="0"/>
    <x v="0"/>
    <s v="WA.2378.EBD.952.301.B.521211"/>
  </r>
  <r>
    <s v="WA.2378.EBD.952.301.B.521211.5"/>
    <m/>
    <s v="05 - Pencetakan"/>
    <n v="40"/>
    <s v="Ekspl"/>
    <n v="250000"/>
    <n v="10000000"/>
    <m/>
    <x v="185"/>
    <n v="30"/>
    <x v="7"/>
    <n v="258000"/>
    <n v="7740000"/>
    <n v="2260000"/>
    <x v="1"/>
    <x v="0"/>
    <x v="0"/>
    <x v="0"/>
    <x v="0"/>
    <s v="WA.2378.EBD.952.301.B.521211"/>
  </r>
  <r>
    <s v="WA.2378.EBD.952.301.B.521219"/>
    <s v="521219"/>
    <s v="Belanja Barang Non Operasional Lainnya"/>
    <m/>
    <m/>
    <m/>
    <n v="1000000"/>
    <s v="521219"/>
    <x v="23"/>
    <m/>
    <x v="0"/>
    <m/>
    <n v="1000000"/>
    <n v="0"/>
    <x v="0"/>
    <x v="0"/>
    <x v="0"/>
    <x v="2"/>
    <x v="6"/>
    <s v="WA.2378.EBD.952.301.B"/>
  </r>
  <r>
    <s v="WA.2378.EBD.952.301.B.521219.1"/>
    <m/>
    <s v="01 - Langganan biaya video conference"/>
    <n v="4"/>
    <s v="PKT"/>
    <n v="250000"/>
    <n v="1000000"/>
    <m/>
    <x v="54"/>
    <n v="4"/>
    <x v="5"/>
    <n v="250000"/>
    <n v="1000000"/>
    <n v="0"/>
    <x v="2"/>
    <x v="0"/>
    <x v="0"/>
    <x v="0"/>
    <x v="0"/>
    <s v="WA.2378.EBD.952.301.B.521219"/>
  </r>
  <r>
    <s v="WA.2378.EBD.952.301.B.522151"/>
    <s v="522151"/>
    <s v="Belanja Jasa Profesi"/>
    <m/>
    <m/>
    <m/>
    <n v="4000000"/>
    <s v="522151"/>
    <x v="11"/>
    <m/>
    <x v="0"/>
    <m/>
    <n v="4000000"/>
    <n v="0"/>
    <x v="0"/>
    <x v="0"/>
    <x v="0"/>
    <x v="2"/>
    <x v="6"/>
    <s v="WA.2378.EBD.952.301.B"/>
  </r>
  <r>
    <s v="WA.2378.EBD.952.301.B.522151.1"/>
    <m/>
    <s v="01 - Narasumber/Pembahas"/>
    <n v="4"/>
    <s v="OJ"/>
    <n v="1000000"/>
    <n v="4000000"/>
    <m/>
    <x v="12"/>
    <n v="4"/>
    <x v="6"/>
    <n v="1000000"/>
    <n v="4000000"/>
    <n v="0"/>
    <x v="2"/>
    <x v="0"/>
    <x v="0"/>
    <x v="0"/>
    <x v="0"/>
    <s v="WA.2378.EBD.952.301.B.522151"/>
  </r>
  <r>
    <s v="WA.2378.EBD.952.301.B.524111"/>
    <s v="524111"/>
    <s v="Belanja Perjalanan Dinas Biasa"/>
    <m/>
    <m/>
    <m/>
    <n v="117000000"/>
    <s v="524111"/>
    <x v="13"/>
    <m/>
    <x v="0"/>
    <m/>
    <n v="117000000"/>
    <n v="0"/>
    <x v="0"/>
    <x v="0"/>
    <x v="0"/>
    <x v="2"/>
    <x v="6"/>
    <s v="WA.2378.EBD.952.301.B"/>
  </r>
  <r>
    <s v="WA.2378.EBD.952.301.B.524111.1"/>
    <m/>
    <s v="01 - Perjalanan Sinkronisasi Kegiatan Pendidikan KP"/>
    <n v="18"/>
    <s v="OK"/>
    <n v="6500000"/>
    <n v="117000000"/>
    <m/>
    <x v="188"/>
    <n v="18"/>
    <x v="4"/>
    <n v="6500000"/>
    <n v="117000000"/>
    <n v="0"/>
    <x v="2"/>
    <x v="0"/>
    <x v="0"/>
    <x v="0"/>
    <x v="0"/>
    <s v="WA.2378.EBD.952.301.B.524111"/>
  </r>
  <r>
    <s v="WA.2378.EBD.952.301.C"/>
    <s v="C"/>
    <s v="Penyusunan Anggaran Pendidikan KP"/>
    <m/>
    <m/>
    <m/>
    <n v="178435000"/>
    <s v="C"/>
    <x v="189"/>
    <m/>
    <x v="0"/>
    <m/>
    <n v="121326000"/>
    <n v="57109000"/>
    <x v="0"/>
    <x v="4"/>
    <x v="6"/>
    <x v="0"/>
    <x v="0"/>
    <s v="WA.2378.EBD.952.301"/>
  </r>
  <r>
    <s v="WA.2378.EBD.952.301.C.521211"/>
    <s v="521211"/>
    <s v="Belanja Bahan"/>
    <m/>
    <m/>
    <m/>
    <n v="52000000"/>
    <s v="521211"/>
    <x v="6"/>
    <m/>
    <x v="0"/>
    <m/>
    <n v="26250000"/>
    <n v="25750000"/>
    <x v="0"/>
    <x v="0"/>
    <x v="0"/>
    <x v="2"/>
    <x v="6"/>
    <s v="WA.2378.EBD.952.301.C"/>
  </r>
  <r>
    <s v="WA.2378.EBD.952.301.C.521211.1"/>
    <m/>
    <s v="01 - Konsumsi/bahan makanan"/>
    <n v="200"/>
    <s v="OK"/>
    <n v="75000"/>
    <n v="15000000"/>
    <m/>
    <x v="7"/>
    <n v="70"/>
    <x v="4"/>
    <n v="75000"/>
    <n v="5250000"/>
    <n v="9750000"/>
    <x v="1"/>
    <x v="0"/>
    <x v="0"/>
    <x v="0"/>
    <x v="0"/>
    <s v="WA.2378.EBD.952.301.C.521211"/>
  </r>
  <r>
    <s v="WA.2378.EBD.952.301.C.521211.2"/>
    <m/>
    <s v="02 - Penggadaan"/>
    <n v="8"/>
    <s v="PKT"/>
    <n v="1500000"/>
    <n v="12000000"/>
    <m/>
    <x v="8"/>
    <n v="4"/>
    <x v="5"/>
    <n v="1500000"/>
    <n v="6000000"/>
    <n v="6000000"/>
    <x v="1"/>
    <x v="0"/>
    <x v="0"/>
    <x v="0"/>
    <x v="0"/>
    <s v="WA.2378.EBD.952.301.C.521211"/>
  </r>
  <r>
    <s v="WA.2378.EBD.952.301.C.521211.3"/>
    <m/>
    <s v="03 - Bahan Komputer"/>
    <n v="8"/>
    <s v="PKT"/>
    <n v="1500000"/>
    <n v="12000000"/>
    <m/>
    <x v="9"/>
    <n v="4"/>
    <x v="5"/>
    <n v="1500000"/>
    <n v="6000000"/>
    <n v="6000000"/>
    <x v="1"/>
    <x v="0"/>
    <x v="0"/>
    <x v="0"/>
    <x v="0"/>
    <s v="WA.2378.EBD.952.301.C.521211"/>
  </r>
  <r>
    <s v="WA.2378.EBD.952.301.C.521211.4"/>
    <m/>
    <s v="04 - ATK"/>
    <n v="8"/>
    <s v="PKT"/>
    <n v="1000000"/>
    <n v="8000000"/>
    <m/>
    <x v="10"/>
    <n v="4"/>
    <x v="5"/>
    <n v="1000000"/>
    <n v="4000000"/>
    <n v="4000000"/>
    <x v="1"/>
    <x v="0"/>
    <x v="0"/>
    <x v="0"/>
    <x v="0"/>
    <s v="WA.2378.EBD.952.301.C.521211"/>
  </r>
  <r>
    <s v="WA.2378.EBD.952.301.C.521211.5"/>
    <m/>
    <s v="05 - Pencetakan"/>
    <n v="20"/>
    <s v="Ekspl"/>
    <n v="250000"/>
    <n v="5000000"/>
    <m/>
    <x v="185"/>
    <n v="20"/>
    <x v="7"/>
    <n v="250000"/>
    <n v="5000000"/>
    <n v="0"/>
    <x v="0"/>
    <x v="0"/>
    <x v="0"/>
    <x v="0"/>
    <x v="0"/>
    <s v="WA.2378.EBD.952.301.C.521211"/>
  </r>
  <r>
    <s v="WA.2378.EBD.952.301.C.521219"/>
    <s v="521219"/>
    <s v="Belanja Barang Non Operasional Lainnya"/>
    <m/>
    <m/>
    <m/>
    <n v="1000000"/>
    <s v="521219"/>
    <x v="23"/>
    <m/>
    <x v="0"/>
    <m/>
    <n v="1000000"/>
    <n v="0"/>
    <x v="0"/>
    <x v="0"/>
    <x v="0"/>
    <x v="2"/>
    <x v="6"/>
    <s v="WA.2378.EBD.952.301.C"/>
  </r>
  <r>
    <s v="WA.2378.EBD.952.301.C.521219.1"/>
    <m/>
    <s v="01 - Langganan biaya video conference"/>
    <n v="4"/>
    <s v="PKT"/>
    <n v="250000"/>
    <n v="1000000"/>
    <m/>
    <x v="54"/>
    <n v="4"/>
    <x v="5"/>
    <n v="250000"/>
    <n v="1000000"/>
    <n v="0"/>
    <x v="2"/>
    <x v="0"/>
    <x v="0"/>
    <x v="0"/>
    <x v="0"/>
    <s v="WA.2378.EBD.952.301.C.521219"/>
  </r>
  <r>
    <s v="WA.2378.EBD.952.301.C.522151"/>
    <s v="522151"/>
    <s v="Belanja Jasa Profesi"/>
    <m/>
    <m/>
    <m/>
    <n v="8000000"/>
    <s v="522151"/>
    <x v="11"/>
    <m/>
    <x v="0"/>
    <m/>
    <n v="6000000"/>
    <n v="2000000"/>
    <x v="0"/>
    <x v="0"/>
    <x v="0"/>
    <x v="2"/>
    <x v="6"/>
    <s v="WA.2378.EBD.952.301.C"/>
  </r>
  <r>
    <s v="WA.2378.EBD.952.301.C.522151.1"/>
    <m/>
    <s v="01 - Narasumber/Pembahas"/>
    <n v="8"/>
    <s v="OJ"/>
    <n v="1000000"/>
    <n v="8000000"/>
    <m/>
    <x v="12"/>
    <n v="6"/>
    <x v="6"/>
    <n v="1000000"/>
    <n v="6000000"/>
    <n v="2000000"/>
    <x v="1"/>
    <x v="0"/>
    <x v="0"/>
    <x v="0"/>
    <x v="0"/>
    <s v="WA.2378.EBD.952.301.C.522151"/>
  </r>
  <r>
    <s v="WA.2378.EBD.952.301.C.524111"/>
    <s v="524111"/>
    <s v="Belanja Perjalanan Dinas Biasa"/>
    <m/>
    <m/>
    <m/>
    <n v="117435000"/>
    <s v="524111"/>
    <x v="13"/>
    <m/>
    <x v="0"/>
    <m/>
    <n v="88076000"/>
    <n v="29359000"/>
    <x v="0"/>
    <x v="0"/>
    <x v="0"/>
    <x v="2"/>
    <x v="6"/>
    <s v="WA.2378.EBD.952.301.C"/>
  </r>
  <r>
    <s v="WA.2378.EBD.952.301.C.524111.1"/>
    <m/>
    <s v="01 - Perjalanan Penyusunan Anggaran Pendidikan KP"/>
    <n v="20"/>
    <s v="OK"/>
    <n v="5871750"/>
    <n v="117435000"/>
    <m/>
    <x v="190"/>
    <n v="15"/>
    <x v="4"/>
    <n v="5871750"/>
    <n v="88076000"/>
    <n v="29359000"/>
    <x v="1"/>
    <x v="0"/>
    <x v="0"/>
    <x v="0"/>
    <x v="0"/>
    <s v="WA.2378.EBD.952.301.C.524111"/>
  </r>
  <r>
    <s v="WA.2378.EBD.952.301.D"/>
    <s v="D"/>
    <s v="Rencana Kerja Pendidikan KP"/>
    <m/>
    <m/>
    <m/>
    <n v="186750000"/>
    <s v="D"/>
    <x v="191"/>
    <m/>
    <x v="0"/>
    <m/>
    <n v="96250000"/>
    <n v="90500000"/>
    <x v="0"/>
    <x v="4"/>
    <x v="6"/>
    <x v="0"/>
    <x v="0"/>
    <s v="WA.2378.EBD.952.301"/>
  </r>
  <r>
    <s v="WA.2378.EBD.952.301.D.521211"/>
    <s v="521211"/>
    <s v="Belanja Bahan"/>
    <m/>
    <m/>
    <m/>
    <n v="49250000"/>
    <s v="521211"/>
    <x v="6"/>
    <m/>
    <x v="0"/>
    <m/>
    <n v="21250000"/>
    <n v="28000000"/>
    <x v="0"/>
    <x v="0"/>
    <x v="0"/>
    <x v="2"/>
    <x v="6"/>
    <s v="WA.2378.EBD.952.301.D"/>
  </r>
  <r>
    <s v="WA.2378.EBD.952.301.D.521211.1"/>
    <m/>
    <s v="01 - Konsumsi/bahan makanan"/>
    <n v="230"/>
    <s v="OK"/>
    <n v="75000"/>
    <n v="17250000"/>
    <m/>
    <x v="7"/>
    <n v="70"/>
    <x v="4"/>
    <n v="75000"/>
    <n v="5250000"/>
    <n v="12000000"/>
    <x v="1"/>
    <x v="0"/>
    <x v="0"/>
    <x v="0"/>
    <x v="0"/>
    <s v="WA.2378.EBD.952.301.D.521211"/>
  </r>
  <r>
    <s v="WA.2378.EBD.952.301.D.521211.2"/>
    <m/>
    <s v="02 - Penggadaan"/>
    <n v="8"/>
    <s v="PKT"/>
    <n v="1500000"/>
    <n v="12000000"/>
    <m/>
    <x v="8"/>
    <n v="4"/>
    <x v="5"/>
    <n v="1500000"/>
    <n v="6000000"/>
    <n v="6000000"/>
    <x v="1"/>
    <x v="0"/>
    <x v="0"/>
    <x v="0"/>
    <x v="0"/>
    <s v="WA.2378.EBD.952.301.D.521211"/>
  </r>
  <r>
    <s v="WA.2378.EBD.952.301.D.521211.3"/>
    <m/>
    <s v="03 - Bahan Komputer"/>
    <n v="8"/>
    <s v="PKT"/>
    <n v="1500000"/>
    <n v="12000000"/>
    <m/>
    <x v="9"/>
    <n v="4"/>
    <x v="5"/>
    <n v="1500000"/>
    <n v="6000000"/>
    <n v="6000000"/>
    <x v="1"/>
    <x v="0"/>
    <x v="0"/>
    <x v="0"/>
    <x v="0"/>
    <s v="WA.2378.EBD.952.301.D.521211"/>
  </r>
  <r>
    <s v="WA.2378.EBD.952.301.D.521211.4"/>
    <m/>
    <s v="04 - ATK"/>
    <n v="8"/>
    <s v="PKT"/>
    <n v="1000000"/>
    <n v="8000000"/>
    <m/>
    <x v="10"/>
    <n v="4"/>
    <x v="5"/>
    <n v="1000000"/>
    <n v="4000000"/>
    <n v="4000000"/>
    <x v="1"/>
    <x v="0"/>
    <x v="0"/>
    <x v="0"/>
    <x v="0"/>
    <s v="WA.2378.EBD.952.301.D.521211"/>
  </r>
  <r>
    <s v="WA.2378.EBD.952.301.D.524111"/>
    <s v="524111"/>
    <s v="Belanja Perjalanan Dinas Biasa"/>
    <m/>
    <m/>
    <m/>
    <n v="137500000"/>
    <s v="524111"/>
    <x v="13"/>
    <m/>
    <x v="0"/>
    <m/>
    <n v="75000000"/>
    <n v="62500000"/>
    <x v="0"/>
    <x v="0"/>
    <x v="0"/>
    <x v="2"/>
    <x v="6"/>
    <s v="WA.2378.EBD.952.301.D"/>
  </r>
  <r>
    <s v="WA.2378.EBD.952.301.D.524111.1"/>
    <m/>
    <s v="01 - Perjalanan Penyusunan Rencana Kerja Pendidikan KP"/>
    <n v="25"/>
    <s v="OK"/>
    <n v="5500000"/>
    <n v="137500000"/>
    <m/>
    <x v="192"/>
    <n v="15"/>
    <x v="4"/>
    <n v="5000000"/>
    <n v="75000000"/>
    <n v="62500000"/>
    <x v="1"/>
    <x v="0"/>
    <x v="0"/>
    <x v="0"/>
    <x v="0"/>
    <s v="WA.2378.EBD.952.301.D.524111"/>
  </r>
  <r>
    <s v="WA.2378.EBD.952.301.E"/>
    <s v="E"/>
    <s v="Revisi Anggaran Pendidikan KP"/>
    <m/>
    <m/>
    <m/>
    <n v="165187000"/>
    <s v="E"/>
    <x v="193"/>
    <m/>
    <x v="0"/>
    <m/>
    <n v="85749000"/>
    <n v="79438000"/>
    <x v="0"/>
    <x v="4"/>
    <x v="6"/>
    <x v="0"/>
    <x v="0"/>
    <s v="WA.2378.EBD.952.301"/>
  </r>
  <r>
    <s v="WA.2378.EBD.952.301.E.521211"/>
    <s v="521211"/>
    <s v="Belanja Bahan"/>
    <m/>
    <m/>
    <m/>
    <n v="29250000"/>
    <s v="521211"/>
    <x v="6"/>
    <m/>
    <x v="0"/>
    <m/>
    <n v="20500000"/>
    <n v="8750000"/>
    <x v="0"/>
    <x v="0"/>
    <x v="0"/>
    <x v="2"/>
    <x v="6"/>
    <s v="WA.2378.EBD.952.301.E"/>
  </r>
  <r>
    <s v="WA.2378.EBD.952.301.E.521211.1"/>
    <m/>
    <s v="01 - Konsumsi/bahan makanan"/>
    <n v="70"/>
    <s v="OK"/>
    <n v="75000"/>
    <n v="5250000"/>
    <m/>
    <x v="7"/>
    <n v="60"/>
    <x v="4"/>
    <n v="75000"/>
    <n v="4500000"/>
    <n v="750000"/>
    <x v="1"/>
    <x v="0"/>
    <x v="0"/>
    <x v="0"/>
    <x v="0"/>
    <s v="WA.2378.EBD.952.301.E.521211"/>
  </r>
  <r>
    <s v="WA.2378.EBD.952.301.E.521211.2"/>
    <m/>
    <s v="02 - Penggadaan"/>
    <n v="6"/>
    <s v="PKT"/>
    <n v="1500000"/>
    <n v="9000000"/>
    <m/>
    <x v="8"/>
    <n v="4"/>
    <x v="5"/>
    <n v="1500000"/>
    <n v="6000000"/>
    <n v="3000000"/>
    <x v="1"/>
    <x v="0"/>
    <x v="0"/>
    <x v="0"/>
    <x v="0"/>
    <s v="WA.2378.EBD.952.301.E.521211"/>
  </r>
  <r>
    <s v="WA.2378.EBD.952.301.E.521211.3"/>
    <m/>
    <s v="03 - Bahan Komputer"/>
    <n v="6"/>
    <s v="PKT"/>
    <n v="1500000"/>
    <n v="9000000"/>
    <m/>
    <x v="9"/>
    <n v="4"/>
    <x v="5"/>
    <n v="1500000"/>
    <n v="6000000"/>
    <n v="3000000"/>
    <x v="1"/>
    <x v="0"/>
    <x v="0"/>
    <x v="0"/>
    <x v="0"/>
    <s v="WA.2378.EBD.952.301.E.521211"/>
  </r>
  <r>
    <s v="WA.2378.EBD.952.301.E.521211.4"/>
    <m/>
    <s v="04 - ATK"/>
    <n v="6"/>
    <s v="PKT"/>
    <n v="1000000"/>
    <n v="6000000"/>
    <m/>
    <x v="10"/>
    <n v="4"/>
    <x v="5"/>
    <n v="1000000"/>
    <n v="4000000"/>
    <n v="2000000"/>
    <x v="1"/>
    <x v="0"/>
    <x v="0"/>
    <x v="0"/>
    <x v="0"/>
    <s v="WA.2378.EBD.952.301.E.521211"/>
  </r>
  <r>
    <s v="WA.2378.EBD.952.301.E.524111"/>
    <s v="524111"/>
    <s v="Belanja Perjalanan Dinas Biasa"/>
    <m/>
    <m/>
    <m/>
    <n v="135937000"/>
    <s v="524111"/>
    <x v="13"/>
    <m/>
    <x v="0"/>
    <m/>
    <n v="65249000"/>
    <n v="70688000"/>
    <x v="0"/>
    <x v="0"/>
    <x v="0"/>
    <x v="2"/>
    <x v="6"/>
    <s v="WA.2378.EBD.952.301.E"/>
  </r>
  <r>
    <s v="WA.2378.EBD.952.301.E.524111.1"/>
    <m/>
    <s v="01 - Perjalanan Revisi Anggaran Pendidikan KP"/>
    <n v="25"/>
    <s v="OK"/>
    <n v="5437480"/>
    <n v="135937000"/>
    <m/>
    <x v="194"/>
    <n v="12"/>
    <x v="4"/>
    <n v="5437480"/>
    <n v="65249000"/>
    <n v="70688000"/>
    <x v="1"/>
    <x v="0"/>
    <x v="0"/>
    <x v="0"/>
    <x v="0"/>
    <s v="WA.2378.EBD.952.301.E.524111"/>
  </r>
  <r>
    <s v="WA.2378.EBD.952.301.F"/>
    <s v="F"/>
    <s v="Rapat Kerja Teknis Pendidikan KP"/>
    <m/>
    <m/>
    <m/>
    <n v="420700000"/>
    <s v="F"/>
    <x v="195"/>
    <m/>
    <x v="0"/>
    <m/>
    <n v="418700000"/>
    <n v="2000000"/>
    <x v="0"/>
    <x v="4"/>
    <x v="6"/>
    <x v="0"/>
    <x v="0"/>
    <s v="WA.2378.EBD.952.301"/>
  </r>
  <r>
    <s v="WA.2378.EBD.952.301.F.521211"/>
    <s v="521211"/>
    <s v="Belanja Bahan"/>
    <m/>
    <m/>
    <m/>
    <n v="42900000"/>
    <s v="521211"/>
    <x v="6"/>
    <m/>
    <x v="0"/>
    <m/>
    <n v="42900000"/>
    <n v="0"/>
    <x v="0"/>
    <x v="0"/>
    <x v="0"/>
    <x v="2"/>
    <x v="6"/>
    <s v="WA.2378.EBD.952.301.F"/>
  </r>
  <r>
    <s v="WA.2378.EBD.952.301.F.521211.1"/>
    <m/>
    <s v="01 - Konsumsi/bahan makanan"/>
    <n v="100"/>
    <s v="OK"/>
    <n v="75000"/>
    <n v="7500000"/>
    <m/>
    <x v="7"/>
    <n v="100"/>
    <x v="4"/>
    <n v="75000"/>
    <n v="7500000"/>
    <n v="0"/>
    <x v="2"/>
    <x v="0"/>
    <x v="0"/>
    <x v="0"/>
    <x v="0"/>
    <s v="WA.2378.EBD.952.301.F.521211"/>
  </r>
  <r>
    <s v="WA.2378.EBD.952.301.F.521211.2"/>
    <m/>
    <s v="02 - Penggadaan"/>
    <n v="2"/>
    <s v="PKT"/>
    <n v="1500000"/>
    <n v="3000000"/>
    <m/>
    <x v="8"/>
    <n v="2"/>
    <x v="5"/>
    <n v="1500000"/>
    <n v="3000000"/>
    <n v="0"/>
    <x v="2"/>
    <x v="0"/>
    <x v="0"/>
    <x v="0"/>
    <x v="0"/>
    <s v="WA.2378.EBD.952.301.F.521211"/>
  </r>
  <r>
    <s v="WA.2378.EBD.952.301.F.521211.3"/>
    <m/>
    <s v="03 - Bahan Komputer"/>
    <n v="2"/>
    <s v="PKT"/>
    <n v="1500000"/>
    <n v="3000000"/>
    <m/>
    <x v="9"/>
    <n v="2"/>
    <x v="5"/>
    <n v="1500000"/>
    <n v="3000000"/>
    <n v="0"/>
    <x v="2"/>
    <x v="0"/>
    <x v="0"/>
    <x v="0"/>
    <x v="0"/>
    <s v="WA.2378.EBD.952.301.F.521211"/>
  </r>
  <r>
    <s v="WA.2378.EBD.952.301.F.521211.4"/>
    <m/>
    <s v="04 - ATK"/>
    <n v="2"/>
    <s v="PKT"/>
    <n v="1000000"/>
    <n v="2000000"/>
    <m/>
    <x v="10"/>
    <n v="2"/>
    <x v="5"/>
    <n v="1000000"/>
    <n v="2000000"/>
    <n v="0"/>
    <x v="2"/>
    <x v="0"/>
    <x v="0"/>
    <x v="0"/>
    <x v="0"/>
    <s v="WA.2378.EBD.952.301.F.521211"/>
  </r>
  <r>
    <s v="WA.2378.EBD.952.301.F.521211.5"/>
    <m/>
    <s v="05 - Cetakan"/>
    <n v="20"/>
    <s v="Ekspl"/>
    <n v="250000"/>
    <n v="5000000"/>
    <m/>
    <x v="196"/>
    <n v="20"/>
    <x v="7"/>
    <n v="250000"/>
    <n v="5000000"/>
    <n v="0"/>
    <x v="2"/>
    <x v="0"/>
    <x v="0"/>
    <x v="0"/>
    <x v="0"/>
    <s v="WA.2378.EBD.952.301.F.521211"/>
  </r>
  <r>
    <s v="WA.2378.EBD.952.301.F.521211.6"/>
    <m/>
    <s v="06 - Perlengkapan Peserta"/>
    <n v="80"/>
    <s v="OK"/>
    <n v="280000"/>
    <n v="22400000"/>
    <m/>
    <x v="197"/>
    <n v="80"/>
    <x v="4"/>
    <n v="280000"/>
    <n v="22400000"/>
    <n v="0"/>
    <x v="2"/>
    <x v="0"/>
    <x v="0"/>
    <x v="0"/>
    <x v="0"/>
    <s v="WA.2378.EBD.952.301.F.521211"/>
  </r>
  <r>
    <s v="WA.2378.EBD.952.301.F.522151"/>
    <s v="522151"/>
    <s v="Belanja Jasa Profesi"/>
    <m/>
    <m/>
    <m/>
    <n v="16000000"/>
    <s v="522151"/>
    <x v="11"/>
    <m/>
    <x v="0"/>
    <m/>
    <n v="14000000"/>
    <n v="2000000"/>
    <x v="0"/>
    <x v="0"/>
    <x v="0"/>
    <x v="2"/>
    <x v="6"/>
    <s v="WA.2378.EBD.952.301.F"/>
  </r>
  <r>
    <s v="WA.2378.EBD.952.301.F.522151.1"/>
    <m/>
    <s v="01 - Narasumber/Pembahas"/>
    <n v="16"/>
    <s v="OJ"/>
    <n v="1000000"/>
    <n v="16000000"/>
    <m/>
    <x v="12"/>
    <n v="14"/>
    <x v="6"/>
    <n v="1000000"/>
    <n v="14000000"/>
    <n v="2000000"/>
    <x v="1"/>
    <x v="0"/>
    <x v="0"/>
    <x v="0"/>
    <x v="0"/>
    <s v="WA.2378.EBD.952.301.F.522151"/>
  </r>
  <r>
    <s v="WA.2378.EBD.952.301.F.524111"/>
    <s v="524111"/>
    <s v="Belanja Perjalanan Dinas Biasa"/>
    <m/>
    <m/>
    <m/>
    <n v="15000000"/>
    <s v="524111"/>
    <x v="13"/>
    <m/>
    <x v="0"/>
    <m/>
    <n v="15000000"/>
    <n v="0"/>
    <x v="0"/>
    <x v="0"/>
    <x v="0"/>
    <x v="2"/>
    <x v="6"/>
    <s v="WA.2378.EBD.952.301.F"/>
  </r>
  <r>
    <s v="WA.2378.EBD.952.301.F.524111.1"/>
    <m/>
    <s v="01 - Perjalanan Persiapan Rateknis Pendidikan KP"/>
    <n v="2"/>
    <s v="OK"/>
    <n v="7500000"/>
    <n v="15000000"/>
    <m/>
    <x v="198"/>
    <n v="2"/>
    <x v="4"/>
    <n v="7500000"/>
    <n v="15000000"/>
    <n v="0"/>
    <x v="2"/>
    <x v="0"/>
    <x v="0"/>
    <x v="0"/>
    <x v="0"/>
    <s v="WA.2378.EBD.952.301.F.524111"/>
  </r>
  <r>
    <s v="WA.2378.EBD.952.301.F.524119"/>
    <s v="524119"/>
    <s v="Belanja Perjalanan Dinas Paket Meeting Luar Kota"/>
    <m/>
    <m/>
    <m/>
    <n v="346800000"/>
    <s v="524119"/>
    <x v="90"/>
    <m/>
    <x v="0"/>
    <m/>
    <n v="346800000"/>
    <n v="0"/>
    <x v="0"/>
    <x v="0"/>
    <x v="0"/>
    <x v="2"/>
    <x v="6"/>
    <s v="WA.2378.EBD.952.301.F"/>
  </r>
  <r>
    <s v="WA.2378.EBD.952.301.F.524119.1"/>
    <m/>
    <s v="01 - Paket Fullboard Meeting (80 Org X 2 Hari)"/>
    <n v="160"/>
    <s v="OH"/>
    <n v="825000"/>
    <n v="132000000"/>
    <m/>
    <x v="199"/>
    <n v="160"/>
    <x v="26"/>
    <n v="825000"/>
    <n v="132000000"/>
    <n v="0"/>
    <x v="2"/>
    <x v="0"/>
    <x v="0"/>
    <x v="0"/>
    <x v="0"/>
    <s v="WA.2378.EBD.952.301.F.524119"/>
  </r>
  <r>
    <s v="WA.2378.EBD.952.301.F.524119.2"/>
    <m/>
    <s v="02 - Uang Harian Fullboard Meeting (80 orang x 3 Hari)"/>
    <n v="240"/>
    <s v="OH"/>
    <n v="145000"/>
    <n v="34800000"/>
    <m/>
    <x v="200"/>
    <n v="240"/>
    <x v="26"/>
    <n v="145000"/>
    <n v="34800000"/>
    <n v="0"/>
    <x v="2"/>
    <x v="0"/>
    <x v="0"/>
    <x v="0"/>
    <x v="0"/>
    <s v="WA.2378.EBD.952.301.F.524119"/>
  </r>
  <r>
    <s v="WA.2378.EBD.952.301.F.524119.3"/>
    <m/>
    <s v="03 - Perjalanan Fullboard Meeting"/>
    <n v="30"/>
    <s v="OK"/>
    <n v="6000000"/>
    <n v="180000000"/>
    <m/>
    <x v="201"/>
    <n v="30"/>
    <x v="4"/>
    <n v="6000000"/>
    <n v="180000000"/>
    <n v="0"/>
    <x v="2"/>
    <x v="0"/>
    <x v="0"/>
    <x v="0"/>
    <x v="0"/>
    <s v="WA.2378.EBD.952.301.F.524119"/>
  </r>
  <r>
    <s v="WA.2378.EBD.953"/>
    <s v="2378.EBD.953"/>
    <s v="Layanan Pemantauan dan Evaluasi"/>
    <n v="2"/>
    <s v="Dokumen"/>
    <m/>
    <n v="773732000"/>
    <s v="2378.EBD.953"/>
    <x v="202"/>
    <n v="2"/>
    <x v="25"/>
    <m/>
    <n v="522789000"/>
    <n v="250943000"/>
    <x v="0"/>
    <x v="0"/>
    <x v="0"/>
    <x v="0"/>
    <x v="0"/>
    <s v="WA.2378.EBD"/>
  </r>
  <r>
    <s v="WA.2378.EBD.953.301"/>
    <s v="301"/>
    <s v="Pelayanan Monitoring dan Evaluasi Pendidikan Kelautan dan Perikanan"/>
    <m/>
    <s v=""/>
    <m/>
    <n v="669421000"/>
    <s v="301"/>
    <x v="203"/>
    <m/>
    <x v="3"/>
    <m/>
    <n v="429478000"/>
    <n v="239943000"/>
    <x v="0"/>
    <x v="0"/>
    <x v="0"/>
    <x v="0"/>
    <x v="0"/>
    <s v="WA.2378.EBD.953"/>
  </r>
  <r>
    <s v="WA.2378.EBD.953.301.A"/>
    <s v="A"/>
    <s v="Monitoring Evaluasi Kinerja Pendidikan KP"/>
    <m/>
    <m/>
    <m/>
    <n v="150075000"/>
    <s v="A"/>
    <x v="204"/>
    <m/>
    <x v="0"/>
    <m/>
    <n v="86197000"/>
    <n v="63878000"/>
    <x v="0"/>
    <x v="4"/>
    <x v="7"/>
    <x v="0"/>
    <x v="0"/>
    <s v="WA.2378.EBD.953.301"/>
  </r>
  <r>
    <s v="WA.2378.EBD.953.301.A.521211"/>
    <s v="521211"/>
    <s v="Belanja Bahan"/>
    <m/>
    <m/>
    <m/>
    <n v="40000000"/>
    <s v="521211"/>
    <x v="6"/>
    <m/>
    <x v="0"/>
    <m/>
    <n v="24600000"/>
    <n v="15400000"/>
    <x v="0"/>
    <x v="0"/>
    <x v="0"/>
    <x v="0"/>
    <x v="7"/>
    <s v="WA.2378.EBD.953.301.A"/>
  </r>
  <r>
    <s v="WA.2378.EBD.953.301.A.521211.1"/>
    <m/>
    <s v="01 - Konsumsi/bahan makanan"/>
    <n v="280"/>
    <s v="OK"/>
    <n v="75000"/>
    <n v="21000000"/>
    <m/>
    <x v="7"/>
    <n v="128"/>
    <x v="4"/>
    <n v="75000"/>
    <n v="9600000"/>
    <n v="11400000"/>
    <x v="1"/>
    <x v="0"/>
    <x v="0"/>
    <x v="0"/>
    <x v="0"/>
    <s v="WA.2378.EBD.953.301.A.521211"/>
  </r>
  <r>
    <s v="WA.2378.EBD.953.301.A.521211.2"/>
    <m/>
    <s v="02 - Penggadaan"/>
    <n v="4"/>
    <s v="PKT"/>
    <n v="1500000"/>
    <n v="6000000"/>
    <m/>
    <x v="8"/>
    <n v="3"/>
    <x v="5"/>
    <n v="1500000"/>
    <n v="4500000"/>
    <n v="1500000"/>
    <x v="1"/>
    <x v="0"/>
    <x v="0"/>
    <x v="0"/>
    <x v="0"/>
    <s v="WA.2378.EBD.953.301.A.521211"/>
  </r>
  <r>
    <s v="WA.2378.EBD.953.301.A.521211.3"/>
    <m/>
    <s v="03 - Bahan Komputer"/>
    <n v="4"/>
    <s v="PKT"/>
    <n v="1500000"/>
    <n v="6000000"/>
    <m/>
    <x v="9"/>
    <n v="3"/>
    <x v="5"/>
    <n v="1500000"/>
    <n v="4500000"/>
    <n v="1500000"/>
    <x v="1"/>
    <x v="0"/>
    <x v="0"/>
    <x v="0"/>
    <x v="0"/>
    <s v="WA.2378.EBD.953.301.A.521211"/>
  </r>
  <r>
    <s v="WA.2378.EBD.953.301.A.521211.4"/>
    <m/>
    <s v="04 - ATK"/>
    <n v="4"/>
    <s v="PKT"/>
    <n v="1000000"/>
    <n v="4000000"/>
    <m/>
    <x v="10"/>
    <n v="3"/>
    <x v="5"/>
    <n v="1000000"/>
    <n v="3000000"/>
    <n v="1000000"/>
    <x v="1"/>
    <x v="0"/>
    <x v="0"/>
    <x v="0"/>
    <x v="0"/>
    <s v="WA.2378.EBD.953.301.A.521211"/>
  </r>
  <r>
    <s v="WA.2378.EBD.953.301.A.521211.5"/>
    <m/>
    <s v="05 - Pencetakan"/>
    <n v="12"/>
    <s v="Ekspl"/>
    <n v="250000"/>
    <n v="3000000"/>
    <m/>
    <x v="185"/>
    <n v="12"/>
    <x v="7"/>
    <n v="250000"/>
    <n v="3000000"/>
    <n v="0"/>
    <x v="0"/>
    <x v="0"/>
    <x v="0"/>
    <x v="0"/>
    <x v="0"/>
    <s v="WA.2378.EBD.953.301.A.521211"/>
  </r>
  <r>
    <s v="WA.2378.EBD.953.301.A.521219"/>
    <s v="521219"/>
    <s v="Belanja Barang Non Operasional Lainnya"/>
    <m/>
    <m/>
    <m/>
    <n v="1000000"/>
    <s v="521219"/>
    <x v="23"/>
    <m/>
    <x v="0"/>
    <m/>
    <n v="1000000"/>
    <n v="0"/>
    <x v="0"/>
    <x v="0"/>
    <x v="0"/>
    <x v="0"/>
    <x v="7"/>
    <s v="WA.2378.EBD.953.301.A"/>
  </r>
  <r>
    <s v="WA.2378.EBD.953.301.A.521219.1"/>
    <m/>
    <s v="01 - Langganan biaya aplikasi komunikasi daring (zoom/linktree/zoho)"/>
    <n v="4"/>
    <s v="PKT"/>
    <n v="250000"/>
    <n v="1000000"/>
    <m/>
    <x v="205"/>
    <n v="4"/>
    <x v="5"/>
    <n v="250000"/>
    <n v="1000000"/>
    <n v="0"/>
    <x v="2"/>
    <x v="0"/>
    <x v="0"/>
    <x v="0"/>
    <x v="0"/>
    <s v="WA.2378.EBD.953.301.A.521219"/>
  </r>
  <r>
    <s v="WA.2378.EBD.953.301.A.524111"/>
    <s v="524111"/>
    <s v="Belanja Perjalanan Dinas Biasa"/>
    <m/>
    <m/>
    <m/>
    <n v="109075000"/>
    <s v="524111"/>
    <x v="13"/>
    <m/>
    <x v="0"/>
    <m/>
    <n v="60597000"/>
    <n v="48478000"/>
    <x v="0"/>
    <x v="0"/>
    <x v="0"/>
    <x v="0"/>
    <x v="7"/>
    <s v="WA.2378.EBD.953.301.A"/>
  </r>
  <r>
    <s v="WA.2378.EBD.953.301.A.524111.1"/>
    <m/>
    <s v="01 - Perjalanan Monitoring Evaluasi Kinerja Pendidikan KP"/>
    <n v="18"/>
    <s v="OK"/>
    <n v="6059723"/>
    <n v="109075000"/>
    <m/>
    <x v="206"/>
    <n v="10"/>
    <x v="4"/>
    <n v="6059723"/>
    <n v="60597000"/>
    <n v="48478000"/>
    <x v="1"/>
    <x v="0"/>
    <x v="0"/>
    <x v="0"/>
    <x v="0"/>
    <s v="WA.2378.EBD.953.301.A.524111"/>
  </r>
  <r>
    <s v="WA.2378.EBD.953.301.B"/>
    <s v="B"/>
    <s v="Monitoring Evaluasi Kegiatan dan Anggaran Pendidikan KP dan OII"/>
    <m/>
    <m/>
    <m/>
    <n v="188806000"/>
    <s v="B"/>
    <x v="207"/>
    <m/>
    <x v="0"/>
    <m/>
    <n v="117153000"/>
    <n v="71653000"/>
    <x v="0"/>
    <x v="4"/>
    <x v="7"/>
    <x v="0"/>
    <x v="0"/>
    <s v="WA.2378.EBD.953.301"/>
  </r>
  <r>
    <s v="WA.2378.EBD.953.301.B.521211"/>
    <s v="521211"/>
    <s v="Belanja Bahan"/>
    <m/>
    <m/>
    <m/>
    <n v="33500000"/>
    <s v="521211"/>
    <x v="6"/>
    <m/>
    <x v="0"/>
    <m/>
    <n v="23000000"/>
    <n v="10500000"/>
    <x v="0"/>
    <x v="0"/>
    <x v="0"/>
    <x v="0"/>
    <x v="7"/>
    <s v="WA.2378.EBD.953.301.B"/>
  </r>
  <r>
    <s v="WA.2378.EBD.953.301.B.521211.1"/>
    <m/>
    <s v="01 - Konsumsi/bahan makanan"/>
    <n v="180"/>
    <s v="OK"/>
    <n v="75000"/>
    <n v="13500000"/>
    <m/>
    <x v="7"/>
    <n v="100"/>
    <x v="4"/>
    <n v="75000"/>
    <n v="7500000"/>
    <n v="6000000"/>
    <x v="1"/>
    <x v="0"/>
    <x v="0"/>
    <x v="0"/>
    <x v="0"/>
    <s v="WA.2378.EBD.953.301.B.521211"/>
  </r>
  <r>
    <s v="WA.2378.EBD.953.301.B.521211.2"/>
    <m/>
    <s v="02 - Penggadaan"/>
    <n v="4"/>
    <s v="PKT"/>
    <n v="1500000"/>
    <n v="6000000"/>
    <m/>
    <x v="8"/>
    <n v="3"/>
    <x v="5"/>
    <n v="1500000"/>
    <n v="4500000"/>
    <n v="1500000"/>
    <x v="1"/>
    <x v="0"/>
    <x v="0"/>
    <x v="0"/>
    <x v="0"/>
    <s v="WA.2378.EBD.953.301.B.521211"/>
  </r>
  <r>
    <s v="WA.2378.EBD.953.301.B.521211.3"/>
    <m/>
    <s v="03 - Bahan Komputer"/>
    <n v="4"/>
    <s v="PKT"/>
    <n v="1500000"/>
    <n v="6000000"/>
    <m/>
    <x v="9"/>
    <n v="3"/>
    <x v="5"/>
    <n v="1500000"/>
    <n v="4500000"/>
    <n v="1500000"/>
    <x v="1"/>
    <x v="0"/>
    <x v="0"/>
    <x v="0"/>
    <x v="0"/>
    <s v="WA.2378.EBD.953.301.B.521211"/>
  </r>
  <r>
    <s v="WA.2378.EBD.953.301.B.521211.4"/>
    <m/>
    <s v="04 - ATK"/>
    <n v="4"/>
    <s v="PKT"/>
    <n v="1000000"/>
    <n v="4000000"/>
    <m/>
    <x v="10"/>
    <n v="3"/>
    <x v="5"/>
    <n v="1000000"/>
    <n v="3000000"/>
    <n v="1000000"/>
    <x v="1"/>
    <x v="0"/>
    <x v="0"/>
    <x v="0"/>
    <x v="0"/>
    <s v="WA.2378.EBD.953.301.B.521211"/>
  </r>
  <r>
    <s v="WA.2378.EBD.953.301.B.521211.5"/>
    <m/>
    <s v="05 - Cetakan Buku Pusat Pendidikan Dalam Angka"/>
    <n v="8"/>
    <s v="Ekspl"/>
    <n v="500000"/>
    <n v="4000000"/>
    <m/>
    <x v="208"/>
    <n v="7"/>
    <x v="7"/>
    <n v="500000"/>
    <n v="3500000"/>
    <n v="500000"/>
    <x v="1"/>
    <x v="0"/>
    <x v="0"/>
    <x v="0"/>
    <x v="0"/>
    <s v="WA.2378.EBD.953.301.B.521211"/>
  </r>
  <r>
    <s v="WA.2378.EBD.953.301.B.521219"/>
    <s v="521219"/>
    <s v="Belanja Barang Non Operasional Lainnya"/>
    <m/>
    <m/>
    <m/>
    <n v="31000000"/>
    <s v="521219"/>
    <x v="23"/>
    <m/>
    <x v="0"/>
    <m/>
    <n v="31000000"/>
    <n v="0"/>
    <x v="0"/>
    <x v="0"/>
    <x v="0"/>
    <x v="0"/>
    <x v="7"/>
    <s v="WA.2378.EBD.953.301.B"/>
  </r>
  <r>
    <s v="WA.2378.EBD.953.301.B.521219.1"/>
    <m/>
    <s v="01 - Langganan biaya aplikasi komunikasi daring (zoom/linktree/zoho)"/>
    <n v="4"/>
    <s v="PKT"/>
    <n v="250000"/>
    <n v="1000000"/>
    <m/>
    <x v="205"/>
    <n v="4"/>
    <x v="5"/>
    <n v="250000"/>
    <n v="1000000"/>
    <n v="0"/>
    <x v="2"/>
    <x v="0"/>
    <x v="0"/>
    <x v="0"/>
    <x v="0"/>
    <s v="WA.2378.EBD.953.301.B.521219"/>
  </r>
  <r>
    <s v="WA.2378.EBD.953.301.B.521219.2"/>
    <m/>
    <s v="02 - Dukungan Kegiatan Data dan Informasi Pendidikan KP"/>
    <n v="2"/>
    <s v="PKT"/>
    <n v="15000000"/>
    <n v="30000000"/>
    <m/>
    <x v="209"/>
    <n v="2"/>
    <x v="5"/>
    <n v="15000000"/>
    <n v="30000000"/>
    <n v="0"/>
    <x v="2"/>
    <x v="0"/>
    <x v="0"/>
    <x v="0"/>
    <x v="0"/>
    <s v="WA.2378.EBD.953.301.B.521219"/>
  </r>
  <r>
    <s v="WA.2378.EBD.953.301.B.522151"/>
    <s v="522151"/>
    <s v="Belanja Jasa Profesi"/>
    <m/>
    <m/>
    <m/>
    <n v="10000000"/>
    <s v="522151"/>
    <x v="11"/>
    <m/>
    <x v="0"/>
    <m/>
    <n v="6000000"/>
    <n v="4000000"/>
    <x v="0"/>
    <x v="0"/>
    <x v="0"/>
    <x v="0"/>
    <x v="7"/>
    <s v="WA.2378.EBD.953.301.B"/>
  </r>
  <r>
    <s v="WA.2378.EBD.953.301.B.522151.1"/>
    <m/>
    <s v="01 - Narasumber/Pembahas"/>
    <n v="10"/>
    <s v="OJ"/>
    <n v="1000000"/>
    <n v="10000000"/>
    <m/>
    <x v="12"/>
    <n v="6"/>
    <x v="6"/>
    <n v="1000000"/>
    <n v="6000000"/>
    <n v="4000000"/>
    <x v="1"/>
    <x v="0"/>
    <x v="0"/>
    <x v="0"/>
    <x v="0"/>
    <s v="WA.2378.EBD.953.301.B.522151"/>
  </r>
  <r>
    <s v="WA.2378.EBD.953.301.B.524111"/>
    <s v="524111"/>
    <s v="Belanja Perjalanan Dinas Biasa"/>
    <m/>
    <m/>
    <m/>
    <n v="114306000"/>
    <s v="524111"/>
    <x v="13"/>
    <m/>
    <x v="0"/>
    <m/>
    <n v="57153000"/>
    <n v="57153000"/>
    <x v="0"/>
    <x v="0"/>
    <x v="0"/>
    <x v="0"/>
    <x v="7"/>
    <s v="WA.2378.EBD.953.301.B"/>
  </r>
  <r>
    <s v="WA.2378.EBD.953.301.B.524111.1"/>
    <m/>
    <s v="01 - Perjalanan Monitoring Evaluasi Kegiatan dan Anggaran Pendidikan KP"/>
    <n v="20"/>
    <s v="OK"/>
    <n v="5715300"/>
    <n v="114306000"/>
    <m/>
    <x v="210"/>
    <n v="10"/>
    <x v="4"/>
    <n v="5715300"/>
    <n v="57153000"/>
    <n v="57153000"/>
    <x v="1"/>
    <x v="0"/>
    <x v="0"/>
    <x v="0"/>
    <x v="0"/>
    <s v="WA.2378.EBD.953.301.B.524111"/>
  </r>
  <r>
    <s v="WA.2378.EBD.953.301.C"/>
    <s v="C"/>
    <s v="Monitoring Evaluasi Penyelenggaraan Pendidikan KP"/>
    <m/>
    <m/>
    <m/>
    <n v="330540000"/>
    <s v="C"/>
    <x v="211"/>
    <m/>
    <x v="0"/>
    <m/>
    <n v="226128000"/>
    <n v="104412000"/>
    <x v="0"/>
    <x v="4"/>
    <x v="7"/>
    <x v="0"/>
    <x v="0"/>
    <s v="WA.2378.EBD.953.301"/>
  </r>
  <r>
    <s v="WA.2378.EBD.953.301.C.521211"/>
    <s v="521211"/>
    <s v="Belanja Bahan"/>
    <m/>
    <m/>
    <m/>
    <n v="46000000"/>
    <s v="521211"/>
    <x v="6"/>
    <m/>
    <x v="0"/>
    <m/>
    <n v="23500000"/>
    <n v="22500000"/>
    <x v="0"/>
    <x v="0"/>
    <x v="0"/>
    <x v="0"/>
    <x v="7"/>
    <s v="WA.2378.EBD.953.301.C"/>
  </r>
  <r>
    <s v="WA.2378.EBD.953.301.C.521211.1"/>
    <m/>
    <s v="01 - Konsumsi/bahan makanan"/>
    <n v="280"/>
    <s v="OK"/>
    <n v="75000"/>
    <n v="21000000"/>
    <m/>
    <x v="7"/>
    <n v="100"/>
    <x v="4"/>
    <n v="75000"/>
    <n v="7500000"/>
    <n v="13500000"/>
    <x v="1"/>
    <x v="0"/>
    <x v="0"/>
    <x v="0"/>
    <x v="0"/>
    <s v="WA.2378.EBD.953.301.C.521211"/>
  </r>
  <r>
    <s v="WA.2378.EBD.953.301.C.521211.2"/>
    <m/>
    <s v="02 - Penggadaan"/>
    <n v="5"/>
    <s v="PKT"/>
    <n v="1500000"/>
    <n v="7500000"/>
    <m/>
    <x v="8"/>
    <n v="3"/>
    <x v="5"/>
    <n v="1500000"/>
    <n v="4500000"/>
    <n v="3000000"/>
    <x v="1"/>
    <x v="0"/>
    <x v="0"/>
    <x v="0"/>
    <x v="0"/>
    <s v="WA.2378.EBD.953.301.C.521211"/>
  </r>
  <r>
    <s v="WA.2378.EBD.953.301.C.521211.3"/>
    <m/>
    <s v="03 - Bahan Komputer"/>
    <n v="4"/>
    <s v="PKT"/>
    <n v="1500000"/>
    <n v="6000000"/>
    <m/>
    <x v="9"/>
    <n v="3"/>
    <x v="5"/>
    <n v="1500000"/>
    <n v="4500000"/>
    <n v="1500000"/>
    <x v="1"/>
    <x v="0"/>
    <x v="0"/>
    <x v="0"/>
    <x v="0"/>
    <s v="WA.2378.EBD.953.301.C.521211"/>
  </r>
  <r>
    <s v="WA.2378.EBD.953.301.C.521211.4"/>
    <m/>
    <s v="04 - ATK"/>
    <n v="4"/>
    <s v="PKT"/>
    <n v="1000000"/>
    <n v="4000000"/>
    <m/>
    <x v="10"/>
    <n v="3"/>
    <x v="5"/>
    <n v="1000000"/>
    <n v="3000000"/>
    <n v="1000000"/>
    <x v="1"/>
    <x v="0"/>
    <x v="0"/>
    <x v="0"/>
    <x v="0"/>
    <s v="WA.2378.EBD.953.301.C.521211"/>
  </r>
  <r>
    <s v="WA.2378.EBD.953.301.C.521211.5"/>
    <m/>
    <s v="05 - Pencetakan"/>
    <n v="30"/>
    <s v="Ekspl"/>
    <n v="250000"/>
    <n v="7500000"/>
    <m/>
    <x v="185"/>
    <n v="16"/>
    <x v="7"/>
    <n v="250000"/>
    <n v="4000000"/>
    <n v="3500000"/>
    <x v="1"/>
    <x v="0"/>
    <x v="0"/>
    <x v="0"/>
    <x v="0"/>
    <s v="WA.2378.EBD.953.301.C.521211"/>
  </r>
  <r>
    <s v="WA.2378.EBD.953.301.C.521219"/>
    <s v="521219"/>
    <s v="Belanja Barang Non Operasional Lainnya"/>
    <m/>
    <m/>
    <m/>
    <n v="1000000"/>
    <s v="521219"/>
    <x v="23"/>
    <m/>
    <x v="0"/>
    <m/>
    <n v="1000000"/>
    <n v="0"/>
    <x v="0"/>
    <x v="0"/>
    <x v="0"/>
    <x v="0"/>
    <x v="7"/>
    <s v="WA.2378.EBD.953.301.C"/>
  </r>
  <r>
    <s v="WA.2378.EBD.953.301.C.521219.1"/>
    <m/>
    <s v="01 - Langganan biaya aplikasi komunikasi daring (zoom/linktree/zoho)"/>
    <n v="4"/>
    <s v="PKT"/>
    <n v="250000"/>
    <n v="1000000"/>
    <m/>
    <x v="205"/>
    <n v="4"/>
    <x v="5"/>
    <n v="250000"/>
    <n v="1000000"/>
    <n v="0"/>
    <x v="2"/>
    <x v="0"/>
    <x v="0"/>
    <x v="0"/>
    <x v="0"/>
    <s v="WA.2378.EBD.953.301.C.521219"/>
  </r>
  <r>
    <s v="WA.2378.EBD.953.301.C.524111"/>
    <s v="524111"/>
    <s v="Belanja Perjalanan Dinas Biasa"/>
    <m/>
    <m/>
    <m/>
    <n v="283540000"/>
    <s v="524111"/>
    <x v="13"/>
    <m/>
    <x v="0"/>
    <m/>
    <n v="201628000"/>
    <n v="81912000"/>
    <x v="0"/>
    <x v="0"/>
    <x v="0"/>
    <x v="0"/>
    <x v="7"/>
    <s v="WA.2378.EBD.953.301.C"/>
  </r>
  <r>
    <s v="WA.2378.EBD.953.301.C.524111.1"/>
    <m/>
    <s v="01 - Perjalanan Monitoring Evaluasi Pendidikan KP"/>
    <n v="45"/>
    <s v="OK"/>
    <n v="6300889"/>
    <n v="283540000"/>
    <m/>
    <x v="212"/>
    <n v="32"/>
    <x v="4"/>
    <n v="6300889"/>
    <n v="201628000"/>
    <n v="81912000"/>
    <x v="1"/>
    <x v="0"/>
    <x v="0"/>
    <x v="0"/>
    <x v="0"/>
    <s v="WA.2378.EBD.953.301.C.524111"/>
  </r>
  <r>
    <s v="WA.2378.EBD.953.302"/>
    <s v="302"/>
    <s v="Pelayanan Pelaporan Kinerja Pendidikan Kelautan dan Perikanan"/>
    <m/>
    <s v=""/>
    <m/>
    <n v="104311000"/>
    <s v="302"/>
    <x v="213"/>
    <m/>
    <x v="3"/>
    <m/>
    <n v="93311000"/>
    <n v="11000000"/>
    <x v="0"/>
    <x v="0"/>
    <x v="0"/>
    <x v="0"/>
    <x v="0"/>
    <s v="WA.2378.EBD.953"/>
  </r>
  <r>
    <s v="WA.2378.EBD.953.302.A"/>
    <s v="A"/>
    <s v="Laporan Kinerja Lingkup Pendidikan KP"/>
    <m/>
    <m/>
    <m/>
    <n v="104311000"/>
    <s v="A"/>
    <x v="214"/>
    <m/>
    <x v="0"/>
    <m/>
    <n v="93311000"/>
    <n v="11000000"/>
    <x v="0"/>
    <x v="4"/>
    <x v="7"/>
    <x v="0"/>
    <x v="0"/>
    <s v="WA.2378.EBD.953.302"/>
  </r>
  <r>
    <s v="WA.2378.EBD.953.302.A.521211"/>
    <s v="521211"/>
    <s v="Belanja Bahan"/>
    <m/>
    <m/>
    <m/>
    <n v="35500000"/>
    <s v="521211"/>
    <x v="6"/>
    <m/>
    <x v="0"/>
    <m/>
    <n v="24500000"/>
    <n v="11000000"/>
    <x v="0"/>
    <x v="0"/>
    <x v="0"/>
    <x v="0"/>
    <x v="7"/>
    <s v="WA.2378.EBD.953.302.A"/>
  </r>
  <r>
    <s v="WA.2378.EBD.953.302.A.521211.1"/>
    <m/>
    <s v="01 - Konsumsi/bahan makanan"/>
    <n v="180"/>
    <s v="OK"/>
    <n v="75000"/>
    <n v="13500000"/>
    <m/>
    <x v="7"/>
    <n v="100"/>
    <x v="4"/>
    <n v="75000"/>
    <n v="7500000"/>
    <n v="6000000"/>
    <x v="1"/>
    <x v="0"/>
    <x v="0"/>
    <x v="0"/>
    <x v="0"/>
    <s v="WA.2378.EBD.953.302.A.521211"/>
  </r>
  <r>
    <s v="WA.2378.EBD.953.302.A.521211.2"/>
    <m/>
    <s v="02 - Penggadaan"/>
    <n v="4"/>
    <s v="PKT"/>
    <n v="1500000"/>
    <n v="6000000"/>
    <m/>
    <x v="8"/>
    <n v="3"/>
    <x v="5"/>
    <n v="1500000"/>
    <n v="4500000"/>
    <n v="1500000"/>
    <x v="1"/>
    <x v="0"/>
    <x v="0"/>
    <x v="0"/>
    <x v="0"/>
    <s v="WA.2378.EBD.953.302.A.521211"/>
  </r>
  <r>
    <s v="WA.2378.EBD.953.302.A.521211.3"/>
    <m/>
    <s v="03 - Bahan Komputer"/>
    <n v="4"/>
    <s v="PKT"/>
    <n v="1500000"/>
    <n v="6000000"/>
    <m/>
    <x v="9"/>
    <n v="3"/>
    <x v="5"/>
    <n v="1500000"/>
    <n v="4500000"/>
    <n v="1500000"/>
    <x v="1"/>
    <x v="0"/>
    <x v="0"/>
    <x v="0"/>
    <x v="0"/>
    <s v="WA.2378.EBD.953.302.A.521211"/>
  </r>
  <r>
    <s v="WA.2378.EBD.953.302.A.521211.4"/>
    <m/>
    <s v="04 - ATK"/>
    <n v="4"/>
    <s v="PKT"/>
    <n v="1000000"/>
    <n v="4000000"/>
    <m/>
    <x v="10"/>
    <n v="3"/>
    <x v="5"/>
    <n v="1000000"/>
    <n v="3000000"/>
    <n v="1000000"/>
    <x v="1"/>
    <x v="0"/>
    <x v="0"/>
    <x v="0"/>
    <x v="0"/>
    <s v="WA.2378.EBD.953.302.A.521211"/>
  </r>
  <r>
    <s v="WA.2378.EBD.953.302.A.521211.5"/>
    <m/>
    <s v="05 - Cetakan"/>
    <n v="12"/>
    <s v="Ekspl"/>
    <n v="500000"/>
    <n v="6000000"/>
    <m/>
    <x v="196"/>
    <n v="10"/>
    <x v="7"/>
    <n v="500000"/>
    <n v="5000000"/>
    <n v="1000000"/>
    <x v="1"/>
    <x v="0"/>
    <x v="0"/>
    <x v="0"/>
    <x v="0"/>
    <s v="WA.2378.EBD.953.302.A.521211"/>
  </r>
  <r>
    <s v="WA.2378.EBD.953.302.A.524111"/>
    <s v="524111"/>
    <s v="Belanja Perjalanan Dinas Biasa"/>
    <m/>
    <m/>
    <m/>
    <n v="68811000"/>
    <s v="524111"/>
    <x v="13"/>
    <m/>
    <x v="0"/>
    <m/>
    <n v="68811000"/>
    <n v="0"/>
    <x v="0"/>
    <x v="0"/>
    <x v="0"/>
    <x v="0"/>
    <x v="7"/>
    <s v="WA.2378.EBD.953.302.A"/>
  </r>
  <r>
    <s v="WA.2378.EBD.953.302.A.524111.1"/>
    <m/>
    <s v="01 - Perjalanan Penyusunan Laporan Kinerja"/>
    <n v="15"/>
    <s v="OK"/>
    <n v="4587400"/>
    <n v="68811000"/>
    <m/>
    <x v="215"/>
    <n v="15"/>
    <x v="4"/>
    <n v="4587400"/>
    <n v="68811000"/>
    <n v="0"/>
    <x v="2"/>
    <x v="0"/>
    <x v="0"/>
    <x v="0"/>
    <x v="0"/>
    <s v="WA.2378.EBD.953.302.A.524111"/>
  </r>
  <r>
    <s v="WA.2378.EBD.955"/>
    <s v="2378.EBD.955"/>
    <s v="Layanan Manajemen Keuangan"/>
    <n v="1"/>
    <s v="Dokumen"/>
    <m/>
    <n v="528803000"/>
    <s v="2378.EBD.955"/>
    <x v="216"/>
    <n v="1"/>
    <x v="25"/>
    <m/>
    <n v="548371000"/>
    <n v="-19568000"/>
    <x v="0"/>
    <x v="0"/>
    <x v="0"/>
    <x v="0"/>
    <x v="0"/>
    <s v="WA.2378.EBD"/>
  </r>
  <r>
    <s v="WA.2378.EBD.955.301"/>
    <s v="301"/>
    <s v="Pelayanan Keuangan Pendidikan Kelautan dan Perikanan"/>
    <m/>
    <s v=""/>
    <m/>
    <n v="528803000"/>
    <s v="301"/>
    <x v="217"/>
    <m/>
    <x v="3"/>
    <m/>
    <n v="548371000"/>
    <n v="-19568000"/>
    <x v="0"/>
    <x v="0"/>
    <x v="0"/>
    <x v="0"/>
    <x v="0"/>
    <s v="WA.2378.EBD.955"/>
  </r>
  <r>
    <s v="WA.2378.EBD.955.301.A"/>
    <s v="A"/>
    <s v="Penyusunan Laporan Keuangan dan PIPK"/>
    <m/>
    <m/>
    <m/>
    <n v="60878000"/>
    <s v="A"/>
    <x v="218"/>
    <m/>
    <x v="0"/>
    <m/>
    <n v="45910000"/>
    <n v="14968000"/>
    <x v="0"/>
    <x v="3"/>
    <x v="8"/>
    <x v="0"/>
    <x v="0"/>
    <s v="WA.2378.EBD.955.301"/>
  </r>
  <r>
    <s v="WA.2378.EBD.955.301.A.521211"/>
    <s v="521211"/>
    <s v="Belanja Bahan"/>
    <m/>
    <m/>
    <m/>
    <n v="19750000"/>
    <s v="521211"/>
    <x v="6"/>
    <m/>
    <x v="0"/>
    <m/>
    <n v="17500000"/>
    <n v="2250000"/>
    <x v="0"/>
    <x v="0"/>
    <x v="0"/>
    <x v="6"/>
    <x v="8"/>
    <s v="WA.2378.EBD.955.301.A"/>
  </r>
  <r>
    <s v="WA.2378.EBD.955.301.A.521211.1"/>
    <m/>
    <s v="01 - Konsumsi/bahan makanan"/>
    <n v="50"/>
    <s v="OK"/>
    <n v="75000"/>
    <n v="3750000"/>
    <m/>
    <x v="7"/>
    <n v="20"/>
    <x v="4"/>
    <n v="75000"/>
    <n v="1500000"/>
    <n v="2250000"/>
    <x v="1"/>
    <x v="0"/>
    <x v="0"/>
    <x v="0"/>
    <x v="0"/>
    <s v="WA.2378.EBD.955.301.A.521211"/>
  </r>
  <r>
    <s v="WA.2378.EBD.955.301.A.521211.2"/>
    <m/>
    <s v="02 - Penggadaan"/>
    <n v="4"/>
    <s v="PKT"/>
    <n v="1500000"/>
    <n v="6000000"/>
    <m/>
    <x v="8"/>
    <n v="4"/>
    <x v="5"/>
    <n v="1500000"/>
    <n v="6000000"/>
    <n v="0"/>
    <x v="0"/>
    <x v="0"/>
    <x v="0"/>
    <x v="0"/>
    <x v="0"/>
    <s v="WA.2378.EBD.955.301.A.521211"/>
  </r>
  <r>
    <s v="WA.2378.EBD.955.301.A.521211.3"/>
    <m/>
    <s v="03 - Bahan Komputer"/>
    <n v="4"/>
    <s v="PKT"/>
    <n v="1500000"/>
    <n v="6000000"/>
    <m/>
    <x v="9"/>
    <n v="4"/>
    <x v="5"/>
    <n v="1500000"/>
    <n v="6000000"/>
    <n v="0"/>
    <x v="0"/>
    <x v="0"/>
    <x v="0"/>
    <x v="0"/>
    <x v="0"/>
    <s v="WA.2378.EBD.955.301.A.521211"/>
  </r>
  <r>
    <s v="WA.2378.EBD.955.301.A.521211.4"/>
    <m/>
    <s v="04 - ATK"/>
    <n v="4"/>
    <s v="PKT"/>
    <n v="1000000"/>
    <n v="4000000"/>
    <m/>
    <x v="10"/>
    <n v="4"/>
    <x v="5"/>
    <n v="1000000"/>
    <n v="4000000"/>
    <n v="0"/>
    <x v="0"/>
    <x v="0"/>
    <x v="0"/>
    <x v="0"/>
    <x v="0"/>
    <s v="WA.2378.EBD.955.301.A.521211"/>
  </r>
  <r>
    <s v="WA.2378.EBD.955.301.A.524111"/>
    <s v="524111"/>
    <s v="Belanja Perjalanan Dinas Biasa"/>
    <m/>
    <m/>
    <m/>
    <n v="37528000"/>
    <s v="524111"/>
    <x v="13"/>
    <m/>
    <x v="0"/>
    <m/>
    <n v="24810000"/>
    <n v="12718000"/>
    <x v="0"/>
    <x v="0"/>
    <x v="0"/>
    <x v="6"/>
    <x v="8"/>
    <s v="WA.2378.EBD.955.301.A"/>
  </r>
  <r>
    <s v="WA.2378.EBD.955.301.A.524111.1"/>
    <m/>
    <s v="01 - Penyusunan Program dan Anggaran Lingkup Pusdik KP"/>
    <n v="10"/>
    <s v="OK"/>
    <n v="3752800"/>
    <n v="37528000"/>
    <m/>
    <x v="219"/>
    <n v="6"/>
    <x v="4"/>
    <n v="4135000"/>
    <n v="24810000"/>
    <n v="12718000"/>
    <x v="1"/>
    <x v="0"/>
    <x v="0"/>
    <x v="0"/>
    <x v="0"/>
    <s v="WA.2378.EBD.955.301.A.524111"/>
  </r>
  <r>
    <s v="WA.2378.EBD.955.301.A.524113"/>
    <s v="524113"/>
    <s v="Belanja Perjalanan Dinas Dalam Kota"/>
    <m/>
    <m/>
    <m/>
    <n v="3600000"/>
    <s v="524113"/>
    <x v="32"/>
    <m/>
    <x v="0"/>
    <m/>
    <n v="3600000"/>
    <n v="0"/>
    <x v="0"/>
    <x v="0"/>
    <x v="0"/>
    <x v="6"/>
    <x v="8"/>
    <s v="WA.2378.EBD.955.301.A"/>
  </r>
  <r>
    <s v="WA.2378.EBD.955.301.A.524113.1"/>
    <m/>
    <s v="01 - Transport Lokal"/>
    <n v="24"/>
    <s v="OK"/>
    <n v="150000"/>
    <n v="3600000"/>
    <m/>
    <x v="33"/>
    <n v="24"/>
    <x v="4"/>
    <n v="150000"/>
    <n v="3600000"/>
    <n v="0"/>
    <x v="2"/>
    <x v="0"/>
    <x v="0"/>
    <x v="0"/>
    <x v="0"/>
    <s v="WA.2378.EBD.955.301.A.524113"/>
  </r>
  <r>
    <s v="WA.2378.EBD.955.301.B"/>
    <s v="B"/>
    <s v="Penyusunan Sistem Pengendalian Intern Pemerintah (SPIP)"/>
    <m/>
    <m/>
    <m/>
    <n v="52320000"/>
    <s v="B"/>
    <x v="220"/>
    <m/>
    <x v="0"/>
    <m/>
    <n v="44950000"/>
    <n v="7370000"/>
    <x v="0"/>
    <x v="3"/>
    <x v="8"/>
    <x v="0"/>
    <x v="0"/>
    <s v="WA.2378.EBD.955.301"/>
  </r>
  <r>
    <s v="WA.2378.EBD.955.301.B.521211"/>
    <s v="521211"/>
    <s v="Belanja Bahan"/>
    <m/>
    <m/>
    <m/>
    <n v="19000000"/>
    <s v="521211"/>
    <x v="6"/>
    <m/>
    <x v="0"/>
    <m/>
    <n v="17500000"/>
    <n v="1500000"/>
    <x v="0"/>
    <x v="0"/>
    <x v="0"/>
    <x v="6"/>
    <x v="8"/>
    <s v="WA.2378.EBD.955.301.B"/>
  </r>
  <r>
    <s v="WA.2378.EBD.955.301.B.521211.1"/>
    <m/>
    <s v="01 - Konsumsi/bahan makanan"/>
    <n v="40"/>
    <s v="OK"/>
    <n v="75000"/>
    <n v="3000000"/>
    <m/>
    <x v="7"/>
    <n v="20"/>
    <x v="4"/>
    <n v="75000"/>
    <n v="1500000"/>
    <n v="1500000"/>
    <x v="4"/>
    <x v="0"/>
    <x v="0"/>
    <x v="0"/>
    <x v="0"/>
    <s v="WA.2378.EBD.955.301.B.521211"/>
  </r>
  <r>
    <s v="WA.2378.EBD.955.301.B.521211.2"/>
    <m/>
    <s v="02 - Penggadaan"/>
    <n v="4"/>
    <s v="PKT"/>
    <n v="1500000"/>
    <n v="6000000"/>
    <m/>
    <x v="8"/>
    <n v="4"/>
    <x v="5"/>
    <n v="1500000"/>
    <n v="6000000"/>
    <n v="0"/>
    <x v="2"/>
    <x v="0"/>
    <x v="0"/>
    <x v="0"/>
    <x v="0"/>
    <s v="WA.2378.EBD.955.301.B.521211"/>
  </r>
  <r>
    <s v="WA.2378.EBD.955.301.B.521211.3"/>
    <m/>
    <s v="03 - Bahan Komputer"/>
    <n v="4"/>
    <s v="PKT"/>
    <n v="1500000"/>
    <n v="6000000"/>
    <m/>
    <x v="9"/>
    <n v="4"/>
    <x v="5"/>
    <n v="1500000"/>
    <n v="6000000"/>
    <n v="0"/>
    <x v="2"/>
    <x v="0"/>
    <x v="0"/>
    <x v="0"/>
    <x v="0"/>
    <s v="WA.2378.EBD.955.301.B.521211"/>
  </r>
  <r>
    <s v="WA.2378.EBD.955.301.B.521211.4"/>
    <m/>
    <s v="04 - ATK"/>
    <n v="4"/>
    <s v="PKT"/>
    <n v="1000000"/>
    <n v="4000000"/>
    <m/>
    <x v="10"/>
    <n v="4"/>
    <x v="5"/>
    <n v="1000000"/>
    <n v="4000000"/>
    <n v="0"/>
    <x v="2"/>
    <x v="0"/>
    <x v="0"/>
    <x v="0"/>
    <x v="0"/>
    <s v="WA.2378.EBD.955.301.B.521211"/>
  </r>
  <r>
    <s v="WA.2378.EBD.955.301.B.524111"/>
    <s v="524111"/>
    <s v="Belanja Perjalanan Dinas Biasa"/>
    <m/>
    <m/>
    <m/>
    <n v="32120000"/>
    <s v="524111"/>
    <x v="13"/>
    <m/>
    <x v="0"/>
    <m/>
    <n v="26250000"/>
    <n v="5870000"/>
    <x v="0"/>
    <x v="0"/>
    <x v="0"/>
    <x v="6"/>
    <x v="8"/>
    <s v="WA.2378.EBD.955.301.B"/>
  </r>
  <r>
    <s v="WA.2378.EBD.955.301.B.524111.1"/>
    <m/>
    <s v="01 - Evaluasi dan Penyusunan SPIP MR"/>
    <n v="10"/>
    <s v="OK"/>
    <n v="3212000"/>
    <n v="32120000"/>
    <m/>
    <x v="221"/>
    <n v="15"/>
    <x v="4"/>
    <n v="1750000"/>
    <n v="26250000"/>
    <n v="5870000"/>
    <x v="1"/>
    <x v="0"/>
    <x v="0"/>
    <x v="0"/>
    <x v="0"/>
    <s v="WA.2378.EBD.955.301.B.524111"/>
  </r>
  <r>
    <s v="WA.2378.EBD.955.301.B.524113"/>
    <s v="524113"/>
    <s v="Belanja Perjalanan Dinas Dalam Kota"/>
    <m/>
    <m/>
    <m/>
    <n v="1200000"/>
    <s v="524113"/>
    <x v="32"/>
    <m/>
    <x v="0"/>
    <m/>
    <n v="1200000"/>
    <n v="0"/>
    <x v="0"/>
    <x v="0"/>
    <x v="0"/>
    <x v="6"/>
    <x v="8"/>
    <s v="WA.2378.EBD.955.301.B"/>
  </r>
  <r>
    <s v="WA.2378.EBD.955.301.B.524113.1"/>
    <m/>
    <s v="01 - Transport Lokal"/>
    <n v="8"/>
    <s v="OK"/>
    <n v="150000"/>
    <n v="1200000"/>
    <m/>
    <x v="33"/>
    <n v="8"/>
    <x v="4"/>
    <n v="150000"/>
    <n v="1200000"/>
    <n v="0"/>
    <x v="2"/>
    <x v="0"/>
    <x v="0"/>
    <x v="0"/>
    <x v="0"/>
    <s v="WA.2378.EBD.955.301.B.524113"/>
  </r>
  <r>
    <s v="WA.2378.EBD.955.301.C"/>
    <s v="C"/>
    <s v="Verifikasi dan Validasi Pertanggung Jawaban Kegiatan"/>
    <m/>
    <m/>
    <m/>
    <n v="70870000"/>
    <s v="C"/>
    <x v="222"/>
    <m/>
    <x v="0"/>
    <m/>
    <n v="73550000"/>
    <n v="-2680000"/>
    <x v="0"/>
    <x v="3"/>
    <x v="8"/>
    <x v="0"/>
    <x v="0"/>
    <s v="WA.2378.EBD.955.301"/>
  </r>
  <r>
    <s v="WA.2378.EBD.955.301.C.521211"/>
    <s v="521211"/>
    <s v="Belanja Bahan"/>
    <m/>
    <m/>
    <m/>
    <n v="28750000"/>
    <s v="521211"/>
    <x v="6"/>
    <m/>
    <x v="0"/>
    <m/>
    <n v="28000000"/>
    <n v="750000"/>
    <x v="0"/>
    <x v="0"/>
    <x v="0"/>
    <x v="6"/>
    <x v="8"/>
    <s v="WA.2378.EBD.955.301.C"/>
  </r>
  <r>
    <s v="WA.2378.EBD.955.301.C.521211.1"/>
    <m/>
    <s v="01 - Konsumsi/bahan makanan"/>
    <n v="50"/>
    <s v="OK"/>
    <n v="75000"/>
    <n v="3750000"/>
    <m/>
    <x v="7"/>
    <n v="40"/>
    <x v="4"/>
    <n v="75000"/>
    <n v="3000000"/>
    <n v="750000"/>
    <x v="4"/>
    <x v="0"/>
    <x v="0"/>
    <x v="0"/>
    <x v="0"/>
    <s v="WA.2378.EBD.955.301.C.521211"/>
  </r>
  <r>
    <s v="WA.2378.EBD.955.301.C.521211.2"/>
    <m/>
    <s v="02 - Cetakan formulir verifikasi SPJ"/>
    <n v="6"/>
    <s v="Ekspl"/>
    <n v="1500000"/>
    <n v="9000000"/>
    <m/>
    <x v="223"/>
    <n v="6"/>
    <x v="5"/>
    <n v="1500000"/>
    <n v="9000000"/>
    <n v="0"/>
    <x v="2"/>
    <x v="0"/>
    <x v="0"/>
    <x v="0"/>
    <x v="0"/>
    <s v="WA.2378.EBD.955.301.C.521211"/>
  </r>
  <r>
    <s v="WA.2378.EBD.955.301.C.521211.3"/>
    <m/>
    <s v="03 - Penggandaan/Penjilidan"/>
    <n v="4"/>
    <s v="PKT"/>
    <n v="1500000"/>
    <n v="6000000"/>
    <m/>
    <x v="224"/>
    <n v="4"/>
    <x v="5"/>
    <n v="1500000"/>
    <n v="6000000"/>
    <n v="0"/>
    <x v="2"/>
    <x v="0"/>
    <x v="0"/>
    <x v="0"/>
    <x v="0"/>
    <s v="WA.2378.EBD.955.301.C.521211"/>
  </r>
  <r>
    <s v="WA.2378.EBD.955.301.C.521211.4"/>
    <m/>
    <s v="04 - Bahan Komputer"/>
    <n v="4"/>
    <s v="PKT"/>
    <n v="1500000"/>
    <n v="6000000"/>
    <m/>
    <x v="225"/>
    <n v="4"/>
    <x v="5"/>
    <n v="1500000"/>
    <n v="6000000"/>
    <n v="0"/>
    <x v="2"/>
    <x v="0"/>
    <x v="0"/>
    <x v="0"/>
    <x v="0"/>
    <s v="WA.2378.EBD.955.301.C.521211"/>
  </r>
  <r>
    <s v="WA.2378.EBD.955.301.C.521211.5"/>
    <m/>
    <s v="05 - ATK"/>
    <n v="4"/>
    <s v="PKT"/>
    <n v="1000000"/>
    <n v="4000000"/>
    <m/>
    <x v="226"/>
    <n v="4"/>
    <x v="5"/>
    <n v="1000000"/>
    <n v="4000000"/>
    <n v="0"/>
    <x v="2"/>
    <x v="0"/>
    <x v="0"/>
    <x v="0"/>
    <x v="0"/>
    <s v="WA.2378.EBD.955.301.C.521211"/>
  </r>
  <r>
    <s v="WA.2378.EBD.955.301.C.524111"/>
    <s v="524111"/>
    <s v="Belanja Perjalanan Dinas Biasa"/>
    <m/>
    <m/>
    <m/>
    <n v="40320000"/>
    <s v="524111"/>
    <x v="13"/>
    <m/>
    <x v="0"/>
    <m/>
    <n v="43750000"/>
    <n v="-3430000"/>
    <x v="0"/>
    <x v="0"/>
    <x v="0"/>
    <x v="6"/>
    <x v="8"/>
    <s v="WA.2378.EBD.955.301.C"/>
  </r>
  <r>
    <s v="WA.2378.EBD.955.301.C.524111.1"/>
    <m/>
    <s v="01 - Perjalanan Verifikasi dan Validasi Pertanggung Jawaban Kegiatan"/>
    <n v="10"/>
    <s v="OK"/>
    <n v="4032000"/>
    <n v="40320000"/>
    <m/>
    <x v="227"/>
    <n v="25"/>
    <x v="4"/>
    <n v="1750000"/>
    <n v="43750000"/>
    <n v="-3430000"/>
    <x v="1"/>
    <x v="0"/>
    <x v="0"/>
    <x v="0"/>
    <x v="0"/>
    <s v="WA.2378.EBD.955.301.C.524111"/>
  </r>
  <r>
    <s v="WA.2378.EBD.955.301.C.524113"/>
    <s v="524113"/>
    <s v="Belanja Perjalanan Dinas Dalam Kota"/>
    <m/>
    <m/>
    <m/>
    <n v="1800000"/>
    <s v="524113"/>
    <x v="32"/>
    <m/>
    <x v="0"/>
    <m/>
    <n v="1800000"/>
    <n v="0"/>
    <x v="0"/>
    <x v="0"/>
    <x v="0"/>
    <x v="6"/>
    <x v="8"/>
    <s v="WA.2378.EBD.955.301.C"/>
  </r>
  <r>
    <s v="WA.2378.EBD.955.301.C.524113.1"/>
    <m/>
    <s v="01 - Transport Lokal"/>
    <n v="12"/>
    <s v="OK"/>
    <n v="150000"/>
    <n v="1800000"/>
    <m/>
    <x v="33"/>
    <n v="12"/>
    <x v="4"/>
    <n v="150000"/>
    <n v="1800000"/>
    <n v="0"/>
    <x v="2"/>
    <x v="0"/>
    <x v="0"/>
    <x v="0"/>
    <x v="0"/>
    <s v="WA.2378.EBD.955.301.C.524113"/>
  </r>
  <r>
    <s v="WA.2378.EBD.955.301.D"/>
    <s v="D"/>
    <s v="Pengelolaan PNBP Lingkup Satuan Pendidikan KP"/>
    <m/>
    <m/>
    <m/>
    <n v="51379000"/>
    <s v="D"/>
    <x v="228"/>
    <m/>
    <x v="0"/>
    <m/>
    <n v="61758000"/>
    <n v="-10379000"/>
    <x v="0"/>
    <x v="3"/>
    <x v="8"/>
    <x v="0"/>
    <x v="0"/>
    <s v="WA.2378.EBD.955.301"/>
  </r>
  <r>
    <s v="WA.2378.EBD.955.301.D.521211"/>
    <s v="521211"/>
    <s v="Belanja Bahan"/>
    <m/>
    <m/>
    <m/>
    <n v="28500000"/>
    <s v="521211"/>
    <x v="6"/>
    <m/>
    <x v="0"/>
    <m/>
    <n v="17500000"/>
    <n v="11000000"/>
    <x v="0"/>
    <x v="0"/>
    <x v="0"/>
    <x v="6"/>
    <x v="8"/>
    <s v="WA.2378.EBD.955.301.D"/>
  </r>
  <r>
    <s v="WA.2378.EBD.955.301.D.521211.1"/>
    <m/>
    <s v="01 - Konsumsi/bahan makanan"/>
    <n v="60"/>
    <s v="OK"/>
    <n v="75000"/>
    <n v="4500000"/>
    <m/>
    <x v="7"/>
    <n v="20"/>
    <x v="4"/>
    <n v="75000"/>
    <n v="1500000"/>
    <n v="3000000"/>
    <x v="1"/>
    <x v="0"/>
    <x v="0"/>
    <x v="0"/>
    <x v="0"/>
    <s v="WA.2378.EBD.955.301.D.521211"/>
  </r>
  <r>
    <s v="WA.2378.EBD.955.301.D.521211.2"/>
    <m/>
    <s v="02 - Penggandaan/Penjilidan"/>
    <n v="6"/>
    <s v="PKT"/>
    <n v="1500000"/>
    <n v="9000000"/>
    <m/>
    <x v="229"/>
    <n v="4"/>
    <x v="5"/>
    <n v="1500000"/>
    <n v="6000000"/>
    <n v="3000000"/>
    <x v="1"/>
    <x v="0"/>
    <x v="0"/>
    <x v="0"/>
    <x v="0"/>
    <s v="WA.2378.EBD.955.301.D.521211"/>
  </r>
  <r>
    <s v="WA.2378.EBD.955.301.D.521211.3"/>
    <m/>
    <s v="03 - Bahan Komputer"/>
    <n v="6"/>
    <s v="PKT"/>
    <n v="1500000"/>
    <n v="9000000"/>
    <m/>
    <x v="9"/>
    <n v="4"/>
    <x v="5"/>
    <n v="1500000"/>
    <n v="6000000"/>
    <n v="3000000"/>
    <x v="1"/>
    <x v="0"/>
    <x v="0"/>
    <x v="0"/>
    <x v="0"/>
    <s v="WA.2378.EBD.955.301.D.521211"/>
  </r>
  <r>
    <s v="WA.2378.EBD.955.301.D.521211.4"/>
    <m/>
    <s v="04 - ATK"/>
    <n v="6"/>
    <s v="PKT"/>
    <n v="1000000"/>
    <n v="6000000"/>
    <m/>
    <x v="10"/>
    <n v="4"/>
    <x v="5"/>
    <n v="1000000"/>
    <n v="4000000"/>
    <n v="2000000"/>
    <x v="1"/>
    <x v="0"/>
    <x v="0"/>
    <x v="0"/>
    <x v="0"/>
    <s v="WA.2378.EBD.955.301.D.521211"/>
  </r>
  <r>
    <s v="WA.2378.EBD.955.301.D.524111"/>
    <s v="524111"/>
    <s v="Belanja Perjalanan Dinas Biasa"/>
    <m/>
    <m/>
    <m/>
    <n v="21379000"/>
    <s v="524111"/>
    <x v="13"/>
    <m/>
    <x v="0"/>
    <m/>
    <n v="42758000"/>
    <n v="-21379000"/>
    <x v="0"/>
    <x v="0"/>
    <x v="0"/>
    <x v="6"/>
    <x v="8"/>
    <s v="WA.2378.EBD.955.301.D"/>
  </r>
  <r>
    <s v="WA.2378.EBD.955.301.D.524111.1"/>
    <m/>
    <s v="01 - Perjalanan Pengelolaan PNBP Lingkup Satuan Pendidikan KP"/>
    <n v="4"/>
    <s v="OK"/>
    <n v="5344800"/>
    <n v="21379000"/>
    <m/>
    <x v="230"/>
    <n v="8"/>
    <x v="4"/>
    <n v="5344800"/>
    <n v="42758000"/>
    <n v="-21379000"/>
    <x v="1"/>
    <x v="0"/>
    <x v="0"/>
    <x v="0"/>
    <x v="0"/>
    <s v="WA.2378.EBD.955.301.D.524111"/>
  </r>
  <r>
    <s v="WA.2378.EBD.955.301.D.524113"/>
    <s v="524113"/>
    <s v="Belanja Perjalanan Dinas Dalam Kota"/>
    <m/>
    <m/>
    <m/>
    <n v="1500000"/>
    <s v="524113"/>
    <x v="32"/>
    <m/>
    <x v="0"/>
    <m/>
    <n v="1500000"/>
    <n v="0"/>
    <x v="0"/>
    <x v="0"/>
    <x v="0"/>
    <x v="6"/>
    <x v="8"/>
    <s v="WA.2378.EBD.955.301.D"/>
  </r>
  <r>
    <s v="WA.2378.EBD.955.301.D.524113.1"/>
    <m/>
    <s v="01 - Transport Lokal"/>
    <n v="10"/>
    <s v="OK"/>
    <n v="150000"/>
    <n v="1500000"/>
    <m/>
    <x v="33"/>
    <n v="10"/>
    <x v="4"/>
    <n v="150000"/>
    <n v="1500000"/>
    <n v="0"/>
    <x v="2"/>
    <x v="0"/>
    <x v="0"/>
    <x v="0"/>
    <x v="0"/>
    <s v="WA.2378.EBD.955.301.D.524113"/>
  </r>
  <r>
    <s v="WA.2378.EBD.955.301.E"/>
    <s v="E"/>
    <s v="Pemutakhiran data Administrasi Keuangan"/>
    <m/>
    <m/>
    <m/>
    <n v="64553000"/>
    <s v="E"/>
    <x v="231"/>
    <m/>
    <x v="0"/>
    <m/>
    <n v="47000000"/>
    <n v="17553000"/>
    <x v="0"/>
    <x v="3"/>
    <x v="8"/>
    <x v="0"/>
    <x v="0"/>
    <s v="WA.2378.EBD.955.301"/>
  </r>
  <r>
    <s v="WA.2378.EBD.955.301.E.521211"/>
    <s v="521211"/>
    <s v="Belanja Bahan"/>
    <m/>
    <m/>
    <m/>
    <n v="27750000"/>
    <s v="521211"/>
    <x v="6"/>
    <m/>
    <x v="0"/>
    <m/>
    <n v="15500000"/>
    <n v="12250000"/>
    <x v="0"/>
    <x v="0"/>
    <x v="0"/>
    <x v="6"/>
    <x v="8"/>
    <s v="WA.2378.EBD.955.301.E"/>
  </r>
  <r>
    <s v="WA.2378.EBD.955.301.E.521211.1"/>
    <m/>
    <s v="01 - Konsumsi/bahan makanan"/>
    <n v="50"/>
    <s v="OK"/>
    <n v="75000"/>
    <n v="3750000"/>
    <m/>
    <x v="7"/>
    <n v="20"/>
    <x v="4"/>
    <n v="75000"/>
    <n v="1500000"/>
    <n v="2250000"/>
    <x v="0"/>
    <x v="0"/>
    <x v="0"/>
    <x v="0"/>
    <x v="0"/>
    <s v="WA.2378.EBD.955.301.E.521211"/>
  </r>
  <r>
    <s v="WA.2378.EBD.955.301.E.521211.2"/>
    <m/>
    <s v="02 - Penggandaan/Penjilidan"/>
    <n v="6"/>
    <s v="PKT"/>
    <n v="1500000"/>
    <n v="9000000"/>
    <m/>
    <x v="229"/>
    <n v="4"/>
    <x v="5"/>
    <n v="1500000"/>
    <n v="6000000"/>
    <n v="3000000"/>
    <x v="1"/>
    <x v="0"/>
    <x v="0"/>
    <x v="0"/>
    <x v="0"/>
    <s v="WA.2378.EBD.955.301.E.521211"/>
  </r>
  <r>
    <s v="WA.2378.EBD.955.301.E.521211.3"/>
    <m/>
    <s v="03 - Bahan Komputer"/>
    <n v="6"/>
    <s v="PKT"/>
    <n v="1500000"/>
    <n v="9000000"/>
    <m/>
    <x v="9"/>
    <n v="4"/>
    <x v="5"/>
    <n v="1500000"/>
    <n v="6000000"/>
    <n v="3000000"/>
    <x v="1"/>
    <x v="0"/>
    <x v="0"/>
    <x v="0"/>
    <x v="0"/>
    <s v="WA.2378.EBD.955.301.E.521211"/>
  </r>
  <r>
    <s v="WA.2378.EBD.955.301.E.521211.4"/>
    <m/>
    <s v="04 - ATK"/>
    <n v="6"/>
    <s v="PKT"/>
    <n v="1000000"/>
    <n v="6000000"/>
    <m/>
    <x v="10"/>
    <n v="2"/>
    <x v="5"/>
    <n v="1000000"/>
    <n v="2000000"/>
    <n v="4000000"/>
    <x v="1"/>
    <x v="0"/>
    <x v="0"/>
    <x v="0"/>
    <x v="0"/>
    <s v="WA.2378.EBD.955.301.E.521211"/>
  </r>
  <r>
    <s v="WA.2378.EBD.955.301.E.524111"/>
    <s v="524111"/>
    <s v="Belanja Perjalanan Dinas Biasa"/>
    <m/>
    <m/>
    <m/>
    <n v="35003000"/>
    <s v="524111"/>
    <x v="13"/>
    <m/>
    <x v="0"/>
    <m/>
    <n v="31500000"/>
    <n v="3503000"/>
    <x v="0"/>
    <x v="0"/>
    <x v="0"/>
    <x v="6"/>
    <x v="8"/>
    <s v="WA.2378.EBD.955.301.E"/>
  </r>
  <r>
    <s v="WA.2378.EBD.955.301.E.524111.1"/>
    <m/>
    <s v="01 - Perjalanan Penyelesaian Administrasi Keuangan"/>
    <n v="10"/>
    <s v="OK"/>
    <n v="3500333"/>
    <n v="35003000"/>
    <m/>
    <x v="232"/>
    <n v="18"/>
    <x v="4"/>
    <n v="1750000"/>
    <n v="31500000"/>
    <n v="3503000"/>
    <x v="1"/>
    <x v="0"/>
    <x v="0"/>
    <x v="0"/>
    <x v="0"/>
    <s v="WA.2378.EBD.955.301.E.524111"/>
  </r>
  <r>
    <s v="WA.2378.EBD.955.301.E.524113"/>
    <s v="524113"/>
    <s v="Belanja Perjalanan Dinas Dalam Kota"/>
    <m/>
    <m/>
    <m/>
    <n v="1800000"/>
    <s v="524113"/>
    <x v="32"/>
    <m/>
    <x v="0"/>
    <m/>
    <n v="0"/>
    <n v="1800000"/>
    <x v="0"/>
    <x v="0"/>
    <x v="0"/>
    <x v="6"/>
    <x v="8"/>
    <s v="WA.2378.EBD.955.301.E"/>
  </r>
  <r>
    <s v="WA.2378.EBD.955.301.E.524113.1"/>
    <m/>
    <s v="01 - Transport Lokal"/>
    <n v="12"/>
    <s v="OK"/>
    <n v="150000"/>
    <n v="1800000"/>
    <m/>
    <x v="33"/>
    <n v="0"/>
    <x v="4"/>
    <n v="150000"/>
    <n v="0"/>
    <n v="1800000"/>
    <x v="1"/>
    <x v="0"/>
    <x v="0"/>
    <x v="0"/>
    <x v="0"/>
    <s v="WA.2378.EBD.955.301.E.524113"/>
  </r>
  <r>
    <s v="WA.2378.EBD.955.301.F"/>
    <s v="F"/>
    <s v="Dukungan Kegiatan BRSDMKP"/>
    <m/>
    <m/>
    <m/>
    <n v="150000000"/>
    <s v="F"/>
    <x v="233"/>
    <m/>
    <x v="0"/>
    <m/>
    <n v="150000000"/>
    <n v="0"/>
    <x v="0"/>
    <x v="3"/>
    <x v="8"/>
    <x v="0"/>
    <x v="0"/>
    <s v="WA.2378.EBD.955.301"/>
  </r>
  <r>
    <s v="WA.2378.EBD.955.301.F.521211"/>
    <s v="521211"/>
    <s v="Belanja Bahan"/>
    <m/>
    <m/>
    <m/>
    <n v="13000000"/>
    <s v="521211"/>
    <x v="6"/>
    <m/>
    <x v="0"/>
    <m/>
    <n v="13000000"/>
    <n v="0"/>
    <x v="3"/>
    <x v="0"/>
    <x v="0"/>
    <x v="6"/>
    <x v="8"/>
    <s v="WA.2378.EBD.955.301.F"/>
  </r>
  <r>
    <s v="WA.2378.EBD.955.301.F.521211.1"/>
    <m/>
    <s v="01 - Konsumsi/bahan makanan"/>
    <n v="120"/>
    <s v="OK"/>
    <n v="75000"/>
    <n v="9000000"/>
    <m/>
    <x v="7"/>
    <n v="120"/>
    <x v="4"/>
    <n v="75000"/>
    <n v="9000000"/>
    <n v="0"/>
    <x v="2"/>
    <x v="0"/>
    <x v="0"/>
    <x v="0"/>
    <x v="0"/>
    <s v="WA.2378.EBD.955.301.F.521211"/>
  </r>
  <r>
    <s v="WA.2378.EBD.955.301.F.521211.2"/>
    <m/>
    <s v="02 - Penggandaan/Penjilidan"/>
    <n v="1"/>
    <s v="PKT"/>
    <n v="1500000"/>
    <n v="1500000"/>
    <m/>
    <x v="229"/>
    <n v="1"/>
    <x v="5"/>
    <n v="1500000"/>
    <n v="1500000"/>
    <n v="0"/>
    <x v="2"/>
    <x v="0"/>
    <x v="0"/>
    <x v="0"/>
    <x v="0"/>
    <s v="WA.2378.EBD.955.301.F.521211"/>
  </r>
  <r>
    <s v="WA.2378.EBD.955.301.F.521211.3"/>
    <m/>
    <s v="03 - Bahan Komputer"/>
    <n v="1"/>
    <s v="PKT"/>
    <n v="1500000"/>
    <n v="1500000"/>
    <m/>
    <x v="9"/>
    <n v="1"/>
    <x v="5"/>
    <n v="1500000"/>
    <n v="1500000"/>
    <n v="0"/>
    <x v="2"/>
    <x v="0"/>
    <x v="0"/>
    <x v="0"/>
    <x v="0"/>
    <s v="WA.2378.EBD.955.301.F.521211"/>
  </r>
  <r>
    <s v="WA.2378.EBD.955.301.F.521211.4"/>
    <m/>
    <s v="04 - ATK"/>
    <n v="1"/>
    <s v="PKT"/>
    <n v="1000000"/>
    <n v="1000000"/>
    <m/>
    <x v="10"/>
    <n v="1"/>
    <x v="5"/>
    <n v="1000000"/>
    <n v="1000000"/>
    <n v="0"/>
    <x v="2"/>
    <x v="0"/>
    <x v="0"/>
    <x v="0"/>
    <x v="0"/>
    <s v="WA.2378.EBD.955.301.F.521211"/>
  </r>
  <r>
    <s v="WA.2378.EBD.955.301.F.522151"/>
    <s v="522151"/>
    <s v="Belanja Jasa Profesi"/>
    <m/>
    <m/>
    <m/>
    <n v="10000000"/>
    <s v="522151"/>
    <x v="11"/>
    <m/>
    <x v="0"/>
    <m/>
    <n v="10000000"/>
    <n v="0"/>
    <x v="3"/>
    <x v="0"/>
    <x v="0"/>
    <x v="6"/>
    <x v="8"/>
    <s v="WA.2378.EBD.955.301.F"/>
  </r>
  <r>
    <s v="WA.2378.EBD.955.301.F.522151.1"/>
    <m/>
    <s v="01 - Narasumber/Pembahas"/>
    <n v="10"/>
    <s v="OJ"/>
    <n v="1000000"/>
    <n v="10000000"/>
    <m/>
    <x v="12"/>
    <n v="10"/>
    <x v="6"/>
    <n v="1000000"/>
    <n v="10000000"/>
    <n v="0"/>
    <x v="2"/>
    <x v="0"/>
    <x v="0"/>
    <x v="0"/>
    <x v="0"/>
    <s v="WA.2378.EBD.955.301.F.522151"/>
  </r>
  <r>
    <s v="WA.2378.EBD.955.301.F.524111"/>
    <s v="524111"/>
    <s v="Belanja Perjalanan Dinas Biasa"/>
    <m/>
    <m/>
    <m/>
    <n v="127000000"/>
    <s v="524111"/>
    <x v="13"/>
    <m/>
    <x v="0"/>
    <m/>
    <n v="127000000"/>
    <n v="0"/>
    <x v="3"/>
    <x v="0"/>
    <x v="0"/>
    <x v="6"/>
    <x v="8"/>
    <s v="WA.2378.EBD.955.301.F"/>
  </r>
  <r>
    <s v="WA.2378.EBD.955.301.F.524111.1"/>
    <m/>
    <s v="01 - Perjalanan Dukungan Kegiatan BRSDMKP"/>
    <n v="20"/>
    <s v="OK"/>
    <n v="6350000"/>
    <n v="127000000"/>
    <m/>
    <x v="234"/>
    <n v="20"/>
    <x v="4"/>
    <n v="6350000"/>
    <n v="127000000"/>
    <n v="0"/>
    <x v="2"/>
    <x v="0"/>
    <x v="0"/>
    <x v="0"/>
    <x v="0"/>
    <s v="WA.2378.EBD.955.301.F.524111"/>
  </r>
  <r>
    <s v="WA.2378.EBD.955.301.G"/>
    <s v="G"/>
    <s v="Pembinaan Pelaksanaan Kewirausahaan dan TEFA"/>
    <m/>
    <m/>
    <m/>
    <n v="78803000"/>
    <s v="G"/>
    <x v="235"/>
    <m/>
    <x v="0"/>
    <m/>
    <n v="68803000"/>
    <n v="10000000"/>
    <x v="0"/>
    <x v="1"/>
    <x v="1"/>
    <x v="0"/>
    <x v="0"/>
    <s v="WA.2378.EBD.955.301"/>
  </r>
  <r>
    <s v="WA.2378.EBD.955.301.G.521211"/>
    <s v="521211"/>
    <s v="Belanja Bahan"/>
    <m/>
    <m/>
    <m/>
    <n v="15500000"/>
    <s v="521211"/>
    <x v="6"/>
    <m/>
    <x v="0"/>
    <m/>
    <n v="15500000"/>
    <n v="0"/>
    <x v="0"/>
    <x v="0"/>
    <x v="0"/>
    <x v="0"/>
    <x v="1"/>
    <s v="WA.2378.EBD.955.301.G"/>
  </r>
  <r>
    <s v="WA.2378.EBD.955.301.G.521211.1"/>
    <m/>
    <s v="01 - Konsumsi/bahan makanan"/>
    <n v="100"/>
    <s v="OK"/>
    <n v="75000"/>
    <n v="7500000"/>
    <m/>
    <x v="7"/>
    <n v="130"/>
    <x v="4"/>
    <n v="75000"/>
    <n v="9750000"/>
    <n v="-2250000"/>
    <x v="1"/>
    <x v="0"/>
    <x v="0"/>
    <x v="0"/>
    <x v="0"/>
    <s v="WA.2378.EBD.955.301.G.521211"/>
  </r>
  <r>
    <s v="WA.2378.EBD.955.301.G.521211.2"/>
    <m/>
    <s v="02 - Penggandaan/Penjilidan"/>
    <n v="2"/>
    <s v="PKT"/>
    <n v="1500000"/>
    <n v="3000000"/>
    <m/>
    <x v="229"/>
    <n v="1"/>
    <x v="5"/>
    <n v="750000"/>
    <n v="750000"/>
    <n v="2250000"/>
    <x v="1"/>
    <x v="0"/>
    <x v="0"/>
    <x v="0"/>
    <x v="0"/>
    <s v="WA.2378.EBD.955.301.G.521211"/>
  </r>
  <r>
    <s v="WA.2378.EBD.955.301.G.521211.3"/>
    <m/>
    <s v="03 - Bahan Komputer"/>
    <n v="2"/>
    <s v="PKT"/>
    <n v="1500000"/>
    <n v="3000000"/>
    <m/>
    <x v="9"/>
    <n v="2"/>
    <x v="5"/>
    <n v="1500000"/>
    <n v="3000000"/>
    <n v="0"/>
    <x v="0"/>
    <x v="0"/>
    <x v="0"/>
    <x v="0"/>
    <x v="0"/>
    <s v="WA.2378.EBD.955.301.G.521211"/>
  </r>
  <r>
    <s v="WA.2378.EBD.955.301.G.521211.4"/>
    <m/>
    <s v="04 - ATK"/>
    <n v="2"/>
    <s v="PKT"/>
    <n v="1000000"/>
    <n v="2000000"/>
    <m/>
    <x v="10"/>
    <n v="2"/>
    <x v="5"/>
    <n v="1000000"/>
    <n v="2000000"/>
    <n v="0"/>
    <x v="0"/>
    <x v="0"/>
    <x v="0"/>
    <x v="0"/>
    <x v="0"/>
    <s v="WA.2378.EBD.955.301.G.521211"/>
  </r>
  <r>
    <s v="WA.2378.EBD.955.301.G.522151"/>
    <s v="522151"/>
    <s v="Belanja Jasa Profesi"/>
    <m/>
    <m/>
    <m/>
    <n v="20000000"/>
    <s v="522151"/>
    <x v="11"/>
    <m/>
    <x v="0"/>
    <m/>
    <n v="10000000"/>
    <n v="10000000"/>
    <x v="0"/>
    <x v="0"/>
    <x v="0"/>
    <x v="0"/>
    <x v="1"/>
    <s v="WA.2378.EBD.955.301.G"/>
  </r>
  <r>
    <s v="WA.2378.EBD.955.301.G.522151.1"/>
    <m/>
    <s v="01 - Narasumber/Pembahas"/>
    <n v="20"/>
    <s v="OJ"/>
    <n v="1000000"/>
    <n v="20000000"/>
    <m/>
    <x v="12"/>
    <n v="10"/>
    <x v="6"/>
    <n v="1000000"/>
    <n v="10000000"/>
    <n v="10000000"/>
    <x v="1"/>
    <x v="0"/>
    <x v="0"/>
    <x v="0"/>
    <x v="0"/>
    <s v="WA.2378.EBD.955.301.G.522151"/>
  </r>
  <r>
    <s v="WA.2378.EBD.955.301.G.524111"/>
    <s v="524111"/>
    <s v="Belanja Perjalanan Dinas Biasa"/>
    <m/>
    <m/>
    <m/>
    <n v="43303000"/>
    <s v="524111"/>
    <x v="13"/>
    <m/>
    <x v="0"/>
    <m/>
    <n v="43303000"/>
    <n v="0"/>
    <x v="0"/>
    <x v="0"/>
    <x v="0"/>
    <x v="0"/>
    <x v="1"/>
    <s v="WA.2378.EBD.955.301.G"/>
  </r>
  <r>
    <s v="WA.2378.EBD.955.301.G.524111.1"/>
    <m/>
    <s v="01 - Perjalanan Pembinaan Kewirausahaan dan Tefa"/>
    <n v="10"/>
    <s v="OK"/>
    <n v="4330300"/>
    <n v="43303000"/>
    <m/>
    <x v="236"/>
    <n v="10"/>
    <x v="4"/>
    <n v="4330300"/>
    <n v="43303000"/>
    <n v="0"/>
    <x v="2"/>
    <x v="0"/>
    <x v="0"/>
    <x v="0"/>
    <x v="0"/>
    <s v="WA.2378.EBD.955.301.G.524111"/>
  </r>
  <r>
    <s v="WA.2378.EBD.955.301.H"/>
    <m/>
    <m/>
    <m/>
    <m/>
    <m/>
    <m/>
    <s v="H"/>
    <x v="237"/>
    <m/>
    <x v="0"/>
    <m/>
    <n v="56400000"/>
    <n v="-56400000"/>
    <x v="0"/>
    <x v="3"/>
    <x v="8"/>
    <x v="0"/>
    <x v="0"/>
    <s v="WA.2378.EBD.955.301"/>
  </r>
  <r>
    <s v="WA.2378.EBD.955.301.H.521211"/>
    <m/>
    <m/>
    <m/>
    <m/>
    <m/>
    <m/>
    <s v="521211"/>
    <x v="6"/>
    <m/>
    <x v="0"/>
    <m/>
    <n v="20500000"/>
    <n v="-20500000"/>
    <x v="0"/>
    <x v="0"/>
    <x v="0"/>
    <x v="6"/>
    <x v="8"/>
    <s v="WA.2378.EBD.955.301.H"/>
  </r>
  <r>
    <s v="WA.2378.EBD.955.301.H.524111"/>
    <m/>
    <m/>
    <m/>
    <m/>
    <m/>
    <m/>
    <s v="524111"/>
    <x v="13"/>
    <m/>
    <x v="0"/>
    <m/>
    <n v="35000000"/>
    <n v="-35000000"/>
    <x v="0"/>
    <x v="0"/>
    <x v="0"/>
    <x v="6"/>
    <x v="8"/>
    <s v="WA.2378.EBD.955.301.H"/>
  </r>
  <r>
    <s v="WA.2378.EBD.955.301.H.524113"/>
    <m/>
    <m/>
    <m/>
    <m/>
    <m/>
    <m/>
    <s v="524113"/>
    <x v="32"/>
    <m/>
    <x v="0"/>
    <m/>
    <n v="900000"/>
    <n v="-900000"/>
    <x v="0"/>
    <x v="0"/>
    <x v="0"/>
    <x v="6"/>
    <x v="8"/>
    <s v="WA.2378.EBD.955.301.H"/>
  </r>
  <r>
    <s v="WA.4345"/>
    <s v="4345"/>
    <s v="Pendidikan dan Pelatihan Aparatur KP"/>
    <m/>
    <m/>
    <m/>
    <n v="8500000000"/>
    <s v="4345"/>
    <x v="238"/>
    <m/>
    <x v="0"/>
    <m/>
    <n v="8500000000"/>
    <n v="0"/>
    <x v="0"/>
    <x v="0"/>
    <x v="0"/>
    <x v="0"/>
    <x v="0"/>
    <s v="WA"/>
  </r>
  <r>
    <s v="WA.4345.EBC"/>
    <s v="4345.EBC"/>
    <s v="Layanan Manajemen SDM Internal[Base Line]"/>
    <n v="235"/>
    <s v="Orang, Layanan, Rekomendasi"/>
    <m/>
    <n v="8500000000"/>
    <s v="4345.EBC"/>
    <x v="239"/>
    <n v="235"/>
    <x v="27"/>
    <m/>
    <n v="8500000000"/>
    <n v="0"/>
    <x v="0"/>
    <x v="0"/>
    <x v="0"/>
    <x v="0"/>
    <x v="0"/>
    <s v="WA.4345"/>
  </r>
  <r>
    <s v="WA.4345.EBC.996"/>
    <s v="4345.EBC.996"/>
    <s v="Layanan Pendidikan dan Pelatihan"/>
    <n v="235"/>
    <s v="Orang"/>
    <m/>
    <n v="8500000000"/>
    <s v="4345.EBC.996"/>
    <x v="240"/>
    <n v="235"/>
    <x v="28"/>
    <m/>
    <n v="8500000000"/>
    <n v="0"/>
    <x v="3"/>
    <x v="0"/>
    <x v="0"/>
    <x v="0"/>
    <x v="0"/>
    <s v="WA.4345.EBC"/>
  </r>
  <r>
    <s v="WA.4345.EBC.996.301"/>
    <s v="301"/>
    <s v="Aparatur KKP yang Diberikan Beasiswa"/>
    <m/>
    <s v=""/>
    <m/>
    <n v="8408830000"/>
    <s v="301"/>
    <x v="241"/>
    <m/>
    <x v="3"/>
    <m/>
    <n v="8408830000"/>
    <n v="0"/>
    <x v="3"/>
    <x v="0"/>
    <x v="0"/>
    <x v="0"/>
    <x v="0"/>
    <s v="WA.4345.EBC.996"/>
  </r>
  <r>
    <s v="WA.4345.EBC.996.301.A"/>
    <s v="A"/>
    <s v="Tugas Belajar Baru"/>
    <m/>
    <m/>
    <m/>
    <n v="2523377000"/>
    <s v="A"/>
    <x v="242"/>
    <m/>
    <x v="0"/>
    <m/>
    <n v="2523377000"/>
    <n v="0"/>
    <x v="3"/>
    <x v="4"/>
    <x v="6"/>
    <x v="0"/>
    <x v="0"/>
    <s v="WA.4345.EBC.996.301"/>
  </r>
  <r>
    <s v="WA.4345.EBC.996.301.A.521211"/>
    <s v="521211"/>
    <s v="Belanja Bahan"/>
    <m/>
    <m/>
    <m/>
    <n v="129600000"/>
    <s v="521211"/>
    <x v="6"/>
    <m/>
    <x v="0"/>
    <m/>
    <n v="129600000"/>
    <n v="0"/>
    <x v="3"/>
    <x v="0"/>
    <x v="0"/>
    <x v="7"/>
    <x v="6"/>
    <s v="WA.4345.EBC.996.301.A"/>
  </r>
  <r>
    <s v="WA.4345.EBC.996.301.A.521211.1"/>
    <m/>
    <s v="01 - Konsumsi/bahan makanan"/>
    <n v="400"/>
    <s v="OK"/>
    <n v="70000"/>
    <n v="28000000"/>
    <m/>
    <x v="7"/>
    <n v="400"/>
    <x v="4"/>
    <n v="70000"/>
    <n v="28000000"/>
    <n v="0"/>
    <x v="2"/>
    <x v="0"/>
    <x v="0"/>
    <x v="0"/>
    <x v="0"/>
    <s v="WA.4345.EBC.996.301.A.521211"/>
  </r>
  <r>
    <s v="WA.4345.EBC.996.301.A.521211.2"/>
    <m/>
    <s v="02 - Penggadaan"/>
    <n v="8"/>
    <s v="PKT"/>
    <n v="1500000"/>
    <n v="12000000"/>
    <m/>
    <x v="8"/>
    <n v="8"/>
    <x v="5"/>
    <n v="1500000"/>
    <n v="12000000"/>
    <n v="0"/>
    <x v="2"/>
    <x v="0"/>
    <x v="0"/>
    <x v="0"/>
    <x v="0"/>
    <s v="WA.4345.EBC.996.301.A.521211"/>
  </r>
  <r>
    <s v="WA.4345.EBC.996.301.A.521211.3"/>
    <m/>
    <s v="03 - Bahan Komputer"/>
    <n v="8"/>
    <s v="PKT"/>
    <n v="1500000"/>
    <n v="12000000"/>
    <m/>
    <x v="9"/>
    <n v="8"/>
    <x v="5"/>
    <n v="1500000"/>
    <n v="12000000"/>
    <n v="0"/>
    <x v="2"/>
    <x v="0"/>
    <x v="0"/>
    <x v="0"/>
    <x v="0"/>
    <s v="WA.4345.EBC.996.301.A.521211"/>
  </r>
  <r>
    <s v="WA.4345.EBC.996.301.A.521211.4"/>
    <m/>
    <s v="04 - ATK"/>
    <n v="8"/>
    <s v="PKT"/>
    <n v="1000000"/>
    <n v="8000000"/>
    <m/>
    <x v="10"/>
    <n v="8"/>
    <x v="5"/>
    <n v="1000000"/>
    <n v="8000000"/>
    <n v="0"/>
    <x v="2"/>
    <x v="0"/>
    <x v="0"/>
    <x v="0"/>
    <x v="0"/>
    <s v="WA.4345.EBC.996.301.A.521211"/>
  </r>
  <r>
    <s v="WA.4345.EBC.996.301.A.521211.5"/>
    <m/>
    <s v="05 - Perlengkapan TPA Toefl"/>
    <n v="120"/>
    <s v="ok"/>
    <n v="280000"/>
    <n v="33600000"/>
    <m/>
    <x v="243"/>
    <n v="120"/>
    <x v="4"/>
    <n v="280000"/>
    <n v="33600000"/>
    <n v="0"/>
    <x v="2"/>
    <x v="0"/>
    <x v="0"/>
    <x v="0"/>
    <x v="0"/>
    <s v="WA.4345.EBC.996.301.A.521211"/>
  </r>
  <r>
    <s v="WA.4345.EBC.996.301.A.521211.6"/>
    <m/>
    <s v="06 - Buku TPA Toefl"/>
    <n v="90"/>
    <s v="Ekspl"/>
    <n v="400000"/>
    <n v="36000000"/>
    <m/>
    <x v="244"/>
    <n v="90"/>
    <x v="7"/>
    <n v="400000"/>
    <n v="36000000"/>
    <n v="0"/>
    <x v="2"/>
    <x v="0"/>
    <x v="0"/>
    <x v="0"/>
    <x v="0"/>
    <s v="WA.4345.EBC.996.301.A.521211"/>
  </r>
  <r>
    <s v="WA.4345.EBC.996.301.A.521219"/>
    <s v="521219"/>
    <s v="Belanja Barang Non Operasional Lainnya"/>
    <m/>
    <m/>
    <m/>
    <n v="2072227000"/>
    <s v="521219"/>
    <x v="23"/>
    <m/>
    <x v="0"/>
    <m/>
    <n v="2072227000"/>
    <n v="0"/>
    <x v="3"/>
    <x v="0"/>
    <x v="0"/>
    <x v="7"/>
    <x v="6"/>
    <s v="WA.4345.EBC.996.301.A"/>
  </r>
  <r>
    <s v="WA.4345.EBC.996.301.A.521219.1"/>
    <m/>
    <s v="01 - Dukungan Penyelenggaraan Tugas Belajar"/>
    <n v="89"/>
    <s v="OK"/>
    <n v="23280641"/>
    <n v="2071977000"/>
    <m/>
    <x v="245"/>
    <n v="89"/>
    <x v="4"/>
    <n v="23280641"/>
    <n v="2071977000"/>
    <n v="0"/>
    <x v="2"/>
    <x v="0"/>
    <x v="0"/>
    <x v="0"/>
    <x v="0"/>
    <s v="WA.4345.EBC.996.301.A.521219"/>
  </r>
  <r>
    <s v="WA.4345.EBC.996.301.A.521219.2"/>
    <m/>
    <s v="02 - Langganan biaya video conference"/>
    <n v="1"/>
    <s v="PKT"/>
    <n v="250000"/>
    <n v="250000"/>
    <m/>
    <x v="246"/>
    <n v="1"/>
    <x v="5"/>
    <n v="250000"/>
    <n v="250000"/>
    <n v="0"/>
    <x v="2"/>
    <x v="0"/>
    <x v="0"/>
    <x v="0"/>
    <x v="0"/>
    <s v="WA.4345.EBC.996.301.A.521219"/>
  </r>
  <r>
    <s v="WA.4345.EBC.996.301.A.522151"/>
    <s v="522151"/>
    <s v="Belanja Jasa Profesi"/>
    <m/>
    <m/>
    <m/>
    <n v="10000000"/>
    <s v="522151"/>
    <x v="11"/>
    <m/>
    <x v="0"/>
    <m/>
    <n v="10000000"/>
    <n v="0"/>
    <x v="3"/>
    <x v="0"/>
    <x v="0"/>
    <x v="7"/>
    <x v="6"/>
    <s v="WA.4345.EBC.996.301.A"/>
  </r>
  <r>
    <s v="WA.4345.EBC.996.301.A.522151.1"/>
    <m/>
    <s v="01 - Narasumber/Pembahas"/>
    <n v="10"/>
    <s v="OJ"/>
    <n v="1000000"/>
    <n v="10000000"/>
    <m/>
    <x v="12"/>
    <n v="10"/>
    <x v="6"/>
    <n v="1000000"/>
    <n v="10000000"/>
    <n v="0"/>
    <x v="2"/>
    <x v="0"/>
    <x v="0"/>
    <x v="0"/>
    <x v="0"/>
    <s v="WA.4345.EBC.996.301.A.522151"/>
  </r>
  <r>
    <s v="WA.4345.EBC.996.301.A.522191"/>
    <s v="522191"/>
    <s v="Belanja Jasa Lainnya"/>
    <m/>
    <m/>
    <m/>
    <n v="76950000"/>
    <s v="522191"/>
    <x v="89"/>
    <m/>
    <x v="0"/>
    <m/>
    <n v="76950000"/>
    <n v="0"/>
    <x v="3"/>
    <x v="0"/>
    <x v="0"/>
    <x v="7"/>
    <x v="6"/>
    <s v="WA.4345.EBC.996.301.A"/>
  </r>
  <r>
    <s v="WA.4345.EBC.996.301.A.522191.1"/>
    <m/>
    <s v="01 - Pelaksanaan TOEFL/TPA"/>
    <n v="90"/>
    <s v="OK"/>
    <n v="855000"/>
    <n v="76950000"/>
    <m/>
    <x v="247"/>
    <n v="90"/>
    <x v="4"/>
    <n v="855000"/>
    <n v="76950000"/>
    <n v="0"/>
    <x v="2"/>
    <x v="0"/>
    <x v="0"/>
    <x v="0"/>
    <x v="0"/>
    <s v="WA.4345.EBC.996.301.A.522191"/>
  </r>
  <r>
    <s v="WA.4345.EBC.996.301.A.524111"/>
    <s v="524111"/>
    <s v="Belanja Perjalanan Dinas Biasa"/>
    <m/>
    <m/>
    <m/>
    <n v="234600000"/>
    <s v="524111"/>
    <x v="13"/>
    <m/>
    <x v="0"/>
    <m/>
    <n v="234600000"/>
    <n v="0"/>
    <x v="3"/>
    <x v="0"/>
    <x v="0"/>
    <x v="7"/>
    <x v="6"/>
    <s v="WA.4345.EBC.996.301.A"/>
  </r>
  <r>
    <s v="WA.4345.EBC.996.301.A.524111.1"/>
    <m/>
    <s v="01 - Perjalanan Koordinasi dan pengadministrasian Tugas Belajar"/>
    <n v="20"/>
    <s v="OK"/>
    <n v="5500000"/>
    <n v="110000000"/>
    <m/>
    <x v="248"/>
    <n v="20"/>
    <x v="4"/>
    <n v="5500000"/>
    <n v="110000000"/>
    <n v="0"/>
    <x v="2"/>
    <x v="0"/>
    <x v="0"/>
    <x v="0"/>
    <x v="0"/>
    <s v="WA.4345.EBC.996.301.A.524111"/>
  </r>
  <r>
    <s v="WA.4345.EBC.996.301.A.524111.2"/>
    <m/>
    <s v="02 - Perjalanan Peserta Tugas Belajar"/>
    <n v="89"/>
    <s v="OK"/>
    <n v="1400000"/>
    <n v="124600000"/>
    <m/>
    <x v="249"/>
    <n v="89"/>
    <x v="4"/>
    <n v="1400000"/>
    <n v="124600000"/>
    <n v="0"/>
    <x v="2"/>
    <x v="0"/>
    <x v="0"/>
    <x v="0"/>
    <x v="0"/>
    <s v="WA.4345.EBC.996.301.A.524111"/>
  </r>
  <r>
    <s v="WA.4345.EBC.996.301.B"/>
    <s v="B"/>
    <s v="Lanjutan Tugas Belajar"/>
    <m/>
    <m/>
    <m/>
    <n v="5699412000"/>
    <s v="B"/>
    <x v="250"/>
    <m/>
    <x v="0"/>
    <m/>
    <n v="5699412000"/>
    <n v="0"/>
    <x v="3"/>
    <x v="4"/>
    <x v="6"/>
    <x v="0"/>
    <x v="0"/>
    <s v="WA.4345.EBC.996.301"/>
  </r>
  <r>
    <s v="WA.4345.EBC.996.301.B.521211"/>
    <s v="521211"/>
    <s v="Belanja Bahan"/>
    <m/>
    <m/>
    <m/>
    <n v="64620000"/>
    <s v="521211"/>
    <x v="6"/>
    <m/>
    <x v="0"/>
    <m/>
    <n v="64620000"/>
    <n v="0"/>
    <x v="3"/>
    <x v="0"/>
    <x v="0"/>
    <x v="7"/>
    <x v="6"/>
    <s v="WA.4345.EBC.996.301.B"/>
  </r>
  <r>
    <s v="WA.4345.EBC.996.301.B.521211.1"/>
    <m/>
    <s v="01 - Konsumsi/bahan makanan"/>
    <n v="100"/>
    <s v="OK"/>
    <n v="70000"/>
    <n v="7000000"/>
    <m/>
    <x v="7"/>
    <n v="100"/>
    <x v="4"/>
    <n v="70000"/>
    <n v="7000000"/>
    <n v="0"/>
    <x v="2"/>
    <x v="0"/>
    <x v="0"/>
    <x v="0"/>
    <x v="0"/>
    <s v="WA.4345.EBC.996.301.B.521211"/>
  </r>
  <r>
    <s v="WA.4345.EBC.996.301.B.521211.2"/>
    <m/>
    <s v="02 - Penggadaan"/>
    <n v="8"/>
    <s v="PKT"/>
    <n v="1500000"/>
    <n v="12000000"/>
    <m/>
    <x v="8"/>
    <n v="8"/>
    <x v="5"/>
    <n v="1500000"/>
    <n v="12000000"/>
    <n v="0"/>
    <x v="2"/>
    <x v="0"/>
    <x v="0"/>
    <x v="0"/>
    <x v="0"/>
    <s v="WA.4345.EBC.996.301.B.521211"/>
  </r>
  <r>
    <s v="WA.4345.EBC.996.301.B.521211.3"/>
    <m/>
    <s v="03 - Bahan Komputer"/>
    <n v="8"/>
    <s v="PKT"/>
    <n v="1500000"/>
    <n v="12000000"/>
    <m/>
    <x v="9"/>
    <n v="8"/>
    <x v="5"/>
    <n v="1500000"/>
    <n v="12000000"/>
    <n v="0"/>
    <x v="2"/>
    <x v="0"/>
    <x v="0"/>
    <x v="0"/>
    <x v="0"/>
    <s v="WA.4345.EBC.996.301.B.521211"/>
  </r>
  <r>
    <s v="WA.4345.EBC.996.301.B.521211.4"/>
    <m/>
    <s v="04 - ATK"/>
    <n v="8"/>
    <s v="PKT"/>
    <n v="1000000"/>
    <n v="8000000"/>
    <m/>
    <x v="10"/>
    <n v="8"/>
    <x v="5"/>
    <n v="1000000"/>
    <n v="8000000"/>
    <n v="0"/>
    <x v="2"/>
    <x v="0"/>
    <x v="0"/>
    <x v="0"/>
    <x v="0"/>
    <s v="WA.4345.EBC.996.301.B.521211"/>
  </r>
  <r>
    <s v="WA.4345.EBC.996.301.B.521211.5"/>
    <m/>
    <s v="05 - Cetakan"/>
    <n v="30"/>
    <s v="Ekspl"/>
    <n v="350000"/>
    <n v="10500000"/>
    <m/>
    <x v="196"/>
    <n v="30"/>
    <x v="7"/>
    <n v="350000"/>
    <n v="10500000"/>
    <n v="0"/>
    <x v="2"/>
    <x v="0"/>
    <x v="0"/>
    <x v="0"/>
    <x v="0"/>
    <s v="WA.4345.EBC.996.301.B.521211"/>
  </r>
  <r>
    <s v="WA.4345.EBC.996.301.B.521211.6"/>
    <m/>
    <s v="06 - Perlengkapan Peserta"/>
    <n v="54"/>
    <s v="Org"/>
    <n v="280000"/>
    <n v="15120000"/>
    <m/>
    <x v="197"/>
    <n v="54"/>
    <x v="29"/>
    <n v="280000"/>
    <n v="15120000"/>
    <n v="0"/>
    <x v="2"/>
    <x v="0"/>
    <x v="0"/>
    <x v="0"/>
    <x v="0"/>
    <s v="WA.4345.EBC.996.301.B.521211"/>
  </r>
  <r>
    <s v="WA.4345.EBC.996.301.B.521219"/>
    <s v="521219"/>
    <s v="Belanja Barang Non Operasional Lainnya"/>
    <m/>
    <m/>
    <m/>
    <n v="5257592000"/>
    <s v="521219"/>
    <x v="23"/>
    <m/>
    <x v="0"/>
    <m/>
    <n v="5257592000"/>
    <n v="0"/>
    <x v="3"/>
    <x v="0"/>
    <x v="0"/>
    <x v="7"/>
    <x v="6"/>
    <s v="WA.4345.EBC.996.301.B"/>
  </r>
  <r>
    <s v="WA.4345.EBC.996.301.B.521219.1"/>
    <m/>
    <s v="01 - Dukungan Penyelenggaraan Tugas Belajar"/>
    <n v="101"/>
    <s v="OK"/>
    <n v="52047941"/>
    <n v="5256842000"/>
    <m/>
    <x v="245"/>
    <n v="101"/>
    <x v="4"/>
    <n v="52047941"/>
    <n v="5256842000"/>
    <n v="0"/>
    <x v="2"/>
    <x v="0"/>
    <x v="0"/>
    <x v="0"/>
    <x v="0"/>
    <s v="WA.4345.EBC.996.301.B.521219"/>
  </r>
  <r>
    <s v="WA.4345.EBC.996.301.B.521219.2"/>
    <m/>
    <s v="02 - Langganan biaya video conference"/>
    <n v="3"/>
    <s v="PKT"/>
    <n v="250000"/>
    <n v="750000"/>
    <m/>
    <x v="246"/>
    <n v="3"/>
    <x v="5"/>
    <n v="250000"/>
    <n v="750000"/>
    <n v="0"/>
    <x v="2"/>
    <x v="0"/>
    <x v="0"/>
    <x v="0"/>
    <x v="0"/>
    <s v="WA.4345.EBC.996.301.B.521219"/>
  </r>
  <r>
    <s v="WA.4345.EBC.996.301.B.522151"/>
    <s v="522151"/>
    <s v="Belanja Jasa Profesi"/>
    <m/>
    <m/>
    <m/>
    <n v="20000000"/>
    <s v="522151"/>
    <x v="11"/>
    <m/>
    <x v="0"/>
    <m/>
    <n v="20000000"/>
    <n v="0"/>
    <x v="3"/>
    <x v="0"/>
    <x v="0"/>
    <x v="7"/>
    <x v="6"/>
    <s v="WA.4345.EBC.996.301.B"/>
  </r>
  <r>
    <s v="WA.4345.EBC.996.301.B.522151.1"/>
    <m/>
    <s v="01 - Narasumber/Pembahas"/>
    <n v="20"/>
    <s v="OJ"/>
    <n v="1000000"/>
    <n v="20000000"/>
    <m/>
    <x v="12"/>
    <n v="20"/>
    <x v="6"/>
    <n v="1000000"/>
    <n v="20000000"/>
    <n v="0"/>
    <x v="2"/>
    <x v="0"/>
    <x v="0"/>
    <x v="0"/>
    <x v="0"/>
    <s v="WA.4345.EBC.996.301.B.522151"/>
  </r>
  <r>
    <s v="WA.4345.EBC.996.301.B.524111"/>
    <s v="524111"/>
    <s v="Belanja Perjalanan Dinas Biasa"/>
    <m/>
    <m/>
    <m/>
    <n v="152000000"/>
    <s v="524111"/>
    <x v="13"/>
    <m/>
    <x v="0"/>
    <m/>
    <n v="152000000"/>
    <n v="0"/>
    <x v="3"/>
    <x v="0"/>
    <x v="0"/>
    <x v="7"/>
    <x v="6"/>
    <s v="WA.4345.EBC.996.301.B"/>
  </r>
  <r>
    <s v="WA.4345.EBC.996.301.B.524111.1"/>
    <m/>
    <s v="01 - Perjalanan Koordinasi dan pengadministrasian Tugas Belajar"/>
    <n v="20"/>
    <s v="OK"/>
    <n v="5500000"/>
    <n v="110000000"/>
    <m/>
    <x v="248"/>
    <n v="20"/>
    <x v="4"/>
    <n v="5500000"/>
    <n v="110000000"/>
    <n v="0"/>
    <x v="2"/>
    <x v="0"/>
    <x v="0"/>
    <x v="0"/>
    <x v="0"/>
    <s v="WA.4345.EBC.996.301.B.524111"/>
  </r>
  <r>
    <s v="WA.4345.EBC.996.301.B.524111.2"/>
    <m/>
    <s v="02 - Perjalanan Peserta Tugas Belajar"/>
    <n v="28"/>
    <s v="OK"/>
    <n v="1500000"/>
    <n v="42000000"/>
    <m/>
    <x v="249"/>
    <n v="28"/>
    <x v="4"/>
    <n v="1500000"/>
    <n v="42000000"/>
    <n v="0"/>
    <x v="2"/>
    <x v="0"/>
    <x v="0"/>
    <x v="0"/>
    <x v="0"/>
    <s v="WA.4345.EBC.996.301.B.524111"/>
  </r>
  <r>
    <s v="WA.4345.EBC.996.301.B.524119"/>
    <s v="524119"/>
    <s v="Belanja Perjalanan Dinas Paket Meeting Luar Kota"/>
    <m/>
    <m/>
    <m/>
    <n v="205200000"/>
    <s v="524119"/>
    <x v="90"/>
    <m/>
    <x v="0"/>
    <m/>
    <n v="205200000"/>
    <n v="0"/>
    <x v="3"/>
    <x v="0"/>
    <x v="0"/>
    <x v="7"/>
    <x v="6"/>
    <s v="WA.4345.EBC.996.301.B"/>
  </r>
  <r>
    <s v="WA.4345.EBC.996.301.B.524119.1"/>
    <m/>
    <s v="01 - Paket meeting fullboard (54 org x 2 hari)"/>
    <n v="108"/>
    <s v="OH"/>
    <n v="850000"/>
    <n v="91800000"/>
    <m/>
    <x v="251"/>
    <n v="108"/>
    <x v="26"/>
    <n v="850000"/>
    <n v="91800000"/>
    <n v="0"/>
    <x v="2"/>
    <x v="0"/>
    <x v="0"/>
    <x v="0"/>
    <x v="0"/>
    <s v="WA.4345.EBC.996.301.B.524119"/>
  </r>
  <r>
    <s v="WA.4345.EBC.996.301.B.524119.2"/>
    <m/>
    <s v="02 - Uang harian paket meeting"/>
    <n v="54"/>
    <s v="OK"/>
    <n v="450000"/>
    <n v="24300000"/>
    <m/>
    <x v="252"/>
    <n v="54"/>
    <x v="4"/>
    <n v="450000"/>
    <n v="24300000"/>
    <n v="0"/>
    <x v="2"/>
    <x v="0"/>
    <x v="0"/>
    <x v="0"/>
    <x v="0"/>
    <s v="WA.4345.EBC.996.301.B.524119"/>
  </r>
  <r>
    <s v="WA.4345.EBC.996.301.B.524119.3"/>
    <m/>
    <s v="03 - Perjalanan peserta"/>
    <n v="54"/>
    <s v="OK"/>
    <n v="1650000"/>
    <n v="89100000"/>
    <m/>
    <x v="253"/>
    <n v="54"/>
    <x v="4"/>
    <n v="1650000"/>
    <n v="89100000"/>
    <n v="0"/>
    <x v="2"/>
    <x v="0"/>
    <x v="0"/>
    <x v="0"/>
    <x v="0"/>
    <s v="WA.4345.EBC.996.301.B.524119"/>
  </r>
  <r>
    <s v="WA.4345.EBC.996.301.C"/>
    <s v="C"/>
    <s v="Tugas Belajar Luar Negeri"/>
    <m/>
    <m/>
    <m/>
    <n v="186041000"/>
    <s v="C"/>
    <x v="254"/>
    <m/>
    <x v="0"/>
    <m/>
    <n v="186041000"/>
    <n v="0"/>
    <x v="3"/>
    <x v="4"/>
    <x v="6"/>
    <x v="0"/>
    <x v="0"/>
    <s v="WA.4345.EBC.996.301"/>
  </r>
  <r>
    <s v="WA.4345.EBC.996.301.C.521211"/>
    <s v="521211"/>
    <s v="Belanja Bahan"/>
    <m/>
    <m/>
    <m/>
    <n v="24000000"/>
    <s v="521211"/>
    <x v="6"/>
    <m/>
    <x v="0"/>
    <m/>
    <n v="24000000"/>
    <n v="0"/>
    <x v="3"/>
    <x v="0"/>
    <x v="0"/>
    <x v="7"/>
    <x v="6"/>
    <s v="WA.4345.EBC.996.301.C"/>
  </r>
  <r>
    <s v="WA.4345.EBC.996.301.C.521211.1"/>
    <m/>
    <s v="01 - Penggadaan"/>
    <n v="6"/>
    <s v="PKT"/>
    <n v="1500000"/>
    <n v="9000000"/>
    <m/>
    <x v="60"/>
    <n v="6"/>
    <x v="5"/>
    <n v="1500000"/>
    <n v="9000000"/>
    <n v="0"/>
    <x v="2"/>
    <x v="0"/>
    <x v="0"/>
    <x v="0"/>
    <x v="0"/>
    <s v="WA.4345.EBC.996.301.C.521211"/>
  </r>
  <r>
    <s v="WA.4345.EBC.996.301.C.521211.2"/>
    <m/>
    <s v="02 - Bahan Komputer"/>
    <n v="6"/>
    <s v="PKT"/>
    <n v="1500000"/>
    <n v="9000000"/>
    <m/>
    <x v="20"/>
    <n v="6"/>
    <x v="5"/>
    <n v="1500000"/>
    <n v="9000000"/>
    <n v="0"/>
    <x v="2"/>
    <x v="0"/>
    <x v="0"/>
    <x v="0"/>
    <x v="0"/>
    <s v="WA.4345.EBC.996.301.C.521211"/>
  </r>
  <r>
    <s v="WA.4345.EBC.996.301.C.521211.3"/>
    <m/>
    <s v="03 - ATK"/>
    <n v="6"/>
    <s v="PKT"/>
    <n v="1000000"/>
    <n v="6000000"/>
    <m/>
    <x v="21"/>
    <n v="6"/>
    <x v="5"/>
    <n v="1000000"/>
    <n v="6000000"/>
    <n v="0"/>
    <x v="2"/>
    <x v="0"/>
    <x v="0"/>
    <x v="0"/>
    <x v="0"/>
    <s v="WA.4345.EBC.996.301.C.521211"/>
  </r>
  <r>
    <s v="WA.4345.EBC.996.301.C.521219"/>
    <s v="521219"/>
    <s v="Belanja Barang Non Operasional Lainnya"/>
    <m/>
    <m/>
    <m/>
    <n v="20000000"/>
    <s v="521219"/>
    <x v="23"/>
    <m/>
    <x v="0"/>
    <m/>
    <n v="20000000"/>
    <n v="0"/>
    <x v="3"/>
    <x v="0"/>
    <x v="0"/>
    <x v="7"/>
    <x v="6"/>
    <s v="WA.4345.EBC.996.301.C"/>
  </r>
  <r>
    <s v="WA.4345.EBC.996.301.C.521219.1"/>
    <m/>
    <s v="01 - Dukungan Penyelenggaraan Tugas Belajar Luar Negeri"/>
    <n v="2"/>
    <s v="OK"/>
    <n v="10000000"/>
    <n v="20000000"/>
    <m/>
    <x v="255"/>
    <n v="2"/>
    <x v="4"/>
    <n v="10000000"/>
    <n v="20000000"/>
    <n v="0"/>
    <x v="2"/>
    <x v="0"/>
    <x v="0"/>
    <x v="0"/>
    <x v="0"/>
    <s v="WA.4345.EBC.996.301.C.521219"/>
  </r>
  <r>
    <s v="WA.4345.EBC.996.301.C.524211"/>
    <s v="524211"/>
    <s v="Belanja Perjalanan Dinas Biasa - Luar Negeri"/>
    <m/>
    <m/>
    <m/>
    <n v="142041000"/>
    <s v="524211"/>
    <x v="256"/>
    <m/>
    <x v="0"/>
    <m/>
    <n v="142041000"/>
    <n v="0"/>
    <x v="3"/>
    <x v="0"/>
    <x v="0"/>
    <x v="7"/>
    <x v="6"/>
    <s v="WA.4345.EBC.996.301.C"/>
  </r>
  <r>
    <s v="WA.4345.EBC.996.301.C.524211.1"/>
    <m/>
    <s v="01 - Perjalanan peserta tugas belajar, Koordinasi dan Pendampingan tugas belajar"/>
    <n v="3"/>
    <s v="OK"/>
    <n v="47347000"/>
    <n v="142041000"/>
    <m/>
    <x v="257"/>
    <n v="3"/>
    <x v="4"/>
    <n v="47347000"/>
    <n v="142041000"/>
    <n v="0"/>
    <x v="2"/>
    <x v="0"/>
    <x v="0"/>
    <x v="0"/>
    <x v="0"/>
    <s v="WA.4345.EBC.996.301.C.524211"/>
  </r>
  <r>
    <s v="WA.4345.EBC.996.302"/>
    <s v="302"/>
    <s v="Aparatur KKP yang Diberikan Izin Belajar"/>
    <m/>
    <s v=""/>
    <m/>
    <n v="91170000"/>
    <s v="302"/>
    <x v="258"/>
    <m/>
    <x v="3"/>
    <m/>
    <n v="91170000"/>
    <n v="0"/>
    <x v="3"/>
    <x v="0"/>
    <x v="0"/>
    <x v="0"/>
    <x v="0"/>
    <s v="WA.4345.EBC.996"/>
  </r>
  <r>
    <s v="WA.4345.EBC.996.302.A"/>
    <s v="A"/>
    <s v="Aparatur KKP yang Diberikan Izin Belajar"/>
    <m/>
    <m/>
    <m/>
    <n v="91170000"/>
    <s v="A"/>
    <x v="258"/>
    <m/>
    <x v="0"/>
    <m/>
    <n v="91170000"/>
    <n v="0"/>
    <x v="3"/>
    <x v="4"/>
    <x v="6"/>
    <x v="0"/>
    <x v="0"/>
    <s v="WA.4345.EBC.996.302"/>
  </r>
  <r>
    <s v="WA.4345.EBC.996.302.A.521211"/>
    <s v="521211"/>
    <s v="Belanja Bahan"/>
    <m/>
    <m/>
    <m/>
    <n v="39000000"/>
    <s v="521211"/>
    <x v="6"/>
    <m/>
    <x v="0"/>
    <m/>
    <n v="39000000"/>
    <n v="0"/>
    <x v="3"/>
    <x v="0"/>
    <x v="0"/>
    <x v="7"/>
    <x v="6"/>
    <s v="WA.4345.EBC.996.302.A"/>
  </r>
  <r>
    <s v="WA.4345.EBC.996.302.A.521211.1"/>
    <m/>
    <s v="01 - Konsumsi/bahan makanan"/>
    <n v="100"/>
    <s v="OK"/>
    <n v="70000"/>
    <n v="7000000"/>
    <m/>
    <x v="7"/>
    <n v="100"/>
    <x v="4"/>
    <n v="70000"/>
    <n v="7000000"/>
    <n v="0"/>
    <x v="2"/>
    <x v="0"/>
    <x v="0"/>
    <x v="0"/>
    <x v="0"/>
    <s v="WA.4345.EBC.996.302.A.521211"/>
  </r>
  <r>
    <s v="WA.4345.EBC.996.302.A.521211.2"/>
    <m/>
    <s v="02 - Penggadaan"/>
    <n v="8"/>
    <s v="PKT"/>
    <n v="1500000"/>
    <n v="12000000"/>
    <m/>
    <x v="8"/>
    <n v="8"/>
    <x v="5"/>
    <n v="1500000"/>
    <n v="12000000"/>
    <n v="0"/>
    <x v="2"/>
    <x v="0"/>
    <x v="0"/>
    <x v="0"/>
    <x v="0"/>
    <s v="WA.4345.EBC.996.302.A.521211"/>
  </r>
  <r>
    <s v="WA.4345.EBC.996.302.A.521211.3"/>
    <m/>
    <s v="03 - Bahan Komputer"/>
    <n v="8"/>
    <s v="PKT"/>
    <n v="1500000"/>
    <n v="12000000"/>
    <m/>
    <x v="9"/>
    <n v="8"/>
    <x v="5"/>
    <n v="1500000"/>
    <n v="12000000"/>
    <n v="0"/>
    <x v="2"/>
    <x v="0"/>
    <x v="0"/>
    <x v="0"/>
    <x v="0"/>
    <s v="WA.4345.EBC.996.302.A.521211"/>
  </r>
  <r>
    <s v="WA.4345.EBC.996.302.A.521211.4"/>
    <m/>
    <s v="04 - ATK"/>
    <n v="8"/>
    <s v="PKT"/>
    <n v="1000000"/>
    <n v="8000000"/>
    <m/>
    <x v="10"/>
    <n v="8"/>
    <x v="5"/>
    <n v="1000000"/>
    <n v="8000000"/>
    <n v="0"/>
    <x v="2"/>
    <x v="0"/>
    <x v="0"/>
    <x v="0"/>
    <x v="0"/>
    <s v="WA.4345.EBC.996.302.A.521211"/>
  </r>
  <r>
    <s v="WA.4345.EBC.996.302.A.524111"/>
    <s v="524111"/>
    <s v="Belanja Perjalanan Dinas Biasa"/>
    <m/>
    <m/>
    <m/>
    <n v="52170000"/>
    <s v="524111"/>
    <x v="13"/>
    <m/>
    <x v="0"/>
    <m/>
    <n v="52170000"/>
    <n v="0"/>
    <x v="3"/>
    <x v="0"/>
    <x v="0"/>
    <x v="7"/>
    <x v="6"/>
    <s v="WA.4345.EBC.996.302.A"/>
  </r>
  <r>
    <s v="WA.4345.EBC.996.302.A.524111.1"/>
    <m/>
    <s v="01 - Perjalanan Koordinasi dan pengadministrasian izin Belajar"/>
    <n v="10"/>
    <s v="OK"/>
    <n v="5217000"/>
    <n v="52170000"/>
    <m/>
    <x v="259"/>
    <n v="10"/>
    <x v="4"/>
    <n v="5217000"/>
    <n v="52170000"/>
    <n v="0"/>
    <x v="2"/>
    <x v="0"/>
    <x v="0"/>
    <x v="0"/>
    <x v="0"/>
    <s v="WA.4345.EBC.996.302.A.5241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2">
  <r>
    <s v="032.12.DL"/>
    <s v="032.12.DL"/>
    <s v="Program Pendidikan dan Pelatihan Vokasi"/>
    <m/>
    <m/>
    <m/>
    <n v="1000000000"/>
    <s v="032.12.DL"/>
    <x v="0"/>
    <m/>
    <m/>
    <m/>
    <n v="1000000000"/>
    <n v="0"/>
    <x v="0"/>
    <x v="0"/>
    <x v="0"/>
    <x v="0"/>
    <x v="0"/>
    <s v="032.12"/>
  </r>
  <r>
    <s v="DL.2376"/>
    <s v="2376"/>
    <s v="Pendidikan Kelautan dan Perikanan"/>
    <m/>
    <m/>
    <m/>
    <n v="1000000000"/>
    <s v="2376"/>
    <x v="1"/>
    <m/>
    <m/>
    <m/>
    <n v="1000000000"/>
    <n v="0"/>
    <x v="0"/>
    <x v="0"/>
    <x v="0"/>
    <x v="0"/>
    <x v="0"/>
    <s v="DL"/>
  </r>
  <r>
    <s v="DL.2376.AFA"/>
    <s v="2376.AFA"/>
    <s v="Norma, Standard, Prosedur dan Kriteria[Base Line]"/>
    <n v="5"/>
    <s v="NSPK, Rancangan Standar, Pedoman, Standar"/>
    <m/>
    <n v="1000000000"/>
    <s v="2376.AFA"/>
    <x v="2"/>
    <n v="5"/>
    <s v="NSPK, Rancangan Standar, Pedoman, Standar"/>
    <m/>
    <n v="1000000000"/>
    <n v="0"/>
    <x v="0"/>
    <x v="0"/>
    <x v="0"/>
    <x v="0"/>
    <x v="0"/>
    <s v="DL.2376"/>
  </r>
  <r>
    <s v="DL.2376.AFA.001"/>
    <s v="2376.AFA.001"/>
    <s v="Norma, Standard, Prosedur dan Kriteria Pendidikan Kelautan dan Perikanan"/>
    <n v="5"/>
    <s v="NSPK"/>
    <m/>
    <n v="1000000000"/>
    <s v="2376.AFA.001"/>
    <x v="3"/>
    <n v="5"/>
    <s v="NSPK"/>
    <m/>
    <n v="1000000000"/>
    <n v="0"/>
    <x v="0"/>
    <x v="0"/>
    <x v="0"/>
    <x v="0"/>
    <x v="0"/>
    <s v="DL.2376.AFA"/>
  </r>
  <r>
    <s v="DL.2376.AFA.001.051"/>
    <s v="051"/>
    <s v="NSPK Metode dan Kurikulum Pendidikan KP"/>
    <m/>
    <s v=""/>
    <m/>
    <n v="186192000"/>
    <s v="051"/>
    <x v="4"/>
    <m/>
    <s v=""/>
    <m/>
    <n v="162907000"/>
    <n v="23285000"/>
    <x v="0"/>
    <x v="0"/>
    <x v="0"/>
    <x v="0"/>
    <x v="0"/>
    <s v="DL.2376.AFA.001"/>
  </r>
  <r>
    <s v="DL.2376.AFA.001.051.A"/>
    <s v="A"/>
    <s v="Bimbingan dan Pembinaan Metode dan Kurikulum"/>
    <m/>
    <m/>
    <m/>
    <n v="131673000"/>
    <s v="A"/>
    <x v="5"/>
    <m/>
    <m/>
    <m/>
    <n v="106698000"/>
    <n v="24975000"/>
    <x v="0"/>
    <x v="1"/>
    <x v="1"/>
    <x v="0"/>
    <x v="0"/>
    <s v="DL.2376.AFA.001.051"/>
  </r>
  <r>
    <s v="DL.2376.AFA.001.051.A.521211"/>
    <s v="521211"/>
    <s v="Belanja Bahan"/>
    <m/>
    <m/>
    <m/>
    <n v="48225000"/>
    <s v="521211"/>
    <x v="6"/>
    <m/>
    <m/>
    <m/>
    <n v="29250000"/>
    <n v="18975000"/>
    <x v="0"/>
    <x v="0"/>
    <x v="0"/>
    <x v="0"/>
    <x v="1"/>
    <s v="DL.2376.AFA.001.051.A"/>
  </r>
  <r>
    <s v="DL.2376.AFA.001.051.A.521211.1"/>
    <m/>
    <s v="01 - Konsumsi/bahan makanan"/>
    <n v="503"/>
    <s v="OK"/>
    <n v="75000"/>
    <n v="37725000"/>
    <m/>
    <x v="7"/>
    <n v="250"/>
    <s v="OK"/>
    <n v="75000"/>
    <n v="18750000"/>
    <n v="18975000"/>
    <x v="1"/>
    <x v="0"/>
    <x v="0"/>
    <x v="0"/>
    <x v="0"/>
    <s v="DL.2376.AFA.001.051.A.521211"/>
  </r>
  <r>
    <s v="DL.2376.AFA.001.051.A.521211.2"/>
    <m/>
    <s v="02 - Penggadaan"/>
    <n v="3"/>
    <s v="PKT"/>
    <n v="1000000"/>
    <n v="3000000"/>
    <m/>
    <x v="8"/>
    <n v="3"/>
    <s v="PKT"/>
    <n v="1000000"/>
    <n v="3000000"/>
    <n v="0"/>
    <x v="2"/>
    <x v="0"/>
    <x v="0"/>
    <x v="0"/>
    <x v="0"/>
    <s v="DL.2376.AFA.001.051.A.521211"/>
  </r>
  <r>
    <s v="DL.2376.AFA.001.051.A.521211.3"/>
    <m/>
    <s v="03 - Bahan Komputer"/>
    <n v="3"/>
    <s v="PKT"/>
    <n v="1500000"/>
    <n v="4500000"/>
    <m/>
    <x v="9"/>
    <n v="3"/>
    <s v="PKT"/>
    <n v="1500000"/>
    <n v="4500000"/>
    <n v="0"/>
    <x v="0"/>
    <x v="0"/>
    <x v="0"/>
    <x v="0"/>
    <x v="0"/>
    <s v="DL.2376.AFA.001.051.A.521211"/>
  </r>
  <r>
    <s v="DL.2376.AFA.001.051.A.521211.4"/>
    <m/>
    <s v="04 - ATK"/>
    <n v="3"/>
    <s v="PKT"/>
    <n v="1000000"/>
    <n v="3000000"/>
    <m/>
    <x v="10"/>
    <n v="3"/>
    <s v="PKT"/>
    <n v="1000000"/>
    <n v="3000000"/>
    <n v="0"/>
    <x v="0"/>
    <x v="0"/>
    <x v="0"/>
    <x v="0"/>
    <x v="0"/>
    <s v="DL.2376.AFA.001.051.A.521211"/>
  </r>
  <r>
    <s v="DL.2376.AFA.001.051.A.522151"/>
    <s v="522151"/>
    <s v="Belanja Jasa Profesi"/>
    <m/>
    <m/>
    <m/>
    <n v="16000000"/>
    <s v="522151"/>
    <x v="11"/>
    <m/>
    <m/>
    <m/>
    <n v="10000000"/>
    <n v="6000000"/>
    <x v="0"/>
    <x v="0"/>
    <x v="0"/>
    <x v="0"/>
    <x v="1"/>
    <s v="DL.2376.AFA.001.051.A"/>
  </r>
  <r>
    <s v="DL.2376.AFA.001.051.A.522151.1"/>
    <m/>
    <s v="01 - Narasumber/Pembahas"/>
    <n v="16"/>
    <s v="OJ"/>
    <n v="1000000"/>
    <n v="16000000"/>
    <m/>
    <x v="12"/>
    <n v="10"/>
    <s v="OJ"/>
    <n v="1000000"/>
    <n v="10000000"/>
    <n v="6000000"/>
    <x v="3"/>
    <x v="0"/>
    <x v="0"/>
    <x v="0"/>
    <x v="0"/>
    <s v="DL.2376.AFA.001.051.A.522151"/>
  </r>
  <r>
    <s v="DL.2376.AFA.001.051.A.524111"/>
    <s v="524111"/>
    <s v="Belanja Perjalanan Dinas Biasa"/>
    <m/>
    <m/>
    <m/>
    <n v="67448000"/>
    <s v="524111"/>
    <x v="13"/>
    <m/>
    <m/>
    <m/>
    <n v="67448000"/>
    <n v="0"/>
    <x v="0"/>
    <x v="0"/>
    <x v="0"/>
    <x v="0"/>
    <x v="1"/>
    <s v="DL.2376.AFA.001.051.A"/>
  </r>
  <r>
    <s v="DL.2376.AFA.001.051.A.524111.1"/>
    <m/>
    <s v="01 - Perjalanan Bimbingan dan Pembinaan Metode dan Kurikulum"/>
    <n v="13"/>
    <s v="OK"/>
    <n v="5188308"/>
    <n v="67448000"/>
    <m/>
    <x v="14"/>
    <n v="13"/>
    <s v="OK"/>
    <n v="5188308"/>
    <n v="67448000"/>
    <n v="0"/>
    <x v="2"/>
    <x v="0"/>
    <x v="0"/>
    <x v="0"/>
    <x v="0"/>
    <s v="DL.2376.AFA.001.051.A.524111"/>
  </r>
  <r>
    <s v="DL.2376.AFA.001.051.A.524114"/>
    <m/>
    <m/>
    <m/>
    <m/>
    <m/>
    <m/>
    <s v="524114"/>
    <x v="15"/>
    <m/>
    <m/>
    <m/>
    <n v="0"/>
    <n v="0"/>
    <x v="4"/>
    <x v="0"/>
    <x v="0"/>
    <x v="0"/>
    <x v="1"/>
    <s v="DL.2376.AFA.001.051.A"/>
  </r>
  <r>
    <s v="DL.2376.AFA.001.051.A.524114.1"/>
    <m/>
    <m/>
    <m/>
    <m/>
    <m/>
    <m/>
    <m/>
    <x v="16"/>
    <n v="0"/>
    <s v="OH"/>
    <n v="1197000"/>
    <n v="0"/>
    <n v="0"/>
    <x v="2"/>
    <x v="0"/>
    <x v="0"/>
    <x v="0"/>
    <x v="0"/>
    <s v="DL.2376.AFA.001.051.A.524114"/>
  </r>
  <r>
    <s v="DL.2376.AFA.001.051.A.524114.2"/>
    <m/>
    <m/>
    <m/>
    <m/>
    <m/>
    <m/>
    <m/>
    <x v="17"/>
    <n v="0"/>
    <s v="OH"/>
    <n v="799400"/>
    <n v="0"/>
    <n v="0"/>
    <x v="2"/>
    <x v="0"/>
    <x v="0"/>
    <x v="0"/>
    <x v="0"/>
    <s v="DL.2376.AFA.001.051.A.524114"/>
  </r>
  <r>
    <s v="DL.2376.AFA.001.051.B"/>
    <s v="B"/>
    <s v="Penyusunan NSPK Metode dan Kurikulum"/>
    <m/>
    <m/>
    <m/>
    <n v="54519000"/>
    <s v="B"/>
    <x v="18"/>
    <m/>
    <m/>
    <m/>
    <n v="56209000"/>
    <n v="-1690000"/>
    <x v="0"/>
    <x v="1"/>
    <x v="1"/>
    <x v="0"/>
    <x v="0"/>
    <s v="DL.2376.AFA.001.051"/>
  </r>
  <r>
    <s v="DL.2376.AFA.001.051.B.521211"/>
    <s v="521211"/>
    <s v="Belanja Bahan"/>
    <m/>
    <m/>
    <m/>
    <n v="17500000"/>
    <s v="521211"/>
    <x v="6"/>
    <m/>
    <m/>
    <m/>
    <n v="19190000"/>
    <n v="-1690000"/>
    <x v="0"/>
    <x v="0"/>
    <x v="0"/>
    <x v="0"/>
    <x v="1"/>
    <s v="DL.2376.AFA.001.051.B"/>
  </r>
  <r>
    <s v="DL.2376.AFA.001.051.B.521211.1"/>
    <m/>
    <s v="01 - Konsumsi/bahan makanan"/>
    <n v="140"/>
    <s v="OK"/>
    <n v="75000"/>
    <n v="10500000"/>
    <m/>
    <x v="7"/>
    <n v="100"/>
    <s v="OK"/>
    <n v="75000"/>
    <n v="7500000"/>
    <n v="3000000"/>
    <x v="1"/>
    <x v="0"/>
    <x v="0"/>
    <x v="0"/>
    <x v="0"/>
    <s v="DL.2376.AFA.001.051.B.521211"/>
  </r>
  <r>
    <s v="DL.2376.AFA.001.051.B.521211.2"/>
    <m/>
    <s v="02 - Penggadaan"/>
    <n v="2"/>
    <s v="PKT"/>
    <n v="1000000"/>
    <n v="2000000"/>
    <m/>
    <x v="8"/>
    <n v="1"/>
    <s v="PKT"/>
    <n v="750000"/>
    <n v="750000"/>
    <n v="1250000"/>
    <x v="1"/>
    <x v="0"/>
    <x v="0"/>
    <x v="0"/>
    <x v="0"/>
    <s v="DL.2376.AFA.001.051.B.521211"/>
  </r>
  <r>
    <s v="DL.2376.AFA.001.051.B.521211.3"/>
    <m/>
    <s v="03 - Bahan Komputer"/>
    <n v="2"/>
    <s v="PKT"/>
    <n v="1500000"/>
    <n v="3000000"/>
    <m/>
    <x v="9"/>
    <n v="2"/>
    <s v="PKT"/>
    <n v="1500000"/>
    <n v="3000000"/>
    <n v="0"/>
    <x v="2"/>
    <x v="0"/>
    <x v="0"/>
    <x v="0"/>
    <x v="0"/>
    <s v="DL.2376.AFA.001.051.B.521211"/>
  </r>
  <r>
    <s v="DL.2376.AFA.001.051.B.521211.4"/>
    <m/>
    <s v="04 - ATK"/>
    <n v="2"/>
    <s v="PKT"/>
    <n v="1000000"/>
    <n v="2000000"/>
    <m/>
    <x v="10"/>
    <n v="2"/>
    <s v="PKT"/>
    <n v="1000000"/>
    <n v="2000000"/>
    <n v="0"/>
    <x v="2"/>
    <x v="0"/>
    <x v="0"/>
    <x v="0"/>
    <x v="0"/>
    <s v="DL.2376.AFA.001.051.B.521211"/>
  </r>
  <r>
    <s v="DL.2376.AFA.001.051.B.521211.5"/>
    <m/>
    <m/>
    <m/>
    <m/>
    <m/>
    <m/>
    <m/>
    <x v="19"/>
    <n v="36"/>
    <s v="Eks"/>
    <n v="165000"/>
    <n v="5940000"/>
    <n v="-5940000"/>
    <x v="4"/>
    <x v="0"/>
    <x v="0"/>
    <x v="0"/>
    <x v="0"/>
    <s v="DL.2376.AFA.001.051.B.521211"/>
  </r>
  <r>
    <s v="DL.2376.AFA.001.051.B.522151"/>
    <s v="522151"/>
    <s v="Belanja Jasa Profesi"/>
    <m/>
    <m/>
    <m/>
    <n v="5000000"/>
    <s v="522151"/>
    <x v="11"/>
    <m/>
    <m/>
    <m/>
    <n v="5000000"/>
    <n v="0"/>
    <x v="0"/>
    <x v="0"/>
    <x v="0"/>
    <x v="0"/>
    <x v="1"/>
    <s v="DL.2376.AFA.001.051.B"/>
  </r>
  <r>
    <s v="DL.2376.AFA.001.051.B.522151.1"/>
    <m/>
    <s v="01 - Narasumber/Pembahas"/>
    <n v="5"/>
    <s v="OJ"/>
    <n v="1000000"/>
    <n v="5000000"/>
    <m/>
    <x v="12"/>
    <n v="5"/>
    <s v="OJ"/>
    <n v="1000000"/>
    <n v="5000000"/>
    <n v="0"/>
    <x v="2"/>
    <x v="0"/>
    <x v="0"/>
    <x v="0"/>
    <x v="0"/>
    <s v="DL.2376.AFA.001.051.B.522151"/>
  </r>
  <r>
    <s v="DL.2376.AFA.001.051.B.524111"/>
    <s v="524111"/>
    <s v="Belanja Perjalanan Dinas Biasa"/>
    <m/>
    <m/>
    <m/>
    <n v="32019000"/>
    <s v="524111"/>
    <x v="13"/>
    <m/>
    <m/>
    <m/>
    <n v="32019000"/>
    <n v="0"/>
    <x v="0"/>
    <x v="0"/>
    <x v="0"/>
    <x v="0"/>
    <x v="1"/>
    <s v="DL.2376.AFA.001.051.B"/>
  </r>
  <r>
    <s v="DL.2376.AFA.001.051.B.524111.1"/>
    <m/>
    <s v="01 - Perjalanan Fasilitasi/koordinasi Penyusunan NSPK"/>
    <n v="11"/>
    <s v="OK"/>
    <n v="2910883"/>
    <n v="32019000"/>
    <m/>
    <x v="20"/>
    <n v="11"/>
    <s v="OK"/>
    <n v="2910883"/>
    <n v="32019000"/>
    <n v="0"/>
    <x v="2"/>
    <x v="0"/>
    <x v="0"/>
    <x v="0"/>
    <x v="0"/>
    <s v="DL.2376.AFA.001.051.B.524111"/>
  </r>
  <r>
    <s v="DL.2376.AFA.001.052"/>
    <s v="052"/>
    <s v="NSPK Peserta Didik Sarana dan Prasarana Pendidikan KP"/>
    <m/>
    <s v=""/>
    <m/>
    <n v="118802000"/>
    <s v="052"/>
    <x v="21"/>
    <m/>
    <s v=""/>
    <m/>
    <n v="129552000"/>
    <n v="-10750000"/>
    <x v="0"/>
    <x v="0"/>
    <x v="0"/>
    <x v="0"/>
    <x v="0"/>
    <s v="DL.2376.AFA.001"/>
  </r>
  <r>
    <s v="DL.2376.AFA.001.052.A"/>
    <s v="A"/>
    <s v="NSPK Peserta Didik"/>
    <m/>
    <m/>
    <m/>
    <n v="35050000"/>
    <s v="A"/>
    <x v="22"/>
    <m/>
    <m/>
    <m/>
    <n v="41800000"/>
    <n v="-6750000"/>
    <x v="0"/>
    <x v="1"/>
    <x v="2"/>
    <x v="0"/>
    <x v="0"/>
    <s v="DL.2376.AFA.001.052"/>
  </r>
  <r>
    <s v="DL.2376.AFA.001.052.A.521211"/>
    <s v="521211"/>
    <s v="Belanja Bahan"/>
    <m/>
    <m/>
    <m/>
    <n v="11050000"/>
    <s v="521211"/>
    <x v="6"/>
    <m/>
    <m/>
    <m/>
    <n v="5800000"/>
    <n v="5250000"/>
    <x v="0"/>
    <x v="0"/>
    <x v="0"/>
    <x v="0"/>
    <x v="2"/>
    <s v="DL.2376.AFA.001.052.A"/>
  </r>
  <r>
    <s v="DL.2376.AFA.001.052.A.521211.1"/>
    <m/>
    <s v="01 - Konsumsi/bahan makanan"/>
    <n v="100"/>
    <s v="OK"/>
    <n v="75000"/>
    <n v="7500000"/>
    <m/>
    <x v="7"/>
    <n v="30"/>
    <s v="OK"/>
    <n v="75000"/>
    <n v="2250000"/>
    <n v="5250000"/>
    <x v="1"/>
    <x v="0"/>
    <x v="0"/>
    <x v="0"/>
    <x v="0"/>
    <s v="DL.2376.AFA.001.052.A.521211"/>
  </r>
  <r>
    <s v="DL.2376.AFA.001.052.A.521211.2"/>
    <m/>
    <s v="02 - Bahan Komputer"/>
    <n v="1"/>
    <s v="PKT"/>
    <n v="1500000"/>
    <n v="1500000"/>
    <m/>
    <x v="23"/>
    <n v="1"/>
    <s v="PKT"/>
    <n v="1500000"/>
    <n v="1500000"/>
    <n v="0"/>
    <x v="2"/>
    <x v="0"/>
    <x v="0"/>
    <x v="0"/>
    <x v="0"/>
    <s v="DL.2376.AFA.001.052.A.521211"/>
  </r>
  <r>
    <s v="DL.2376.AFA.001.052.A.521211.3"/>
    <m/>
    <s v="03 - ATK"/>
    <n v="1"/>
    <s v="PKT"/>
    <n v="1000000"/>
    <n v="1000000"/>
    <m/>
    <x v="24"/>
    <n v="1"/>
    <s v="PKT"/>
    <n v="1000000"/>
    <n v="1000000"/>
    <n v="0"/>
    <x v="2"/>
    <x v="0"/>
    <x v="0"/>
    <x v="0"/>
    <x v="0"/>
    <s v="DL.2376.AFA.001.052.A.521211"/>
  </r>
  <r>
    <s v="DL.2376.AFA.001.052.A.521211.4"/>
    <m/>
    <s v="04 - Cetak"/>
    <n v="3"/>
    <s v="Ekspl"/>
    <n v="350000"/>
    <n v="1050000"/>
    <m/>
    <x v="25"/>
    <n v="3"/>
    <s v="Ekspl"/>
    <n v="350000"/>
    <n v="1050000"/>
    <n v="0"/>
    <x v="0"/>
    <x v="0"/>
    <x v="0"/>
    <x v="0"/>
    <x v="0"/>
    <s v="DL.2376.AFA.001.052.A.521211"/>
  </r>
  <r>
    <s v="DL.2376.AFA.001.052.A.521219"/>
    <m/>
    <m/>
    <m/>
    <m/>
    <m/>
    <m/>
    <s v="521219"/>
    <x v="26"/>
    <m/>
    <m/>
    <m/>
    <n v="10000000"/>
    <n v="-10000000"/>
    <x v="4"/>
    <x v="0"/>
    <x v="0"/>
    <x v="0"/>
    <x v="2"/>
    <s v="DL.2376.AFA.001.052.A"/>
  </r>
  <r>
    <s v="DL.2376.AFA.001.052.A.521219.1"/>
    <m/>
    <m/>
    <m/>
    <m/>
    <m/>
    <m/>
    <m/>
    <x v="27"/>
    <n v="1"/>
    <s v="PKT"/>
    <n v="10000000"/>
    <n v="10000000"/>
    <n v="-10000000"/>
    <x v="3"/>
    <x v="0"/>
    <x v="0"/>
    <x v="0"/>
    <x v="0"/>
    <s v="DL.2376.AFA.001.052.A.521219"/>
  </r>
  <r>
    <s v="DL.2376.AFA.001.052.A.522151"/>
    <m/>
    <m/>
    <m/>
    <m/>
    <m/>
    <m/>
    <s v="522151"/>
    <x v="11"/>
    <m/>
    <m/>
    <m/>
    <n v="2000000"/>
    <n v="-2000000"/>
    <x v="4"/>
    <x v="0"/>
    <x v="0"/>
    <x v="0"/>
    <x v="2"/>
    <s v="DL.2376.AFA.001.052.A"/>
  </r>
  <r>
    <s v="DL.2376.AFA.001.052.A.522151.1"/>
    <m/>
    <m/>
    <m/>
    <m/>
    <m/>
    <m/>
    <m/>
    <x v="12"/>
    <n v="2"/>
    <s v="OJ"/>
    <n v="1000000"/>
    <n v="2000000"/>
    <n v="-2000000"/>
    <x v="3"/>
    <x v="0"/>
    <x v="0"/>
    <x v="0"/>
    <x v="0"/>
    <s v="DL.2376.AFA.001.052.A.522151"/>
  </r>
  <r>
    <s v="DL.2376.AFA.001.052.A.524111"/>
    <s v="524111"/>
    <s v="Belanja Perjalanan Dinas Biasa"/>
    <m/>
    <m/>
    <m/>
    <n v="24000000"/>
    <s v="524111"/>
    <x v="13"/>
    <m/>
    <m/>
    <m/>
    <n v="24000000"/>
    <n v="0"/>
    <x v="0"/>
    <x v="0"/>
    <x v="0"/>
    <x v="0"/>
    <x v="2"/>
    <s v="DL.2376.AFA.001.052.A"/>
  </r>
  <r>
    <s v="DL.2376.AFA.001.052.A.524111.1"/>
    <m/>
    <s v="01 - NSPK Peserta Didik Standar Sarana dan Prasarana Pendidikan KP"/>
    <n v="6"/>
    <s v="OK"/>
    <n v="4000000"/>
    <n v="24000000"/>
    <m/>
    <x v="28"/>
    <n v="6"/>
    <s v="OK"/>
    <n v="4000000"/>
    <n v="24000000"/>
    <n v="0"/>
    <x v="2"/>
    <x v="0"/>
    <x v="0"/>
    <x v="0"/>
    <x v="0"/>
    <s v="DL.2376.AFA.001.052.A.524111"/>
  </r>
  <r>
    <s v="DL.2376.AFA.001.052.B"/>
    <s v="B"/>
    <s v="Pengendalian Sarana Prasarana"/>
    <m/>
    <m/>
    <m/>
    <n v="83752000"/>
    <s v="B"/>
    <x v="29"/>
    <m/>
    <m/>
    <m/>
    <n v="87752000"/>
    <n v="-4000000"/>
    <x v="0"/>
    <x v="1"/>
    <x v="2"/>
    <x v="0"/>
    <x v="0"/>
    <s v="DL.2376.AFA.001.052"/>
  </r>
  <r>
    <s v="DL.2376.AFA.001.052.B.521211"/>
    <s v="521211"/>
    <s v="Belanja Bahan"/>
    <m/>
    <m/>
    <m/>
    <n v="13500000"/>
    <s v="521211"/>
    <x v="6"/>
    <m/>
    <m/>
    <m/>
    <n v="13500000"/>
    <n v="0"/>
    <x v="0"/>
    <x v="0"/>
    <x v="0"/>
    <x v="0"/>
    <x v="2"/>
    <s v="DL.2376.AFA.001.052.B"/>
  </r>
  <r>
    <s v="DL.2376.AFA.001.052.B.521211.1"/>
    <m/>
    <s v="01 - Konsumsi/bahan makanan"/>
    <n v="100"/>
    <s v="OK"/>
    <n v="75000"/>
    <n v="7500000"/>
    <m/>
    <x v="7"/>
    <n v="100"/>
    <s v="OK"/>
    <n v="75000"/>
    <n v="7500000"/>
    <n v="0"/>
    <x v="2"/>
    <x v="0"/>
    <x v="0"/>
    <x v="0"/>
    <x v="0"/>
    <s v="DL.2376.AFA.001.052.B.521211"/>
  </r>
  <r>
    <s v="DL.2376.AFA.001.052.B.521211.2"/>
    <m/>
    <s v="02 - Bahan Komputer"/>
    <n v="2"/>
    <s v="PKT"/>
    <n v="1500000"/>
    <n v="3000000"/>
    <m/>
    <x v="23"/>
    <n v="2"/>
    <s v="PKT"/>
    <n v="1500000"/>
    <n v="3000000"/>
    <n v="0"/>
    <x v="0"/>
    <x v="0"/>
    <x v="0"/>
    <x v="0"/>
    <x v="0"/>
    <s v="DL.2376.AFA.001.052.B.521211"/>
  </r>
  <r>
    <s v="DL.2376.AFA.001.052.B.521211.3"/>
    <m/>
    <s v="03 - ATK"/>
    <n v="2"/>
    <s v="PKT"/>
    <n v="1000000"/>
    <n v="2000000"/>
    <m/>
    <x v="24"/>
    <n v="2"/>
    <s v="PKT"/>
    <n v="1000000"/>
    <n v="2000000"/>
    <n v="0"/>
    <x v="0"/>
    <x v="0"/>
    <x v="0"/>
    <x v="0"/>
    <x v="0"/>
    <s v="DL.2376.AFA.001.052.B.521211"/>
  </r>
  <r>
    <s v="DL.2376.AFA.001.052.B.521211.4"/>
    <m/>
    <s v="04 - Cetakan"/>
    <n v="4"/>
    <s v="Ekspl"/>
    <n v="250000"/>
    <n v="1000000"/>
    <m/>
    <x v="30"/>
    <n v="4"/>
    <s v="Ekspl"/>
    <n v="250000"/>
    <n v="1000000"/>
    <n v="0"/>
    <x v="0"/>
    <x v="0"/>
    <x v="0"/>
    <x v="0"/>
    <x v="0"/>
    <s v="DL.2376.AFA.001.052.B.521211"/>
  </r>
  <r>
    <s v="DL.2376.AFA.001.052.B.522151"/>
    <s v="522151"/>
    <s v="Belanja Jasa Profesi"/>
    <m/>
    <m/>
    <m/>
    <n v="4000000"/>
    <s v="522151"/>
    <x v="11"/>
    <m/>
    <m/>
    <m/>
    <n v="8000000"/>
    <n v="-4000000"/>
    <x v="0"/>
    <x v="0"/>
    <x v="0"/>
    <x v="0"/>
    <x v="2"/>
    <s v="DL.2376.AFA.001.052.B"/>
  </r>
  <r>
    <s v="DL.2376.AFA.001.052.B.522151.1"/>
    <m/>
    <s v="01 - Narasumber/Pembahas"/>
    <n v="4"/>
    <s v="OJ"/>
    <n v="1000000"/>
    <n v="4000000"/>
    <m/>
    <x v="12"/>
    <n v="8"/>
    <s v="OJ"/>
    <n v="1000000"/>
    <n v="8000000"/>
    <n v="-4000000"/>
    <x v="3"/>
    <x v="0"/>
    <x v="0"/>
    <x v="0"/>
    <x v="0"/>
    <s v="DL.2376.AFA.001.052.B.522151"/>
  </r>
  <r>
    <s v="DL.2376.AFA.001.052.B.524111"/>
    <s v="524111"/>
    <s v="Belanja Perjalanan Dinas Biasa"/>
    <m/>
    <m/>
    <m/>
    <n v="66252000"/>
    <s v="524111"/>
    <x v="13"/>
    <m/>
    <m/>
    <m/>
    <n v="66252000"/>
    <n v="0"/>
    <x v="0"/>
    <x v="0"/>
    <x v="0"/>
    <x v="0"/>
    <x v="2"/>
    <s v="DL.2376.AFA.001.052.B"/>
  </r>
  <r>
    <s v="DL.2376.AFA.001.052.B.524111.1"/>
    <m/>
    <s v="01 - Perjalanan Pengendalian Sarana Prasarana"/>
    <n v="12"/>
    <s v="OK"/>
    <n v="5521000"/>
    <n v="66252000"/>
    <m/>
    <x v="31"/>
    <n v="12"/>
    <s v="OK"/>
    <n v="5521000"/>
    <n v="66252000"/>
    <n v="0"/>
    <x v="2"/>
    <x v="0"/>
    <x v="0"/>
    <x v="0"/>
    <x v="0"/>
    <s v="DL.2376.AFA.001.052.B.524111"/>
  </r>
  <r>
    <s v="DL.2376.AFA.001.053"/>
    <s v="053"/>
    <s v="NSPK Kelembagaan Pendidikan KP"/>
    <m/>
    <s v=""/>
    <m/>
    <n v="475336000"/>
    <s v="053"/>
    <x v="32"/>
    <m/>
    <s v=""/>
    <m/>
    <n v="464836000"/>
    <n v="10500000"/>
    <x v="0"/>
    <x v="0"/>
    <x v="0"/>
    <x v="0"/>
    <x v="0"/>
    <s v="DL.2376.AFA.001"/>
  </r>
  <r>
    <s v="DL.2376.AFA.001.053.A"/>
    <s v="A"/>
    <s v="Pengembangan Kelembagaan Pendidikan KP"/>
    <m/>
    <m/>
    <m/>
    <n v="404820000"/>
    <s v="A"/>
    <x v="33"/>
    <m/>
    <m/>
    <m/>
    <n v="394320000"/>
    <n v="10500000"/>
    <x v="0"/>
    <x v="2"/>
    <x v="3"/>
    <x v="0"/>
    <x v="0"/>
    <s v="DL.2376.AFA.001.053"/>
  </r>
  <r>
    <s v="DL.2376.AFA.001.053.A.521211"/>
    <s v="521211"/>
    <s v="Belanja Bahan"/>
    <m/>
    <m/>
    <m/>
    <n v="74000000"/>
    <s v="521211"/>
    <x v="6"/>
    <m/>
    <m/>
    <m/>
    <n v="32500000"/>
    <n v="41500000"/>
    <x v="0"/>
    <x v="0"/>
    <x v="0"/>
    <x v="0"/>
    <x v="3"/>
    <s v="DL.2376.AFA.001.053.A"/>
  </r>
  <r>
    <s v="DL.2376.AFA.001.053.A.521211.1"/>
    <m/>
    <s v="01 - Konsumsi/bahan makanan"/>
    <n v="200"/>
    <s v="OK"/>
    <n v="75000"/>
    <n v="15000000"/>
    <m/>
    <x v="7"/>
    <n v="200"/>
    <s v="OK"/>
    <n v="75000"/>
    <n v="15000000"/>
    <n v="0"/>
    <x v="0"/>
    <x v="0"/>
    <x v="0"/>
    <x v="0"/>
    <x v="0"/>
    <s v="DL.2376.AFA.001.053.A.521211"/>
  </r>
  <r>
    <s v="DL.2376.AFA.001.053.A.521211.2"/>
    <m/>
    <s v="02 - Penggadaan"/>
    <n v="8"/>
    <s v="PKT"/>
    <n v="1000000"/>
    <n v="8000000"/>
    <m/>
    <x v="8"/>
    <n v="5"/>
    <s v="PKT"/>
    <n v="1000000"/>
    <n v="5000000"/>
    <n v="3000000"/>
    <x v="1"/>
    <x v="0"/>
    <x v="0"/>
    <x v="0"/>
    <x v="0"/>
    <s v="DL.2376.AFA.001.053.A.521211"/>
  </r>
  <r>
    <s v="DL.2376.AFA.001.053.A.521211.3"/>
    <m/>
    <s v="03 - Bahan Komputer"/>
    <n v="8"/>
    <s v="PKT"/>
    <n v="1500000"/>
    <n v="12000000"/>
    <m/>
    <x v="9"/>
    <n v="5"/>
    <s v="PKT"/>
    <n v="1500000"/>
    <n v="7500000"/>
    <n v="4500000"/>
    <x v="1"/>
    <x v="0"/>
    <x v="0"/>
    <x v="0"/>
    <x v="0"/>
    <s v="DL.2376.AFA.001.053.A.521211"/>
  </r>
  <r>
    <s v="DL.2376.AFA.001.053.A.521211.4"/>
    <m/>
    <s v="04 - ATK"/>
    <n v="8"/>
    <s v="PKT"/>
    <n v="1000000"/>
    <n v="8000000"/>
    <m/>
    <x v="10"/>
    <n v="5"/>
    <s v="PKT"/>
    <n v="1000000"/>
    <n v="5000000"/>
    <n v="3000000"/>
    <x v="1"/>
    <x v="0"/>
    <x v="0"/>
    <x v="0"/>
    <x v="0"/>
    <s v="DL.2376.AFA.001.053.A.521211"/>
  </r>
  <r>
    <s v="DL.2376.AFA.001.053.A.521211.5"/>
    <m/>
    <s v="05 - Cetakan Kelembagaan Pendidikan Vokasi"/>
    <n v="62"/>
    <s v="Ekpl"/>
    <n v="500000"/>
    <n v="31000000"/>
    <m/>
    <x v="34"/>
    <m/>
    <m/>
    <m/>
    <m/>
    <n v="31000000"/>
    <x v="1"/>
    <x v="0"/>
    <x v="0"/>
    <x v="0"/>
    <x v="0"/>
    <s v="DL.2376.AFA.001.053.A.521211"/>
  </r>
  <r>
    <s v="DL.2376.AFA.001.053.A.521219"/>
    <m/>
    <m/>
    <m/>
    <m/>
    <m/>
    <m/>
    <s v="521219"/>
    <x v="26"/>
    <m/>
    <m/>
    <m/>
    <n v="31000000"/>
    <n v="-31000000"/>
    <x v="0"/>
    <x v="0"/>
    <x v="0"/>
    <x v="0"/>
    <x v="3"/>
    <s v="DL.2376.AFA.001.053.A"/>
  </r>
  <r>
    <s v="DL.2376.AFA.001.053.A.521219.1"/>
    <m/>
    <m/>
    <m/>
    <m/>
    <m/>
    <m/>
    <m/>
    <x v="35"/>
    <n v="1"/>
    <s v="PKT"/>
    <n v="31000000"/>
    <n v="31000000"/>
    <n v="-31000000"/>
    <x v="1"/>
    <x v="0"/>
    <x v="0"/>
    <x v="0"/>
    <x v="0"/>
    <s v="DL.2376.AFA.001.053.A.521219"/>
  </r>
  <r>
    <s v="DL.2376.AFA.001.053.A.522151"/>
    <s v="522151"/>
    <s v="Belanja Jasa Profesi"/>
    <m/>
    <m/>
    <m/>
    <n v="25200000"/>
    <s v="522151"/>
    <x v="11"/>
    <m/>
    <m/>
    <m/>
    <n v="25200000"/>
    <n v="0"/>
    <x v="0"/>
    <x v="0"/>
    <x v="0"/>
    <x v="0"/>
    <x v="3"/>
    <s v="DL.2376.AFA.001.053.A"/>
  </r>
  <r>
    <s v="DL.2376.AFA.001.053.A.522151.1"/>
    <m/>
    <s v="01 - Narasumber/Pembahas"/>
    <n v="28"/>
    <s v="OJ"/>
    <n v="900000"/>
    <n v="25200000"/>
    <m/>
    <x v="12"/>
    <n v="28"/>
    <s v="OJ"/>
    <n v="900000"/>
    <n v="25200000"/>
    <n v="0"/>
    <x v="2"/>
    <x v="0"/>
    <x v="0"/>
    <x v="0"/>
    <x v="0"/>
    <s v="DL.2376.AFA.001.053.A.522151"/>
  </r>
  <r>
    <s v="DL.2376.AFA.001.053.A.524111"/>
    <s v="524111"/>
    <s v="Belanja Perjalanan Dinas Biasa"/>
    <m/>
    <m/>
    <m/>
    <n v="304120000"/>
    <s v="524111"/>
    <x v="13"/>
    <m/>
    <m/>
    <m/>
    <n v="304120000"/>
    <n v="0"/>
    <x v="0"/>
    <x v="0"/>
    <x v="0"/>
    <x v="0"/>
    <x v="3"/>
    <s v="DL.2376.AFA.001.053.A"/>
  </r>
  <r>
    <s v="DL.2376.AFA.001.053.A.524111.1"/>
    <m/>
    <s v="01 - Perjalanan Pembentukan Kelembagaan Pendidikan KP"/>
    <n v="52"/>
    <s v="OK"/>
    <n v="5848480"/>
    <n v="304120000"/>
    <m/>
    <x v="36"/>
    <n v="52"/>
    <s v="OK"/>
    <n v="5848480"/>
    <n v="304120000"/>
    <n v="0"/>
    <x v="2"/>
    <x v="0"/>
    <x v="0"/>
    <x v="0"/>
    <x v="0"/>
    <s v="DL.2376.AFA.001.053.A.524111"/>
  </r>
  <r>
    <s v="DL.2376.AFA.001.053.A.524113"/>
    <s v="524113"/>
    <s v="Belanja Perjalanan Dinas Dalam Kota"/>
    <m/>
    <m/>
    <m/>
    <n v="1500000"/>
    <s v="524113"/>
    <x v="37"/>
    <m/>
    <m/>
    <m/>
    <n v="1500000"/>
    <n v="0"/>
    <x v="0"/>
    <x v="0"/>
    <x v="0"/>
    <x v="0"/>
    <x v="3"/>
    <s v="DL.2376.AFA.001.053.A"/>
  </r>
  <r>
    <s v="DL.2376.AFA.001.053.A.524113.1"/>
    <m/>
    <s v="01 - Transport lokal"/>
    <n v="10"/>
    <s v="OK"/>
    <n v="150000"/>
    <n v="1500000"/>
    <m/>
    <x v="38"/>
    <n v="10"/>
    <s v="OK"/>
    <n v="150000"/>
    <n v="1500000"/>
    <n v="0"/>
    <x v="2"/>
    <x v="0"/>
    <x v="0"/>
    <x v="0"/>
    <x v="0"/>
    <s v="DL.2376.AFA.001.053.A.524113"/>
  </r>
  <r>
    <s v="DL.2376.AFA.001.053.B"/>
    <s v="B"/>
    <s v="Penyusunan NSPK Kelembagaan Pendidikan"/>
    <m/>
    <m/>
    <m/>
    <n v="70516000"/>
    <s v="B"/>
    <x v="39"/>
    <m/>
    <m/>
    <m/>
    <n v="70516000"/>
    <n v="0"/>
    <x v="0"/>
    <x v="2"/>
    <x v="3"/>
    <x v="0"/>
    <x v="0"/>
    <s v="DL.2376.AFA.001.053"/>
  </r>
  <r>
    <s v="DL.2376.AFA.001.053.B.521211"/>
    <s v="521211"/>
    <s v="Belanja Bahan"/>
    <m/>
    <m/>
    <m/>
    <n v="22625000"/>
    <s v="521211"/>
    <x v="6"/>
    <m/>
    <m/>
    <m/>
    <n v="22625000"/>
    <n v="0"/>
    <x v="4"/>
    <x v="0"/>
    <x v="0"/>
    <x v="0"/>
    <x v="3"/>
    <s v="DL.2376.AFA.001.053.B"/>
  </r>
  <r>
    <s v="DL.2376.AFA.001.053.B.521211.1"/>
    <m/>
    <s v="01 - Konsumsi/bahan makanan"/>
    <n v="75"/>
    <s v="OK"/>
    <n v="75000"/>
    <n v="5625000"/>
    <m/>
    <x v="7"/>
    <n v="75"/>
    <s v="OK"/>
    <n v="75000"/>
    <n v="5625000"/>
    <n v="0"/>
    <x v="2"/>
    <x v="0"/>
    <x v="0"/>
    <x v="0"/>
    <x v="0"/>
    <s v="DL.2376.AFA.001.053.B.521211"/>
  </r>
  <r>
    <s v="DL.2376.AFA.001.053.B.521211.2"/>
    <m/>
    <s v="02 - Penggadaan"/>
    <n v="4"/>
    <s v="PKT"/>
    <n v="1500000"/>
    <n v="6000000"/>
    <m/>
    <x v="8"/>
    <n v="4"/>
    <s v="PKT"/>
    <n v="1500000"/>
    <n v="6000000"/>
    <n v="0"/>
    <x v="2"/>
    <x v="0"/>
    <x v="0"/>
    <x v="0"/>
    <x v="0"/>
    <s v="DL.2376.AFA.001.053.B.521211"/>
  </r>
  <r>
    <s v="DL.2376.AFA.001.053.B.521211.3"/>
    <m/>
    <s v="03 - Bahan Komputer"/>
    <n v="4"/>
    <s v="PKT"/>
    <n v="1500000"/>
    <n v="6000000"/>
    <m/>
    <x v="9"/>
    <n v="4"/>
    <s v="PKT"/>
    <n v="1500000"/>
    <n v="6000000"/>
    <n v="0"/>
    <x v="2"/>
    <x v="0"/>
    <x v="0"/>
    <x v="0"/>
    <x v="0"/>
    <s v="DL.2376.AFA.001.053.B.521211"/>
  </r>
  <r>
    <s v="DL.2376.AFA.001.053.B.521211.4"/>
    <m/>
    <s v="04 - ATK"/>
    <n v="5"/>
    <s v="PKT"/>
    <n v="1000000"/>
    <n v="5000000"/>
    <m/>
    <x v="10"/>
    <n v="5"/>
    <s v="PKT"/>
    <n v="1000000"/>
    <n v="5000000"/>
    <n v="0"/>
    <x v="2"/>
    <x v="0"/>
    <x v="0"/>
    <x v="0"/>
    <x v="0"/>
    <s v="DL.2376.AFA.001.053.B.521211"/>
  </r>
  <r>
    <s v="DL.2376.AFA.001.053.B.522151"/>
    <s v="522151"/>
    <s v="Belanja Jasa Profesi"/>
    <m/>
    <m/>
    <m/>
    <n v="7200000"/>
    <s v="522151"/>
    <x v="11"/>
    <m/>
    <m/>
    <m/>
    <n v="7200000"/>
    <n v="0"/>
    <x v="4"/>
    <x v="0"/>
    <x v="0"/>
    <x v="0"/>
    <x v="3"/>
    <s v="DL.2376.AFA.001.053.B"/>
  </r>
  <r>
    <s v="DL.2376.AFA.001.053.B.522151.1"/>
    <m/>
    <s v="01 - Narasumber/Pembahas"/>
    <n v="8"/>
    <s v="OJ"/>
    <n v="900000"/>
    <n v="7200000"/>
    <m/>
    <x v="12"/>
    <n v="8"/>
    <s v="OJ"/>
    <n v="900000"/>
    <n v="7200000"/>
    <n v="0"/>
    <x v="2"/>
    <x v="0"/>
    <x v="0"/>
    <x v="0"/>
    <x v="0"/>
    <s v="DL.2376.AFA.001.053.B.522151"/>
  </r>
  <r>
    <s v="DL.2376.AFA.001.053.B.524111"/>
    <s v="524111"/>
    <s v="Belanja Perjalanan Dinas Biasa"/>
    <m/>
    <m/>
    <m/>
    <n v="40691000"/>
    <s v="524111"/>
    <x v="13"/>
    <m/>
    <m/>
    <m/>
    <n v="40691000"/>
    <n v="0"/>
    <x v="4"/>
    <x v="0"/>
    <x v="0"/>
    <x v="0"/>
    <x v="3"/>
    <s v="DL.2376.AFA.001.053.B"/>
  </r>
  <r>
    <s v="DL.2376.AFA.001.053.B.524111.1"/>
    <m/>
    <s v="01 - Penyusunan NSPK Kelembagaan Pendidikan"/>
    <n v="20"/>
    <s v="OK"/>
    <n v="2034550"/>
    <n v="40691000"/>
    <m/>
    <x v="40"/>
    <n v="20"/>
    <s v="OK"/>
    <n v="2034550"/>
    <n v="40691000"/>
    <n v="0"/>
    <x v="2"/>
    <x v="0"/>
    <x v="0"/>
    <x v="0"/>
    <x v="0"/>
    <s v="DL.2376.AFA.001.053.B.524111"/>
  </r>
  <r>
    <s v="DL.2376.AFA.001.054"/>
    <s v="054"/>
    <s v="NSPK Ketenagaan Pendidikan KP"/>
    <m/>
    <s v=""/>
    <m/>
    <n v="219670000"/>
    <s v="054"/>
    <x v="41"/>
    <m/>
    <s v=""/>
    <m/>
    <n v="242705000"/>
    <n v="-23035000"/>
    <x v="0"/>
    <x v="0"/>
    <x v="0"/>
    <x v="0"/>
    <x v="0"/>
    <s v="DL.2376.AFA.001"/>
  </r>
  <r>
    <s v="DL.2376.AFA.001.054.A"/>
    <s v="A"/>
    <s v="Penyiapan Pendidik dan Tenaga Kependidikan"/>
    <m/>
    <m/>
    <m/>
    <n v="116750000"/>
    <s v="A"/>
    <x v="42"/>
    <m/>
    <m/>
    <m/>
    <n v="131785000"/>
    <n v="-15035000"/>
    <x v="0"/>
    <x v="2"/>
    <x v="4"/>
    <x v="0"/>
    <x v="0"/>
    <s v="DL.2376.AFA.001.054"/>
  </r>
  <r>
    <s v="DL.2376.AFA.001.054.A.521211"/>
    <s v="521211"/>
    <s v="Belanja Bahan"/>
    <m/>
    <m/>
    <m/>
    <n v="50750000"/>
    <s v="521211"/>
    <x v="6"/>
    <m/>
    <m/>
    <m/>
    <n v="50750000"/>
    <n v="0"/>
    <x v="0"/>
    <x v="0"/>
    <x v="0"/>
    <x v="0"/>
    <x v="4"/>
    <s v="DL.2376.AFA.001.054.A"/>
  </r>
  <r>
    <s v="DL.2376.AFA.001.054.A.521211.1"/>
    <m/>
    <s v="01 - Konsumsi/bahan makanan"/>
    <n v="250"/>
    <s v="OK"/>
    <n v="75000"/>
    <n v="18750000"/>
    <m/>
    <x v="7"/>
    <n v="250"/>
    <s v="OK"/>
    <n v="75000"/>
    <n v="18750000"/>
    <n v="0"/>
    <x v="0"/>
    <x v="0"/>
    <x v="0"/>
    <x v="0"/>
    <x v="0"/>
    <s v="DL.2376.AFA.001.054.A.521211"/>
  </r>
  <r>
    <s v="DL.2376.AFA.001.054.A.521211.2"/>
    <m/>
    <s v="02 - Penggadaan"/>
    <n v="8"/>
    <s v="PKT"/>
    <n v="1500000"/>
    <n v="12000000"/>
    <m/>
    <x v="8"/>
    <n v="8"/>
    <s v="PKT"/>
    <n v="1500000"/>
    <n v="12000000"/>
    <n v="0"/>
    <x v="2"/>
    <x v="0"/>
    <x v="0"/>
    <x v="0"/>
    <x v="0"/>
    <s v="DL.2376.AFA.001.054.A.521211"/>
  </r>
  <r>
    <s v="DL.2376.AFA.001.054.A.521211.3"/>
    <m/>
    <s v="03 - Bahan Komputer"/>
    <n v="8"/>
    <s v="PKT"/>
    <n v="1500000"/>
    <n v="12000000"/>
    <m/>
    <x v="9"/>
    <n v="8"/>
    <s v="PKT"/>
    <n v="1500000"/>
    <n v="12000000"/>
    <n v="0"/>
    <x v="2"/>
    <x v="0"/>
    <x v="0"/>
    <x v="0"/>
    <x v="0"/>
    <s v="DL.2376.AFA.001.054.A.521211"/>
  </r>
  <r>
    <s v="DL.2376.AFA.001.054.A.521211.4"/>
    <m/>
    <s v="04 - ATK"/>
    <n v="8"/>
    <s v="PKT"/>
    <n v="1000000"/>
    <n v="8000000"/>
    <m/>
    <x v="10"/>
    <n v="8"/>
    <s v="PKT"/>
    <n v="1000000"/>
    <n v="8000000"/>
    <n v="0"/>
    <x v="2"/>
    <x v="0"/>
    <x v="0"/>
    <x v="0"/>
    <x v="0"/>
    <s v="DL.2376.AFA.001.054.A.521211"/>
  </r>
  <r>
    <s v="DL.2376.AFA.001.054.A.522151"/>
    <m/>
    <m/>
    <m/>
    <m/>
    <m/>
    <m/>
    <s v="522151"/>
    <x v="11"/>
    <m/>
    <m/>
    <m/>
    <n v="0"/>
    <n v="0"/>
    <x v="4"/>
    <x v="0"/>
    <x v="0"/>
    <x v="0"/>
    <x v="4"/>
    <s v="DL.2376.AFA.001.054.A"/>
  </r>
  <r>
    <s v="DL.2376.AFA.001.054.A.522151.1"/>
    <m/>
    <m/>
    <m/>
    <m/>
    <m/>
    <m/>
    <m/>
    <x v="12"/>
    <n v="0"/>
    <s v="OJ"/>
    <n v="900000"/>
    <n v="0"/>
    <n v="0"/>
    <x v="2"/>
    <x v="0"/>
    <x v="0"/>
    <x v="0"/>
    <x v="0"/>
    <s v="DL.2376.AFA.001.054.A.522151"/>
  </r>
  <r>
    <s v="DL.2376.AFA.001.054.A.524111"/>
    <s v="524111"/>
    <s v="Belanja Perjalanan Dinas Biasa"/>
    <m/>
    <m/>
    <m/>
    <n v="66000000"/>
    <s v="524111"/>
    <x v="13"/>
    <m/>
    <m/>
    <m/>
    <n v="81035000"/>
    <n v="-15035000"/>
    <x v="0"/>
    <x v="0"/>
    <x v="0"/>
    <x v="0"/>
    <x v="4"/>
    <s v="DL.2376.AFA.001.054.A"/>
  </r>
  <r>
    <s v="DL.2376.AFA.001.054.A.524111.1"/>
    <m/>
    <s v="01 - Perjalanan Penyiapan Pendidik dan Tenaga Kependidikan"/>
    <n v="12"/>
    <s v="OK"/>
    <n v="5500000"/>
    <n v="66000000"/>
    <m/>
    <x v="43"/>
    <n v="16"/>
    <s v="OK"/>
    <n v="5064688"/>
    <n v="81035000"/>
    <n v="-15035000"/>
    <x v="3"/>
    <x v="0"/>
    <x v="0"/>
    <x v="0"/>
    <x v="0"/>
    <s v="DL.2376.AFA.001.054.A.524111"/>
  </r>
  <r>
    <s v="DL.2376.AFA.001.054.B"/>
    <s v="B"/>
    <s v="Evaluasi Beban Kerja Guru dan Dosen"/>
    <m/>
    <m/>
    <m/>
    <n v="102920000"/>
    <s v="B"/>
    <x v="44"/>
    <m/>
    <m/>
    <m/>
    <n v="110920000"/>
    <n v="-8000000"/>
    <x v="0"/>
    <x v="2"/>
    <x v="4"/>
    <x v="0"/>
    <x v="0"/>
    <s v="DL.2376.AFA.001.054"/>
  </r>
  <r>
    <s v="DL.2376.AFA.001.054.B.521211"/>
    <s v="521211"/>
    <s v="Belanja Bahan"/>
    <m/>
    <m/>
    <m/>
    <n v="23750000"/>
    <s v="521211"/>
    <x v="6"/>
    <m/>
    <m/>
    <m/>
    <n v="23750000"/>
    <n v="0"/>
    <x v="4"/>
    <x v="0"/>
    <x v="0"/>
    <x v="0"/>
    <x v="4"/>
    <s v="DL.2376.AFA.001.054.B"/>
  </r>
  <r>
    <s v="DL.2376.AFA.001.054.B.521211.1"/>
    <m/>
    <s v="01 - Konsumsi/bahan makanan"/>
    <n v="90"/>
    <s v="OK"/>
    <n v="75000"/>
    <n v="6750000"/>
    <m/>
    <x v="7"/>
    <n v="90"/>
    <s v="OK"/>
    <n v="75000"/>
    <n v="6750000"/>
    <n v="0"/>
    <x v="2"/>
    <x v="0"/>
    <x v="0"/>
    <x v="0"/>
    <x v="0"/>
    <s v="DL.2376.AFA.001.054.B.521211"/>
  </r>
  <r>
    <s v="DL.2376.AFA.001.054.B.521211.2"/>
    <m/>
    <s v="02 - Penggadaan"/>
    <n v="2"/>
    <s v="PKT"/>
    <n v="1500000"/>
    <n v="3000000"/>
    <m/>
    <x v="8"/>
    <n v="2"/>
    <s v="PKT"/>
    <n v="1500000"/>
    <n v="3000000"/>
    <n v="0"/>
    <x v="2"/>
    <x v="0"/>
    <x v="0"/>
    <x v="0"/>
    <x v="0"/>
    <s v="DL.2376.AFA.001.054.B.521211"/>
  </r>
  <r>
    <s v="DL.2376.AFA.001.054.B.521211.3"/>
    <m/>
    <s v="03 - Bahan Komputer"/>
    <n v="2"/>
    <s v="PKT"/>
    <n v="1500000"/>
    <n v="3000000"/>
    <m/>
    <x v="9"/>
    <n v="2"/>
    <s v="PKT"/>
    <n v="1500000"/>
    <n v="3000000"/>
    <n v="0"/>
    <x v="2"/>
    <x v="0"/>
    <x v="0"/>
    <x v="0"/>
    <x v="0"/>
    <s v="DL.2376.AFA.001.054.B.521211"/>
  </r>
  <r>
    <s v="DL.2376.AFA.001.054.B.521211.4"/>
    <m/>
    <s v="04 - ATK"/>
    <n v="2"/>
    <s v="PKT"/>
    <n v="1000000"/>
    <n v="2000000"/>
    <m/>
    <x v="10"/>
    <n v="2"/>
    <s v="PKT"/>
    <n v="1000000"/>
    <n v="2000000"/>
    <n v="0"/>
    <x v="2"/>
    <x v="0"/>
    <x v="0"/>
    <x v="0"/>
    <x v="0"/>
    <s v="DL.2376.AFA.001.054.B.521211"/>
  </r>
  <r>
    <s v="DL.2376.AFA.001.054.B.521211.5"/>
    <m/>
    <s v="05 - Perlengkapan Kegiatan Beban Kerja Guru dan Dosen"/>
    <n v="36"/>
    <s v="OK"/>
    <n v="250000"/>
    <n v="9000000"/>
    <m/>
    <x v="45"/>
    <n v="36"/>
    <s v="OK"/>
    <n v="250000"/>
    <n v="9000000"/>
    <n v="0"/>
    <x v="2"/>
    <x v="0"/>
    <x v="0"/>
    <x v="0"/>
    <x v="0"/>
    <s v="DL.2376.AFA.001.054.B.521211"/>
  </r>
  <r>
    <s v="DL.2376.AFA.001.054.B.522151"/>
    <s v="522151"/>
    <s v="Belanja Jasa Profesi"/>
    <m/>
    <m/>
    <m/>
    <n v="10000000"/>
    <s v="522151"/>
    <x v="11"/>
    <m/>
    <m/>
    <m/>
    <n v="18000000"/>
    <n v="-8000000"/>
    <x v="4"/>
    <x v="0"/>
    <x v="0"/>
    <x v="0"/>
    <x v="4"/>
    <s v="DL.2376.AFA.001.054.B"/>
  </r>
  <r>
    <s v="DL.2376.AFA.001.054.B.522151.1"/>
    <m/>
    <s v="01 - Narasumber/Pembahas"/>
    <n v="10"/>
    <s v="OJ"/>
    <n v="1000000"/>
    <n v="10000000"/>
    <m/>
    <x v="12"/>
    <n v="20"/>
    <s v="OJ"/>
    <n v="900000"/>
    <n v="18000000"/>
    <n v="-8000000"/>
    <x v="4"/>
    <x v="0"/>
    <x v="0"/>
    <x v="0"/>
    <x v="0"/>
    <s v="DL.2376.AFA.001.054.B.522151"/>
  </r>
  <r>
    <s v="DL.2376.AFA.001.054.B.524111"/>
    <s v="524111"/>
    <s v="Belanja Perjalanan Dinas Biasa"/>
    <m/>
    <m/>
    <m/>
    <n v="69170000"/>
    <s v="524111"/>
    <x v="13"/>
    <m/>
    <m/>
    <m/>
    <n v="69170000"/>
    <n v="0"/>
    <x v="4"/>
    <x v="0"/>
    <x v="0"/>
    <x v="0"/>
    <x v="4"/>
    <s v="DL.2376.AFA.001.054.B"/>
  </r>
  <r>
    <s v="DL.2376.AFA.001.054.B.524111.1"/>
    <m/>
    <s v="01 - Perjalanan Evaluasi Beban Kerja Guru dan Dosen"/>
    <n v="26"/>
    <s v="OK"/>
    <n v="2660417"/>
    <n v="69170000"/>
    <m/>
    <x v="46"/>
    <n v="26"/>
    <s v="OK"/>
    <n v="2660417"/>
    <n v="69170000"/>
    <n v="0"/>
    <x v="2"/>
    <x v="0"/>
    <x v="0"/>
    <x v="0"/>
    <x v="0"/>
    <s v="DL.2376.AFA.001.054.B.524111"/>
  </r>
  <r>
    <s v="032.12.WA"/>
    <s v="032.12.WA"/>
    <s v="Program Dukungan Manajemen"/>
    <m/>
    <m/>
    <m/>
    <n v="22288180000"/>
    <s v="032.12.WA"/>
    <x v="47"/>
    <m/>
    <m/>
    <m/>
    <n v="22288180000"/>
    <n v="0"/>
    <x v="0"/>
    <x v="0"/>
    <x v="0"/>
    <x v="0"/>
    <x v="0"/>
    <s v="032.12"/>
  </r>
  <r>
    <s v="WA.2378"/>
    <s v="2378"/>
    <s v="Dukungan Manajemen Internal Lingkup Badan Riset dan Sumber Daya Manusia Kelautan dan Perikanan"/>
    <m/>
    <m/>
    <m/>
    <n v="13788180000"/>
    <s v="2378"/>
    <x v="48"/>
    <m/>
    <m/>
    <m/>
    <n v="13788180000"/>
    <n v="0"/>
    <x v="0"/>
    <x v="0"/>
    <x v="0"/>
    <x v="0"/>
    <x v="0"/>
    <s v="WA"/>
  </r>
  <r>
    <s v="WA.2378.CAN"/>
    <s v="2378.CAN"/>
    <s v="Sarana Bidang Teknologi Informasi dan Komunikasi[Base Line]"/>
    <n v="2"/>
    <s v="Unit"/>
    <m/>
    <n v="260000000"/>
    <s v="2378.CAN"/>
    <x v="49"/>
    <n v="2"/>
    <s v="Unit"/>
    <m/>
    <n v="260000000"/>
    <n v="0"/>
    <x v="0"/>
    <x v="0"/>
    <x v="0"/>
    <x v="0"/>
    <x v="0"/>
    <s v="WA.2378"/>
  </r>
  <r>
    <s v="WA.2378.CAN.001"/>
    <s v="2378.CAN.001"/>
    <s v="Sarana Teknologi Informasi dan Komunikasi Bidang Riset dan SDM KP"/>
    <n v="2"/>
    <s v="Unit"/>
    <m/>
    <n v="260000000"/>
    <s v="2378.CAN.001"/>
    <x v="50"/>
    <n v="2"/>
    <s v="Unit"/>
    <m/>
    <n v="260000000"/>
    <n v="0"/>
    <x v="4"/>
    <x v="0"/>
    <x v="0"/>
    <x v="0"/>
    <x v="0"/>
    <s v="WA.2378.CAN"/>
  </r>
  <r>
    <s v="WA.2378.CAN.001.301"/>
    <s v="301"/>
    <s v="Sarana Teknologi Informasi dan Komunikasi (TIK) Pendidikan Kelautan dan Perikanan"/>
    <m/>
    <s v=""/>
    <m/>
    <n v="260000000"/>
    <s v="301"/>
    <x v="51"/>
    <m/>
    <s v=""/>
    <m/>
    <n v="260000000"/>
    <n v="0"/>
    <x v="4"/>
    <x v="0"/>
    <x v="0"/>
    <x v="0"/>
    <x v="0"/>
    <s v="WA.2378.CAN.001"/>
  </r>
  <r>
    <s v="WA.2378.CAN.001.301.A"/>
    <s v="A"/>
    <s v="Sarana Teknologi Informasi dan Komunikasi"/>
    <m/>
    <m/>
    <m/>
    <n v="260000000"/>
    <s v="A"/>
    <x v="52"/>
    <m/>
    <m/>
    <m/>
    <n v="260000000"/>
    <n v="0"/>
    <x v="4"/>
    <x v="3"/>
    <x v="5"/>
    <x v="0"/>
    <x v="0"/>
    <s v="WA.2378.CAN.001.301"/>
  </r>
  <r>
    <s v="WA.2378.CAN.001.301.A.532111"/>
    <s v="532111"/>
    <s v="Belanja Modal Peralatan dan Mesin"/>
    <m/>
    <m/>
    <m/>
    <n v="260000000"/>
    <s v="532111"/>
    <x v="53"/>
    <m/>
    <m/>
    <m/>
    <n v="260000000"/>
    <n v="0"/>
    <x v="4"/>
    <x v="0"/>
    <x v="0"/>
    <x v="1"/>
    <x v="5"/>
    <s v="WA.2378.CAN.001.301.A"/>
  </r>
  <r>
    <s v="WA.2378.CAN.001.301.A.532111.1"/>
    <m/>
    <s v="01 - Peralatan Teknologi Informasi dan Komunikasi Pusdik KP"/>
    <n v="1"/>
    <s v="PKT"/>
    <n v="260000000"/>
    <n v="260000000"/>
    <m/>
    <x v="54"/>
    <n v="1"/>
    <s v="PKT"/>
    <n v="260000000"/>
    <n v="260000000"/>
    <n v="0"/>
    <x v="2"/>
    <x v="0"/>
    <x v="0"/>
    <x v="0"/>
    <x v="0"/>
    <s v="WA.2378.CAN.001.301.A.532111"/>
  </r>
  <r>
    <s v="WA.2378.EBA"/>
    <s v="2378.EBA"/>
    <s v="Layanan Dukungan Manajemen Internal[Base Line]"/>
    <n v="8"/>
    <s v="Layanan, Laporan, Dokumen, Rekomendasi, Unit"/>
    <m/>
    <n v="10694573000"/>
    <s v="2378.EBA"/>
    <x v="55"/>
    <n v="8"/>
    <s v="Layanan, Laporan, Dokumen, Rekomendasi, Unit"/>
    <m/>
    <n v="11230736000"/>
    <n v="-536163000"/>
    <x v="0"/>
    <x v="0"/>
    <x v="0"/>
    <x v="0"/>
    <x v="0"/>
    <s v="WA.2378"/>
  </r>
  <r>
    <s v="WA.2378.EBA.958"/>
    <s v="2378.EBA.958"/>
    <s v="Layanan Hubungan Masyarakat"/>
    <n v="1"/>
    <s v="Layanan"/>
    <m/>
    <n v="253780000"/>
    <s v="2378.EBA.958"/>
    <x v="56"/>
    <n v="1"/>
    <s v="Layanan"/>
    <m/>
    <n v="402477000"/>
    <n v="-148697000"/>
    <x v="0"/>
    <x v="0"/>
    <x v="0"/>
    <x v="0"/>
    <x v="0"/>
    <s v="WA.2378.EBA"/>
  </r>
  <r>
    <s v="WA.2378.EBA.958.306"/>
    <s v="306"/>
    <s v="Pelayanan Kerja Sama Pendidikan Kelautan dan Perikanan"/>
    <m/>
    <s v=""/>
    <m/>
    <n v="253780000"/>
    <s v="306"/>
    <x v="57"/>
    <m/>
    <s v=""/>
    <m/>
    <n v="402477000"/>
    <n v="-148697000"/>
    <x v="0"/>
    <x v="0"/>
    <x v="0"/>
    <x v="0"/>
    <x v="0"/>
    <s v="WA.2378.EBA.958"/>
  </r>
  <r>
    <s v="WA.2378.EBA.958.306.A"/>
    <s v="A"/>
    <s v="Kerjasama Pendidikan KP"/>
    <m/>
    <m/>
    <m/>
    <n v="253780000"/>
    <s v="A"/>
    <x v="58"/>
    <m/>
    <m/>
    <m/>
    <n v="115852000"/>
    <n v="137928000"/>
    <x v="0"/>
    <x v="4"/>
    <x v="6"/>
    <x v="0"/>
    <x v="0"/>
    <s v="WA.2378.EBA.958.306"/>
  </r>
  <r>
    <s v="WA.2378.EBA.958.306.A.521211"/>
    <s v="521211"/>
    <s v="Belanja Bahan"/>
    <m/>
    <m/>
    <m/>
    <n v="39000000"/>
    <s v="521211"/>
    <x v="6"/>
    <m/>
    <m/>
    <m/>
    <n v="19500000"/>
    <n v="19500000"/>
    <x v="0"/>
    <x v="0"/>
    <x v="0"/>
    <x v="2"/>
    <x v="6"/>
    <s v="WA.2378.EBA.958.306.A"/>
  </r>
  <r>
    <s v="WA.2378.EBA.958.306.A.521211.1"/>
    <m/>
    <s v="01 - Konsumsi/bahan makanan"/>
    <n v="200"/>
    <s v="OK"/>
    <n v="75000"/>
    <n v="15000000"/>
    <m/>
    <x v="7"/>
    <n v="100"/>
    <s v="OK"/>
    <n v="75000"/>
    <n v="7500000"/>
    <n v="7500000"/>
    <x v="1"/>
    <x v="0"/>
    <x v="0"/>
    <x v="0"/>
    <x v="0"/>
    <s v="WA.2378.EBA.958.306.A.521211"/>
  </r>
  <r>
    <s v="WA.2378.EBA.958.306.A.521211.2"/>
    <m/>
    <s v="02 - Penggadaan"/>
    <n v="6"/>
    <s v="PKT"/>
    <n v="1500000"/>
    <n v="9000000"/>
    <m/>
    <x v="8"/>
    <n v="3"/>
    <s v="PKT"/>
    <n v="1500000"/>
    <n v="4500000"/>
    <n v="4500000"/>
    <x v="1"/>
    <x v="0"/>
    <x v="0"/>
    <x v="0"/>
    <x v="0"/>
    <s v="WA.2378.EBA.958.306.A.521211"/>
  </r>
  <r>
    <s v="WA.2378.EBA.958.306.A.521211.3"/>
    <m/>
    <s v="03 - Bahan Komputer"/>
    <n v="6"/>
    <s v="PKT"/>
    <n v="1500000"/>
    <n v="9000000"/>
    <m/>
    <x v="9"/>
    <n v="3"/>
    <s v="PKT"/>
    <n v="1500000"/>
    <n v="4500000"/>
    <n v="4500000"/>
    <x v="1"/>
    <x v="0"/>
    <x v="0"/>
    <x v="0"/>
    <x v="0"/>
    <s v="WA.2378.EBA.958.306.A.521211"/>
  </r>
  <r>
    <s v="WA.2378.EBA.958.306.A.521211.4"/>
    <m/>
    <s v="04 - ATK"/>
    <n v="6"/>
    <s v="PKT"/>
    <n v="1000000"/>
    <n v="6000000"/>
    <m/>
    <x v="10"/>
    <n v="3"/>
    <s v="PKT"/>
    <n v="1000000"/>
    <n v="3000000"/>
    <n v="3000000"/>
    <x v="1"/>
    <x v="0"/>
    <x v="0"/>
    <x v="0"/>
    <x v="0"/>
    <s v="WA.2378.EBA.958.306.A.521211"/>
  </r>
  <r>
    <s v="WA.2378.EBA.958.306.A.521219"/>
    <s v="521219"/>
    <s v="Belanja Barang Non Operasional Lainnya"/>
    <m/>
    <m/>
    <m/>
    <n v="9000000"/>
    <s v="521219"/>
    <x v="26"/>
    <m/>
    <m/>
    <m/>
    <n v="8500000"/>
    <n v="500000"/>
    <x v="0"/>
    <x v="0"/>
    <x v="0"/>
    <x v="2"/>
    <x v="6"/>
    <s v="WA.2378.EBA.958.306.A"/>
  </r>
  <r>
    <s v="WA.2378.EBA.958.306.A.521219.1"/>
    <m/>
    <s v="01 - Langganan biaya video conference"/>
    <n v="4"/>
    <s v="PKT"/>
    <n v="250000"/>
    <n v="1000000"/>
    <m/>
    <x v="59"/>
    <n v="2"/>
    <s v="PKT"/>
    <n v="250000"/>
    <n v="500000"/>
    <n v="500000"/>
    <x v="3"/>
    <x v="0"/>
    <x v="0"/>
    <x v="0"/>
    <x v="0"/>
    <s v="WA.2378.EBA.958.306.A.521219"/>
  </r>
  <r>
    <s v="WA.2378.EBA.958.306.A.521219.2"/>
    <m/>
    <s v="02 - Dukungan Kerjasama Pendidikan KP"/>
    <n v="1"/>
    <s v="PKT"/>
    <n v="8000000"/>
    <n v="8000000"/>
    <m/>
    <x v="60"/>
    <n v="1"/>
    <s v="PKT"/>
    <n v="8000000"/>
    <n v="8000000"/>
    <n v="0"/>
    <x v="2"/>
    <x v="0"/>
    <x v="0"/>
    <x v="0"/>
    <x v="0"/>
    <s v="WA.2378.EBA.958.306.A.521219"/>
  </r>
  <r>
    <s v="WA.2378.EBA.958.306.A.522151"/>
    <s v="522151"/>
    <s v="Belanja Jasa Profesi"/>
    <m/>
    <m/>
    <m/>
    <n v="8000000"/>
    <s v="522151"/>
    <x v="11"/>
    <m/>
    <m/>
    <m/>
    <n v="0"/>
    <n v="8000000"/>
    <x v="0"/>
    <x v="0"/>
    <x v="0"/>
    <x v="2"/>
    <x v="6"/>
    <s v="WA.2378.EBA.958.306.A"/>
  </r>
  <r>
    <s v="WA.2378.EBA.958.306.A.522151.1"/>
    <m/>
    <s v="01 - Narasumber/Pembahas"/>
    <n v="8"/>
    <s v="OJ"/>
    <n v="1000000"/>
    <n v="8000000"/>
    <m/>
    <x v="12"/>
    <n v="0"/>
    <s v="OJ"/>
    <n v="1000000"/>
    <n v="0"/>
    <n v="8000000"/>
    <x v="1"/>
    <x v="0"/>
    <x v="0"/>
    <x v="0"/>
    <x v="0"/>
    <s v="WA.2378.EBA.958.306.A.522151"/>
  </r>
  <r>
    <s v="WA.2378.EBA.958.306.A.524111"/>
    <s v="524111"/>
    <s v="Belanja Perjalanan Dinas Biasa"/>
    <m/>
    <m/>
    <m/>
    <n v="197780000"/>
    <s v="524111"/>
    <x v="13"/>
    <m/>
    <m/>
    <m/>
    <n v="87852000"/>
    <n v="109928000"/>
    <x v="0"/>
    <x v="0"/>
    <x v="0"/>
    <x v="2"/>
    <x v="6"/>
    <s v="WA.2378.EBA.958.306.A"/>
  </r>
  <r>
    <s v="WA.2378.EBA.958.306.A.524111.1"/>
    <m/>
    <s v="01 - Perjalanan Kerjasama Pendidikan KP"/>
    <n v="30"/>
    <s v="OK"/>
    <n v="6592667"/>
    <n v="197780000"/>
    <m/>
    <x v="61"/>
    <n v="15"/>
    <s v="OK"/>
    <n v="5856800"/>
    <n v="87852000"/>
    <n v="109928000"/>
    <x v="1"/>
    <x v="0"/>
    <x v="0"/>
    <x v="0"/>
    <x v="0"/>
    <s v="WA.2378.EBA.958.306.A.524111"/>
  </r>
  <r>
    <s v="WA.2378.EBA.958.306.B"/>
    <m/>
    <m/>
    <m/>
    <m/>
    <m/>
    <m/>
    <s v="B"/>
    <x v="62"/>
    <m/>
    <m/>
    <m/>
    <n v="242700000"/>
    <n v="-242700000"/>
    <x v="0"/>
    <x v="4"/>
    <x v="6"/>
    <x v="0"/>
    <x v="0"/>
    <s v="WA.2378.EBA.958.306"/>
  </r>
  <r>
    <s v="WA.2378.EBA.958.306.B.521211"/>
    <m/>
    <m/>
    <m/>
    <m/>
    <m/>
    <m/>
    <s v="521211"/>
    <x v="6"/>
    <m/>
    <m/>
    <m/>
    <n v="5500000"/>
    <n v="-5500000"/>
    <x v="0"/>
    <x v="0"/>
    <x v="0"/>
    <x v="2"/>
    <x v="6"/>
    <s v="WA.2378.EBA.958.306.B"/>
  </r>
  <r>
    <s v="WA.2378.EBA.958.306.B.521211.1"/>
    <m/>
    <m/>
    <m/>
    <m/>
    <m/>
    <m/>
    <m/>
    <x v="7"/>
    <n v="20"/>
    <s v="OK"/>
    <n v="75000"/>
    <n v="1500000"/>
    <n v="-1500000"/>
    <x v="1"/>
    <x v="0"/>
    <x v="0"/>
    <x v="0"/>
    <x v="0"/>
    <s v="WA.2378.EBA.958.306.B.521211"/>
  </r>
  <r>
    <s v="WA.2378.EBA.958.306.B.521211.2"/>
    <m/>
    <m/>
    <m/>
    <m/>
    <m/>
    <m/>
    <m/>
    <x v="8"/>
    <n v="1"/>
    <s v="PKT"/>
    <n v="1500000"/>
    <n v="1500000"/>
    <n v="-1500000"/>
    <x v="1"/>
    <x v="0"/>
    <x v="0"/>
    <x v="0"/>
    <x v="0"/>
    <s v="WA.2378.EBA.958.306.B.521211"/>
  </r>
  <r>
    <s v="WA.2378.EBA.958.306.B.521211.3"/>
    <m/>
    <m/>
    <m/>
    <m/>
    <m/>
    <m/>
    <m/>
    <x v="9"/>
    <n v="1"/>
    <s v="PKT"/>
    <n v="1500000"/>
    <n v="1500000"/>
    <n v="-1500000"/>
    <x v="1"/>
    <x v="0"/>
    <x v="0"/>
    <x v="0"/>
    <x v="0"/>
    <s v="WA.2378.EBA.958.306.B.521211"/>
  </r>
  <r>
    <s v="WA.2378.EBA.958.306.B.521211.4"/>
    <m/>
    <m/>
    <m/>
    <m/>
    <m/>
    <m/>
    <m/>
    <x v="10"/>
    <n v="1"/>
    <s v="PKT"/>
    <n v="1000000"/>
    <n v="1000000"/>
    <n v="-1000000"/>
    <x v="1"/>
    <x v="0"/>
    <x v="0"/>
    <x v="0"/>
    <x v="0"/>
    <s v="WA.2378.EBA.958.306.B.521211"/>
  </r>
  <r>
    <s v="WA.2378.EBA.958.306.B.521211.5"/>
    <m/>
    <m/>
    <m/>
    <m/>
    <m/>
    <m/>
    <m/>
    <x v="63"/>
    <n v="0"/>
    <s v="PKT"/>
    <n v="280000"/>
    <n v="0"/>
    <n v="0"/>
    <x v="2"/>
    <x v="0"/>
    <x v="0"/>
    <x v="0"/>
    <x v="0"/>
    <s v="WA.2378.EBA.958.306.B.521211"/>
  </r>
  <r>
    <s v="WA.2378.EBA.958.306.B.521219"/>
    <m/>
    <m/>
    <m/>
    <m/>
    <m/>
    <m/>
    <s v="521219"/>
    <x v="26"/>
    <m/>
    <m/>
    <m/>
    <n v="0"/>
    <n v="0"/>
    <x v="0"/>
    <x v="0"/>
    <x v="0"/>
    <x v="2"/>
    <x v="6"/>
    <s v="WA.2378.EBA.958.306.B"/>
  </r>
  <r>
    <s v="WA.2378.EBA.958.306.B.521219.1"/>
    <m/>
    <m/>
    <m/>
    <m/>
    <m/>
    <m/>
    <m/>
    <x v="59"/>
    <n v="0"/>
    <s v="PKT"/>
    <n v="250000"/>
    <n v="0"/>
    <n v="0"/>
    <x v="2"/>
    <x v="0"/>
    <x v="0"/>
    <x v="0"/>
    <x v="0"/>
    <s v="WA.2378.EBA.958.306.B.521219"/>
  </r>
  <r>
    <s v="WA.2378.EBA.958.306.B.521219.2"/>
    <m/>
    <m/>
    <m/>
    <m/>
    <m/>
    <m/>
    <m/>
    <x v="60"/>
    <n v="0"/>
    <s v="PKT"/>
    <n v="8000000"/>
    <n v="0"/>
    <n v="0"/>
    <x v="2"/>
    <x v="0"/>
    <x v="0"/>
    <x v="0"/>
    <x v="0"/>
    <s v="WA.2378.EBA.958.306.B.521219"/>
  </r>
  <r>
    <s v="WA.2378.EBA.958.306.B.522151"/>
    <m/>
    <m/>
    <m/>
    <m/>
    <m/>
    <m/>
    <s v="522151"/>
    <x v="11"/>
    <m/>
    <m/>
    <m/>
    <n v="5000000"/>
    <n v="-5000000"/>
    <x v="0"/>
    <x v="0"/>
    <x v="0"/>
    <x v="2"/>
    <x v="6"/>
    <s v="WA.2378.EBA.958.306.B"/>
  </r>
  <r>
    <s v="WA.2378.EBA.958.306.B.522151.1"/>
    <m/>
    <m/>
    <m/>
    <m/>
    <m/>
    <m/>
    <m/>
    <x v="12"/>
    <n v="5"/>
    <s v="OJ"/>
    <n v="1000000"/>
    <n v="5000000"/>
    <n v="-5000000"/>
    <x v="1"/>
    <x v="0"/>
    <x v="0"/>
    <x v="0"/>
    <x v="0"/>
    <s v="WA.2378.EBA.958.306.B.522151"/>
  </r>
  <r>
    <s v="WA.2378.EBA.958.306.B.524111"/>
    <m/>
    <m/>
    <m/>
    <m/>
    <m/>
    <m/>
    <s v="524111"/>
    <x v="13"/>
    <m/>
    <m/>
    <m/>
    <n v="232200000"/>
    <n v="-232200000"/>
    <x v="0"/>
    <x v="0"/>
    <x v="0"/>
    <x v="2"/>
    <x v="6"/>
    <s v="WA.2378.EBA.958.306.B"/>
  </r>
  <r>
    <s v="WA.2378.EBA.958.306.B.524111.1"/>
    <m/>
    <m/>
    <m/>
    <m/>
    <m/>
    <m/>
    <m/>
    <x v="64"/>
    <n v="100"/>
    <s v="OK"/>
    <n v="822000"/>
    <n v="82200000"/>
    <n v="-82200000"/>
    <x v="1"/>
    <x v="0"/>
    <x v="0"/>
    <x v="0"/>
    <x v="0"/>
    <s v="WA.2378.EBA.958.306.B.524111"/>
  </r>
  <r>
    <s v="WA.2378.EBA.958.306.B.524111.2"/>
    <m/>
    <m/>
    <m/>
    <m/>
    <m/>
    <m/>
    <m/>
    <x v="17"/>
    <n v="50"/>
    <s v="OK"/>
    <n v="3000000"/>
    <n v="150000000"/>
    <n v="-150000000"/>
    <x v="4"/>
    <x v="0"/>
    <x v="0"/>
    <x v="0"/>
    <x v="0"/>
    <s v="WA.2378.EBA.958.306.B.524111"/>
  </r>
  <r>
    <s v="WA.2378.EBA.958.306.C"/>
    <m/>
    <m/>
    <m/>
    <m/>
    <m/>
    <m/>
    <s v="C"/>
    <x v="65"/>
    <m/>
    <m/>
    <m/>
    <n v="43925000"/>
    <n v="-43925000"/>
    <x v="0"/>
    <x v="4"/>
    <x v="6"/>
    <x v="0"/>
    <x v="0"/>
    <s v="WA.2378.EBA.958.306"/>
  </r>
  <r>
    <s v="WA.2378.EBA.958.306.C.521211"/>
    <m/>
    <m/>
    <m/>
    <m/>
    <m/>
    <m/>
    <s v="521211"/>
    <x v="6"/>
    <m/>
    <m/>
    <m/>
    <n v="13700000"/>
    <n v="-13700000"/>
    <x v="0"/>
    <x v="0"/>
    <x v="0"/>
    <x v="2"/>
    <x v="6"/>
    <s v="WA.2378.EBA.958.306.C"/>
  </r>
  <r>
    <s v="WA.2378.EBA.958.306.C.521211.1"/>
    <m/>
    <m/>
    <m/>
    <m/>
    <m/>
    <m/>
    <m/>
    <x v="7"/>
    <n v="36"/>
    <s v="OK"/>
    <n v="75000"/>
    <n v="2700000"/>
    <n v="-2700000"/>
    <x v="1"/>
    <x v="0"/>
    <x v="0"/>
    <x v="0"/>
    <x v="0"/>
    <s v="WA.2378.EBA.958.306.C.521211"/>
  </r>
  <r>
    <s v="WA.2378.EBA.958.306.C.521211.2"/>
    <m/>
    <m/>
    <m/>
    <m/>
    <m/>
    <m/>
    <m/>
    <x v="8"/>
    <n v="2"/>
    <s v="PKT"/>
    <n v="1500000"/>
    <n v="3000000"/>
    <n v="-3000000"/>
    <x v="1"/>
    <x v="0"/>
    <x v="0"/>
    <x v="0"/>
    <x v="0"/>
    <s v="WA.2378.EBA.958.306.C.521211"/>
  </r>
  <r>
    <s v="WA.2378.EBA.958.306.C.521211.3"/>
    <m/>
    <m/>
    <m/>
    <m/>
    <m/>
    <m/>
    <m/>
    <x v="9"/>
    <n v="2"/>
    <s v="PKT"/>
    <n v="1500000"/>
    <n v="3000000"/>
    <n v="-3000000"/>
    <x v="1"/>
    <x v="0"/>
    <x v="0"/>
    <x v="0"/>
    <x v="0"/>
    <s v="WA.2378.EBA.958.306.C.521211"/>
  </r>
  <r>
    <s v="WA.2378.EBA.958.306.C.521211.4"/>
    <m/>
    <m/>
    <m/>
    <m/>
    <m/>
    <m/>
    <m/>
    <x v="10"/>
    <n v="2"/>
    <s v="PKT"/>
    <n v="1000000"/>
    <n v="2000000"/>
    <n v="-2000000"/>
    <x v="1"/>
    <x v="0"/>
    <x v="0"/>
    <x v="0"/>
    <x v="0"/>
    <s v="WA.2378.EBA.958.306.C.521211"/>
  </r>
  <r>
    <s v="WA.2378.EBA.958.306.C.521211.5"/>
    <m/>
    <m/>
    <m/>
    <m/>
    <m/>
    <m/>
    <m/>
    <x v="66"/>
    <n v="15"/>
    <s v="PKT"/>
    <n v="200000"/>
    <n v="3000000"/>
    <n v="-3000000"/>
    <x v="1"/>
    <x v="0"/>
    <x v="0"/>
    <x v="0"/>
    <x v="0"/>
    <s v="WA.2378.EBA.958.306.C.521211"/>
  </r>
  <r>
    <s v="WA.2378.EBA.958.306.C.521219"/>
    <m/>
    <m/>
    <m/>
    <m/>
    <m/>
    <m/>
    <s v="521219"/>
    <x v="26"/>
    <m/>
    <m/>
    <m/>
    <n v="0"/>
    <n v="0"/>
    <x v="0"/>
    <x v="0"/>
    <x v="0"/>
    <x v="2"/>
    <x v="6"/>
    <s v="WA.2378.EBA.958.306.C"/>
  </r>
  <r>
    <s v="WA.2378.EBA.958.306.C.521219.1"/>
    <m/>
    <m/>
    <m/>
    <m/>
    <m/>
    <m/>
    <m/>
    <x v="59"/>
    <n v="0"/>
    <s v="PKT"/>
    <n v="250000"/>
    <n v="0"/>
    <n v="0"/>
    <x v="2"/>
    <x v="0"/>
    <x v="0"/>
    <x v="0"/>
    <x v="0"/>
    <s v="WA.2378.EBA.958.306.C.521219"/>
  </r>
  <r>
    <s v="WA.2378.EBA.958.306.C.521219.2"/>
    <m/>
    <m/>
    <m/>
    <m/>
    <m/>
    <m/>
    <m/>
    <x v="60"/>
    <n v="0"/>
    <s v="PKT"/>
    <n v="8000000"/>
    <n v="0"/>
    <n v="0"/>
    <x v="2"/>
    <x v="0"/>
    <x v="0"/>
    <x v="0"/>
    <x v="0"/>
    <s v="WA.2378.EBA.958.306.C.521219"/>
  </r>
  <r>
    <s v="WA.2378.EBA.958.306.C.522151"/>
    <m/>
    <m/>
    <m/>
    <m/>
    <m/>
    <m/>
    <s v="522151"/>
    <x v="11"/>
    <m/>
    <m/>
    <m/>
    <n v="0"/>
    <n v="0"/>
    <x v="0"/>
    <x v="0"/>
    <x v="0"/>
    <x v="2"/>
    <x v="6"/>
    <s v="WA.2378.EBA.958.306.C"/>
  </r>
  <r>
    <s v="WA.2378.EBA.958.306.C.522151.1"/>
    <m/>
    <m/>
    <m/>
    <m/>
    <m/>
    <m/>
    <m/>
    <x v="12"/>
    <n v="0"/>
    <s v="OJ"/>
    <n v="1000000"/>
    <n v="0"/>
    <n v="0"/>
    <x v="2"/>
    <x v="0"/>
    <x v="0"/>
    <x v="0"/>
    <x v="0"/>
    <s v="WA.2378.EBA.958.306.C.522151"/>
  </r>
  <r>
    <s v="WA.2378.EBA.958.306.C.524111"/>
    <m/>
    <m/>
    <m/>
    <m/>
    <m/>
    <m/>
    <s v="524111"/>
    <x v="13"/>
    <m/>
    <m/>
    <m/>
    <n v="30225000"/>
    <n v="-30225000"/>
    <x v="0"/>
    <x v="0"/>
    <x v="0"/>
    <x v="2"/>
    <x v="6"/>
    <s v="WA.2378.EBA.958.306.C"/>
  </r>
  <r>
    <s v="WA.2378.EBA.958.306.C.524111.1"/>
    <m/>
    <m/>
    <m/>
    <m/>
    <m/>
    <m/>
    <m/>
    <x v="67"/>
    <n v="15"/>
    <s v="OK"/>
    <n v="2015000"/>
    <n v="30225000"/>
    <n v="-30225000"/>
    <x v="1"/>
    <x v="0"/>
    <x v="0"/>
    <x v="0"/>
    <x v="0"/>
    <s v="WA.2378.EBA.958.306.C.524111"/>
  </r>
  <r>
    <s v="WA.2378.EBA.962"/>
    <s v="2378.EBA.962"/>
    <s v="Layanan Umum"/>
    <n v="1"/>
    <s v="Layanan"/>
    <m/>
    <n v="1209115000"/>
    <s v="2378.EBA.962"/>
    <x v="68"/>
    <n v="1"/>
    <s v="Layanan"/>
    <m/>
    <n v="1596581000"/>
    <n v="-387466000"/>
    <x v="0"/>
    <x v="0"/>
    <x v="0"/>
    <x v="0"/>
    <x v="0"/>
    <s v="WA.2378.EBA"/>
  </r>
  <r>
    <s v="WA.2378.EBA.962.301"/>
    <s v="301"/>
    <s v="Pelayanan Tata Usaha dan Kerumahtanggaan Pendidikan Kelautan dan Perikanan"/>
    <m/>
    <s v=""/>
    <m/>
    <n v="1209115000"/>
    <s v="301"/>
    <x v="69"/>
    <m/>
    <s v=""/>
    <m/>
    <n v="1596581000"/>
    <n v="-387466000"/>
    <x v="0"/>
    <x v="0"/>
    <x v="0"/>
    <x v="0"/>
    <x v="0"/>
    <s v="WA.2378.EBA.962"/>
  </r>
  <r>
    <s v="WA.2378.EBA.962.301.A"/>
    <s v="A"/>
    <s v="Pengelolaan dan Implementasi BMN"/>
    <m/>
    <m/>
    <m/>
    <n v="72100000"/>
    <s v="A"/>
    <x v="70"/>
    <m/>
    <m/>
    <m/>
    <n v="61900000"/>
    <n v="10200000"/>
    <x v="0"/>
    <x v="3"/>
    <x v="5"/>
    <x v="0"/>
    <x v="0"/>
    <s v="WA.2378.EBA.962.301"/>
  </r>
  <r>
    <s v="WA.2378.EBA.962.301.A.521211"/>
    <s v="521211"/>
    <s v="Belanja Bahan"/>
    <m/>
    <m/>
    <m/>
    <n v="22000000"/>
    <s v="521211"/>
    <x v="6"/>
    <m/>
    <m/>
    <m/>
    <n v="15000000"/>
    <n v="7000000"/>
    <x v="0"/>
    <x v="0"/>
    <x v="0"/>
    <x v="3"/>
    <x v="5"/>
    <s v="WA.2378.EBA.962.301.A"/>
  </r>
  <r>
    <s v="WA.2378.EBA.962.301.A.521211.1"/>
    <m/>
    <s v="01 - Penggadaan"/>
    <n v="4"/>
    <s v="PKT"/>
    <n v="1500000"/>
    <n v="6000000"/>
    <m/>
    <x v="71"/>
    <n v="3"/>
    <s v="PKT"/>
    <n v="1500000"/>
    <n v="4500000"/>
    <n v="1500000"/>
    <x v="0"/>
    <x v="0"/>
    <x v="0"/>
    <x v="0"/>
    <x v="0"/>
    <s v="WA.2378.EBA.962.301.A.521211"/>
  </r>
  <r>
    <s v="WA.2378.EBA.962.301.A.521211.2"/>
    <m/>
    <s v="02 - Bahan Komputer"/>
    <n v="4"/>
    <s v="PKT"/>
    <n v="1500000"/>
    <n v="6000000"/>
    <m/>
    <x v="23"/>
    <n v="3"/>
    <s v="PKT"/>
    <n v="1500000"/>
    <n v="4500000"/>
    <n v="1500000"/>
    <x v="0"/>
    <x v="0"/>
    <x v="0"/>
    <x v="0"/>
    <x v="0"/>
    <s v="WA.2378.EBA.962.301.A.521211"/>
  </r>
  <r>
    <s v="WA.2378.EBA.962.301.A.521211.3"/>
    <m/>
    <s v="03 - ATK"/>
    <n v="4"/>
    <s v="PKT"/>
    <n v="1000000"/>
    <n v="4000000"/>
    <m/>
    <x v="24"/>
    <n v="3"/>
    <s v="PKT"/>
    <n v="1000000"/>
    <n v="3000000"/>
    <n v="1000000"/>
    <x v="0"/>
    <x v="0"/>
    <x v="0"/>
    <x v="0"/>
    <x v="0"/>
    <s v="WA.2378.EBA.962.301.A.521211"/>
  </r>
  <r>
    <s v="WA.2378.EBA.962.301.A.521211.4"/>
    <m/>
    <s v="04 - Cetakan Kegiatan Administrasi SIMAK BMN"/>
    <n v="12"/>
    <s v="Ekplr"/>
    <n v="500000"/>
    <n v="6000000"/>
    <m/>
    <x v="72"/>
    <n v="6"/>
    <s v="Ekplr"/>
    <n v="500000"/>
    <n v="3000000"/>
    <n v="3000000"/>
    <x v="1"/>
    <x v="0"/>
    <x v="0"/>
    <x v="0"/>
    <x v="0"/>
    <s v="WA.2378.EBA.962.301.A.521211"/>
  </r>
  <r>
    <s v="WA.2378.EBA.962.301.A.524111"/>
    <s v="524111"/>
    <s v="Belanja Perjalanan Dinas Biasa"/>
    <m/>
    <m/>
    <m/>
    <n v="48000000"/>
    <s v="524111"/>
    <x v="13"/>
    <m/>
    <m/>
    <m/>
    <n v="44800000"/>
    <n v="3200000"/>
    <x v="0"/>
    <x v="0"/>
    <x v="0"/>
    <x v="3"/>
    <x v="5"/>
    <s v="WA.2378.EBA.962.301.A"/>
  </r>
  <r>
    <s v="WA.2378.EBA.962.301.A.524111.1"/>
    <m/>
    <s v="01 - Perjalanan Implementasi SIMAK - BMN"/>
    <n v="12"/>
    <s v="OK"/>
    <n v="4000000"/>
    <n v="48000000"/>
    <m/>
    <x v="73"/>
    <n v="8"/>
    <s v="OK"/>
    <n v="5600000"/>
    <n v="44800000"/>
    <n v="3200000"/>
    <x v="1"/>
    <x v="0"/>
    <x v="0"/>
    <x v="0"/>
    <x v="0"/>
    <s v="WA.2378.EBA.962.301.A.524111"/>
  </r>
  <r>
    <s v="WA.2378.EBA.962.301.A.524113"/>
    <s v="524113"/>
    <s v="Belanja Perjalanan Dinas Dalam Kota"/>
    <m/>
    <m/>
    <m/>
    <n v="2100000"/>
    <s v="524113"/>
    <x v="37"/>
    <m/>
    <m/>
    <m/>
    <n v="2100000"/>
    <n v="0"/>
    <x v="0"/>
    <x v="0"/>
    <x v="0"/>
    <x v="3"/>
    <x v="5"/>
    <s v="WA.2378.EBA.962.301.A"/>
  </r>
  <r>
    <s v="WA.2378.EBA.962.301.A.524113.1"/>
    <m/>
    <s v="01 - Koordinasi Implementasi SIMAK - BMN"/>
    <n v="14"/>
    <s v="OK"/>
    <n v="150000"/>
    <n v="2100000"/>
    <m/>
    <x v="74"/>
    <n v="14"/>
    <s v="OK"/>
    <n v="150000"/>
    <n v="2100000"/>
    <n v="0"/>
    <x v="2"/>
    <x v="0"/>
    <x v="0"/>
    <x v="0"/>
    <x v="0"/>
    <s v="WA.2378.EBA.962.301.A.524113"/>
  </r>
  <r>
    <s v="WA.2378.EBA.962.301.B"/>
    <s v="B"/>
    <s v="Pembinaan dan Koordinasi Kepala Pusdik KP"/>
    <m/>
    <m/>
    <m/>
    <n v="572300000"/>
    <s v="B"/>
    <x v="75"/>
    <m/>
    <m/>
    <m/>
    <n v="498618000"/>
    <n v="73682000"/>
    <x v="0"/>
    <x v="3"/>
    <x v="5"/>
    <x v="0"/>
    <x v="0"/>
    <s v="WA.2378.EBA.962.301"/>
  </r>
  <r>
    <s v="WA.2378.EBA.962.301.B.521211"/>
    <s v="521211"/>
    <s v="Belanja Bahan"/>
    <m/>
    <m/>
    <m/>
    <n v="10000000"/>
    <s v="521211"/>
    <x v="6"/>
    <m/>
    <m/>
    <m/>
    <n v="5000000"/>
    <n v="5000000"/>
    <x v="0"/>
    <x v="0"/>
    <x v="0"/>
    <x v="3"/>
    <x v="5"/>
    <s v="WA.2378.EBA.962.301.B"/>
  </r>
  <r>
    <s v="WA.2378.EBA.962.301.B.521211.1"/>
    <m/>
    <s v="01 - Bahan Komputer"/>
    <n v="4"/>
    <s v="PKT"/>
    <n v="1500000"/>
    <n v="6000000"/>
    <m/>
    <x v="76"/>
    <n v="2"/>
    <s v="PKT"/>
    <n v="1500000"/>
    <n v="3000000"/>
    <n v="3000000"/>
    <x v="1"/>
    <x v="0"/>
    <x v="0"/>
    <x v="0"/>
    <x v="0"/>
    <s v="WA.2378.EBA.962.301.B.521211"/>
  </r>
  <r>
    <s v="WA.2378.EBA.962.301.B.521211.2"/>
    <m/>
    <s v="02 - ATK"/>
    <n v="4"/>
    <s v="PKT"/>
    <n v="1000000"/>
    <n v="4000000"/>
    <m/>
    <x v="77"/>
    <n v="2"/>
    <s v="PKT"/>
    <n v="1000000"/>
    <n v="2000000"/>
    <n v="2000000"/>
    <x v="1"/>
    <x v="0"/>
    <x v="0"/>
    <x v="0"/>
    <x v="0"/>
    <s v="WA.2378.EBA.962.301.B.521211"/>
  </r>
  <r>
    <s v="WA.2378.EBA.962.301.B.521219"/>
    <s v="521219"/>
    <s v="Belanja Barang Non Operasional Lainnya"/>
    <m/>
    <m/>
    <m/>
    <n v="7800000"/>
    <s v="521219"/>
    <x v="26"/>
    <m/>
    <m/>
    <m/>
    <n v="7800000"/>
    <n v="0"/>
    <x v="0"/>
    <x v="0"/>
    <x v="0"/>
    <x v="3"/>
    <x v="5"/>
    <s v="WA.2378.EBA.962.301.B"/>
  </r>
  <r>
    <s v="WA.2378.EBA.962.301.B.521219.1"/>
    <m/>
    <s v="01 - Langganan biaya video conference"/>
    <n v="12"/>
    <s v="PKT"/>
    <n v="650000"/>
    <n v="7800000"/>
    <m/>
    <x v="78"/>
    <n v="2"/>
    <s v="PKT"/>
    <n v="3900000"/>
    <n v="7800000"/>
    <n v="0"/>
    <x v="2"/>
    <x v="0"/>
    <x v="0"/>
    <x v="0"/>
    <x v="0"/>
    <s v="WA.2378.EBA.962.301.B.521219"/>
  </r>
  <r>
    <s v="WA.2378.EBA.962.301.B.524111"/>
    <s v="524111"/>
    <s v="Belanja Perjalanan Dinas Biasa"/>
    <m/>
    <m/>
    <m/>
    <n v="554500000"/>
    <s v="524111"/>
    <x v="13"/>
    <m/>
    <m/>
    <m/>
    <n v="485818000"/>
    <n v="68682000"/>
    <x v="0"/>
    <x v="0"/>
    <x v="0"/>
    <x v="3"/>
    <x v="5"/>
    <s v="WA.2378.EBA.962.301.B"/>
  </r>
  <r>
    <s v="WA.2378.EBA.962.301.B.524111.1"/>
    <m/>
    <s v="01 - Perjalanan Pembinaan dan Wisuda Kepala Pusdik KP"/>
    <n v="55"/>
    <s v="OK"/>
    <n v="6075000"/>
    <n v="334125000"/>
    <m/>
    <x v="79"/>
    <n v="68"/>
    <s v="OK"/>
    <n v="7144383"/>
    <n v="485818000"/>
    <n v="-151693000"/>
    <x v="1"/>
    <x v="0"/>
    <x v="0"/>
    <x v="0"/>
    <x v="0"/>
    <s v="WA.2378.EBA.962.301.B.524111"/>
  </r>
  <r>
    <s v="WA.2378.EBA.962.301.B.524111.2"/>
    <m/>
    <s v="02 - Perjalanan Koordinasi, Sinkronisasi, Wisuda dan Pendampingan Kepala Pusdik KP"/>
    <n v="36"/>
    <s v="OK"/>
    <n v="6121528"/>
    <n v="220375000"/>
    <m/>
    <x v="34"/>
    <m/>
    <m/>
    <m/>
    <n v="0"/>
    <n v="220375000"/>
    <x v="1"/>
    <x v="0"/>
    <x v="0"/>
    <x v="0"/>
    <x v="0"/>
    <s v="WA.2378.EBA.962.301.B.524111"/>
  </r>
  <r>
    <s v="WA.2378.EBA.962.301.C"/>
    <s v="C"/>
    <s v="Pengelolaan Kearsipan, Tata Naskah Dinas dan Persuratan Pusat Pendidikan KP"/>
    <m/>
    <m/>
    <m/>
    <n v="78000000"/>
    <s v="C"/>
    <x v="80"/>
    <m/>
    <m/>
    <m/>
    <n v="60500000"/>
    <n v="17500000"/>
    <x v="0"/>
    <x v="3"/>
    <x v="5"/>
    <x v="0"/>
    <x v="0"/>
    <s v="WA.2378.EBA.962.301"/>
  </r>
  <r>
    <s v="WA.2378.EBA.962.301.C.521211"/>
    <s v="521211"/>
    <s v="Belanja Bahan"/>
    <m/>
    <m/>
    <m/>
    <n v="34000000"/>
    <s v="521211"/>
    <x v="6"/>
    <m/>
    <m/>
    <m/>
    <n v="18000000"/>
    <n v="16000000"/>
    <x v="0"/>
    <x v="0"/>
    <x v="0"/>
    <x v="3"/>
    <x v="5"/>
    <s v="WA.2378.EBA.962.301.C"/>
  </r>
  <r>
    <s v="WA.2378.EBA.962.301.C.521211.1"/>
    <m/>
    <s v="01 - Penggadaan"/>
    <n v="8"/>
    <s v="PKT"/>
    <n v="1000000"/>
    <n v="8000000"/>
    <m/>
    <x v="81"/>
    <n v="4"/>
    <s v="PKT"/>
    <n v="1000000"/>
    <n v="4000000"/>
    <n v="4000000"/>
    <x v="1"/>
    <x v="0"/>
    <x v="0"/>
    <x v="0"/>
    <x v="0"/>
    <s v="WA.2378.EBA.962.301.C.521211"/>
  </r>
  <r>
    <s v="WA.2378.EBA.962.301.C.521211.2"/>
    <m/>
    <s v="02 - Bahan Komputer"/>
    <n v="8"/>
    <s v="PKT"/>
    <n v="1500000"/>
    <n v="12000000"/>
    <m/>
    <x v="23"/>
    <n v="4"/>
    <s v="PKT"/>
    <n v="1500000"/>
    <n v="6000000"/>
    <n v="6000000"/>
    <x v="1"/>
    <x v="0"/>
    <x v="0"/>
    <x v="0"/>
    <x v="0"/>
    <s v="WA.2378.EBA.962.301.C.521211"/>
  </r>
  <r>
    <s v="WA.2378.EBA.962.301.C.521211.3"/>
    <m/>
    <s v="03 - ATK"/>
    <n v="8"/>
    <s v="PKT"/>
    <n v="1000000"/>
    <n v="8000000"/>
    <m/>
    <x v="24"/>
    <n v="4"/>
    <s v="PKT"/>
    <n v="1000000"/>
    <n v="4000000"/>
    <n v="4000000"/>
    <x v="1"/>
    <x v="0"/>
    <x v="0"/>
    <x v="0"/>
    <x v="0"/>
    <s v="WA.2378.EBA.962.301.C.521211"/>
  </r>
  <r>
    <s v="WA.2378.EBA.962.301.C.521211.4"/>
    <m/>
    <s v="04 - Cetakan Kegiatan dan Laporan"/>
    <n v="12"/>
    <s v="Ekplr"/>
    <n v="500000"/>
    <n v="6000000"/>
    <m/>
    <x v="82"/>
    <n v="8"/>
    <s v="Ekplr"/>
    <n v="500000"/>
    <n v="4000000"/>
    <n v="2000000"/>
    <x v="1"/>
    <x v="0"/>
    <x v="0"/>
    <x v="0"/>
    <x v="0"/>
    <s v="WA.2378.EBA.962.301.C.521211"/>
  </r>
  <r>
    <s v="WA.2378.EBA.962.301.C.522141"/>
    <s v="522141"/>
    <s v="Belanja Sewa"/>
    <m/>
    <m/>
    <m/>
    <n v="3000000"/>
    <s v="522141"/>
    <x v="83"/>
    <m/>
    <m/>
    <m/>
    <n v="3000000"/>
    <n v="0"/>
    <x v="0"/>
    <x v="0"/>
    <x v="0"/>
    <x v="3"/>
    <x v="5"/>
    <s v="WA.2378.EBA.962.301.C"/>
  </r>
  <r>
    <s v="WA.2378.EBA.962.301.C.522141.1"/>
    <m/>
    <s v="01 - Sewa Kendaraan / Mobil (2 kali)"/>
    <n v="2"/>
    <s v="UH"/>
    <n v="1500000"/>
    <n v="3000000"/>
    <m/>
    <x v="84"/>
    <n v="2"/>
    <s v="UH"/>
    <n v="1500000"/>
    <n v="3000000"/>
    <n v="0"/>
    <x v="2"/>
    <x v="0"/>
    <x v="0"/>
    <x v="0"/>
    <x v="0"/>
    <s v="WA.2378.EBA.962.301.C.522141"/>
  </r>
  <r>
    <s v="WA.2378.EBA.962.301.C.524111"/>
    <s v="524111"/>
    <s v="Belanja Perjalanan Dinas Biasa"/>
    <m/>
    <m/>
    <m/>
    <n v="38000000"/>
    <s v="524111"/>
    <x v="13"/>
    <m/>
    <m/>
    <m/>
    <n v="38000000"/>
    <n v="0"/>
    <x v="0"/>
    <x v="0"/>
    <x v="0"/>
    <x v="3"/>
    <x v="5"/>
    <s v="WA.2378.EBA.962.301.C"/>
  </r>
  <r>
    <s v="WA.2378.EBA.962.301.C.524111.1"/>
    <m/>
    <s v="01 - Perjalanan Pengelolaan Penatausahaan Arsip dan Sinkronisasi Tata Naskah dan Persuratan"/>
    <n v="8"/>
    <s v="OK"/>
    <n v="4750000"/>
    <n v="38000000"/>
    <m/>
    <x v="85"/>
    <n v="8"/>
    <s v="OK"/>
    <n v="4750000"/>
    <n v="38000000"/>
    <n v="0"/>
    <x v="2"/>
    <x v="0"/>
    <x v="0"/>
    <x v="0"/>
    <x v="0"/>
    <s v="WA.2378.EBA.962.301.C.524111"/>
  </r>
  <r>
    <s v="WA.2378.EBA.962.301.C.524113"/>
    <s v="524113"/>
    <s v="Belanja Perjalanan Dinas Dalam Kota"/>
    <m/>
    <m/>
    <m/>
    <n v="3000000"/>
    <s v="524113"/>
    <x v="37"/>
    <m/>
    <m/>
    <m/>
    <n v="1500000"/>
    <n v="1500000"/>
    <x v="0"/>
    <x v="0"/>
    <x v="0"/>
    <x v="3"/>
    <x v="5"/>
    <s v="WA.2378.EBA.962.301.C"/>
  </r>
  <r>
    <s v="WA.2378.EBA.962.301.C.524113.1"/>
    <m/>
    <s v="01 - Perjalanan Koordinasi"/>
    <n v="20"/>
    <s v="OK"/>
    <n v="150000"/>
    <n v="3000000"/>
    <m/>
    <x v="86"/>
    <n v="10"/>
    <s v="OK"/>
    <n v="150000"/>
    <n v="1500000"/>
    <n v="1500000"/>
    <x v="1"/>
    <x v="0"/>
    <x v="0"/>
    <x v="0"/>
    <x v="0"/>
    <s v="WA.2378.EBA.962.301.C.524113"/>
  </r>
  <r>
    <s v="WA.2378.EBA.962.301.D"/>
    <s v="D"/>
    <s v="Penyusunan Bahan Tindak Lanjut dan Pemutakhiran Data"/>
    <m/>
    <m/>
    <m/>
    <n v="65000000"/>
    <s v="D"/>
    <x v="87"/>
    <m/>
    <m/>
    <m/>
    <n v="63300000"/>
    <n v="1700000"/>
    <x v="0"/>
    <x v="3"/>
    <x v="5"/>
    <x v="0"/>
    <x v="0"/>
    <s v="WA.2378.EBA.962.301"/>
  </r>
  <r>
    <s v="WA.2378.EBA.962.301.D.521211"/>
    <s v="521211"/>
    <s v="Belanja Bahan"/>
    <m/>
    <m/>
    <m/>
    <n v="22000000"/>
    <s v="521211"/>
    <x v="6"/>
    <m/>
    <m/>
    <m/>
    <n v="21500000"/>
    <n v="500000"/>
    <x v="0"/>
    <x v="0"/>
    <x v="0"/>
    <x v="3"/>
    <x v="5"/>
    <s v="WA.2378.EBA.962.301.D"/>
  </r>
  <r>
    <s v="WA.2378.EBA.962.301.D.521211.1"/>
    <m/>
    <s v="01 - Penggadaan"/>
    <n v="4"/>
    <s v="PKT"/>
    <n v="1500000"/>
    <n v="6000000"/>
    <m/>
    <x v="81"/>
    <n v="4"/>
    <s v="PKT"/>
    <n v="1500000"/>
    <n v="6000000"/>
    <n v="0"/>
    <x v="0"/>
    <x v="0"/>
    <x v="0"/>
    <x v="0"/>
    <x v="0"/>
    <s v="WA.2378.EBA.962.301.D.521211"/>
  </r>
  <r>
    <s v="WA.2378.EBA.962.301.D.521211.2"/>
    <m/>
    <s v="02 - Bahan Komputer"/>
    <n v="4"/>
    <s v="PKT"/>
    <n v="1500000"/>
    <n v="6000000"/>
    <m/>
    <x v="23"/>
    <n v="4"/>
    <s v="PKT"/>
    <n v="1500000"/>
    <n v="6000000"/>
    <n v="0"/>
    <x v="0"/>
    <x v="0"/>
    <x v="0"/>
    <x v="0"/>
    <x v="0"/>
    <s v="WA.2378.EBA.962.301.D.521211"/>
  </r>
  <r>
    <s v="WA.2378.EBA.962.301.D.521211.3"/>
    <m/>
    <s v="03 - ATK"/>
    <n v="4"/>
    <s v="PKT"/>
    <n v="1000000"/>
    <n v="4000000"/>
    <m/>
    <x v="24"/>
    <n v="4"/>
    <s v="PKT"/>
    <n v="1000000"/>
    <n v="4000000"/>
    <n v="0"/>
    <x v="0"/>
    <x v="0"/>
    <x v="0"/>
    <x v="0"/>
    <x v="0"/>
    <s v="WA.2378.EBA.962.301.D.521211"/>
  </r>
  <r>
    <s v="WA.2378.EBA.962.301.D.521211.4"/>
    <m/>
    <s v="04 - Cetakan Kegiatan dan Laporan"/>
    <n v="12"/>
    <s v="Ekplr"/>
    <n v="500000"/>
    <n v="6000000"/>
    <m/>
    <x v="82"/>
    <n v="8"/>
    <s v="Ekplr"/>
    <n v="500000"/>
    <n v="4000000"/>
    <n v="2000000"/>
    <x v="1"/>
    <x v="0"/>
    <x v="0"/>
    <x v="0"/>
    <x v="0"/>
    <s v="WA.2378.EBA.962.301.D.521211"/>
  </r>
  <r>
    <s v="WA.2378.EBA.962.301.D.521211.5"/>
    <m/>
    <m/>
    <m/>
    <m/>
    <m/>
    <m/>
    <m/>
    <x v="88"/>
    <n v="20"/>
    <s v="OK"/>
    <n v="75000"/>
    <n v="1500000"/>
    <n v="-1500000"/>
    <x v="1"/>
    <x v="0"/>
    <x v="0"/>
    <x v="0"/>
    <x v="0"/>
    <s v="WA.2378.EBA.962.301.D.521211"/>
  </r>
  <r>
    <s v="WA.2378.EBA.962.301.D.524111"/>
    <s v="524111"/>
    <s v="Belanja Perjalanan Dinas Biasa"/>
    <m/>
    <m/>
    <m/>
    <n v="40000000"/>
    <s v="524111"/>
    <x v="13"/>
    <m/>
    <m/>
    <m/>
    <n v="40000000"/>
    <n v="0"/>
    <x v="0"/>
    <x v="0"/>
    <x v="0"/>
    <x v="3"/>
    <x v="5"/>
    <s v="WA.2378.EBA.962.301.D"/>
  </r>
  <r>
    <s v="WA.2378.EBA.962.301.D.524111.1"/>
    <m/>
    <s v="01 - Perjalanan Penyusunan Bahan Tindak Lanjut dan Pemutakhiran Data"/>
    <n v="10"/>
    <s v="OK"/>
    <n v="4000000"/>
    <n v="40000000"/>
    <m/>
    <x v="89"/>
    <n v="10"/>
    <s v="OK"/>
    <n v="4000000"/>
    <n v="40000000"/>
    <n v="0"/>
    <x v="2"/>
    <x v="0"/>
    <x v="0"/>
    <x v="0"/>
    <x v="0"/>
    <s v="WA.2378.EBA.962.301.D.524111"/>
  </r>
  <r>
    <s v="WA.2378.EBA.962.301.D.524113"/>
    <s v="524113"/>
    <s v="Belanja Perjalanan Dinas Dalam Kota"/>
    <m/>
    <m/>
    <m/>
    <n v="3000000"/>
    <s v="524113"/>
    <x v="37"/>
    <m/>
    <m/>
    <m/>
    <n v="1800000"/>
    <n v="1200000"/>
    <x v="0"/>
    <x v="0"/>
    <x v="0"/>
    <x v="3"/>
    <x v="5"/>
    <s v="WA.2378.EBA.962.301.D"/>
  </r>
  <r>
    <s v="WA.2378.EBA.962.301.D.524113.1"/>
    <m/>
    <s v="01 - Perjalanan Koordinasi"/>
    <n v="20"/>
    <s v="OK"/>
    <n v="150000"/>
    <n v="3000000"/>
    <m/>
    <x v="86"/>
    <n v="12"/>
    <s v="OK"/>
    <n v="150000"/>
    <n v="1800000"/>
    <n v="1200000"/>
    <x v="1"/>
    <x v="0"/>
    <x v="0"/>
    <x v="0"/>
    <x v="0"/>
    <s v="WA.2378.EBA.962.301.D.524113"/>
  </r>
  <r>
    <s v="WA.2378.EBA.962.301.E"/>
    <s v="E"/>
    <s v="Pengelolaan Administrasi Kepegawaian Pusdik KP"/>
    <m/>
    <m/>
    <m/>
    <n v="82785000"/>
    <s v="E"/>
    <x v="90"/>
    <m/>
    <m/>
    <m/>
    <n v="150350000"/>
    <n v="-67565000"/>
    <x v="0"/>
    <x v="3"/>
    <x v="5"/>
    <x v="0"/>
    <x v="0"/>
    <s v="WA.2378.EBA.962.301"/>
  </r>
  <r>
    <s v="WA.2378.EBA.962.301.E.521211"/>
    <s v="521211"/>
    <s v="Belanja Bahan"/>
    <m/>
    <m/>
    <m/>
    <n v="22000000"/>
    <s v="521211"/>
    <x v="6"/>
    <m/>
    <m/>
    <m/>
    <n v="20500000"/>
    <n v="1500000"/>
    <x v="0"/>
    <x v="0"/>
    <x v="0"/>
    <x v="3"/>
    <x v="5"/>
    <s v="WA.2378.EBA.962.301.E"/>
  </r>
  <r>
    <s v="WA.2378.EBA.962.301.E.521211.1"/>
    <m/>
    <s v="01 - Penggadaan"/>
    <n v="4"/>
    <s v="PKT"/>
    <n v="1500000"/>
    <n v="6000000"/>
    <m/>
    <x v="81"/>
    <n v="4"/>
    <s v="PKT"/>
    <n v="1500000"/>
    <n v="6000000"/>
    <n v="0"/>
    <x v="0"/>
    <x v="0"/>
    <x v="0"/>
    <x v="0"/>
    <x v="0"/>
    <s v="WA.2378.EBA.962.301.E.521211"/>
  </r>
  <r>
    <s v="WA.2378.EBA.962.301.E.521211.2"/>
    <m/>
    <s v="02 - Bahan Komputer"/>
    <n v="4"/>
    <s v="PKT"/>
    <n v="1500000"/>
    <n v="6000000"/>
    <m/>
    <x v="23"/>
    <n v="4"/>
    <s v="PKT"/>
    <n v="1500000"/>
    <n v="6000000"/>
    <n v="0"/>
    <x v="0"/>
    <x v="0"/>
    <x v="0"/>
    <x v="0"/>
    <x v="0"/>
    <s v="WA.2378.EBA.962.301.E.521211"/>
  </r>
  <r>
    <s v="WA.2378.EBA.962.301.E.521211.3"/>
    <m/>
    <s v="03 - ATK"/>
    <n v="4"/>
    <s v="PKT"/>
    <n v="1000000"/>
    <n v="4000000"/>
    <m/>
    <x v="24"/>
    <n v="4"/>
    <s v="PKT"/>
    <n v="1000000"/>
    <n v="4000000"/>
    <n v="0"/>
    <x v="0"/>
    <x v="0"/>
    <x v="0"/>
    <x v="0"/>
    <x v="0"/>
    <s v="WA.2378.EBA.962.301.E.521211"/>
  </r>
  <r>
    <s v="WA.2378.EBA.962.301.E.521211.4"/>
    <m/>
    <s v="04 - Cetakan Kegiatan dan Laporan"/>
    <n v="24"/>
    <s v="Ekplr"/>
    <n v="250000"/>
    <n v="6000000"/>
    <m/>
    <x v="82"/>
    <n v="12"/>
    <s v="Ekplr"/>
    <n v="250000"/>
    <n v="3000000"/>
    <n v="3000000"/>
    <x v="1"/>
    <x v="0"/>
    <x v="0"/>
    <x v="0"/>
    <x v="0"/>
    <s v="WA.2378.EBA.962.301.E.521211"/>
  </r>
  <r>
    <s v="WA.2378.EBA.962.301.E.521211.5"/>
    <m/>
    <m/>
    <m/>
    <m/>
    <m/>
    <m/>
    <m/>
    <x v="88"/>
    <n v="20"/>
    <s v="OK"/>
    <n v="75000"/>
    <n v="1500000"/>
    <n v="-1500000"/>
    <x v="1"/>
    <x v="0"/>
    <x v="0"/>
    <x v="0"/>
    <x v="0"/>
    <s v="WA.2378.EBA.962.301.E.521211"/>
  </r>
  <r>
    <s v="WA.2378.EBA.962.301.E.521219"/>
    <s v="521219"/>
    <s v="Belanja Barang Non Operasional Lainnya"/>
    <m/>
    <m/>
    <m/>
    <n v="26250000"/>
    <s v="521219"/>
    <x v="26"/>
    <m/>
    <m/>
    <m/>
    <n v="26250000"/>
    <n v="0"/>
    <x v="0"/>
    <x v="0"/>
    <x v="0"/>
    <x v="3"/>
    <x v="5"/>
    <s v="WA.2378.EBA.962.301.E"/>
  </r>
  <r>
    <s v="WA.2378.EBA.962.301.E.521219.1"/>
    <m/>
    <s v="01 - Peningkatan Kapasitas Pegawai"/>
    <n v="15"/>
    <s v="OK"/>
    <n v="1750000"/>
    <n v="26250000"/>
    <m/>
    <x v="91"/>
    <n v="15"/>
    <s v="OK"/>
    <n v="1750000"/>
    <n v="26250000"/>
    <n v="0"/>
    <x v="2"/>
    <x v="0"/>
    <x v="0"/>
    <x v="0"/>
    <x v="0"/>
    <s v="WA.2378.EBA.962.301.E.521219"/>
  </r>
  <r>
    <s v="WA.2378.EBA.962.301.E.524111"/>
    <s v="524111"/>
    <s v="Belanja Perjalanan Dinas Biasa"/>
    <m/>
    <m/>
    <m/>
    <n v="32435000"/>
    <s v="524111"/>
    <x v="13"/>
    <m/>
    <m/>
    <m/>
    <n v="101500000"/>
    <n v="-69065000"/>
    <x v="0"/>
    <x v="0"/>
    <x v="0"/>
    <x v="3"/>
    <x v="5"/>
    <s v="WA.2378.EBA.962.301.E"/>
  </r>
  <r>
    <s v="WA.2378.EBA.962.301.E.524111.1"/>
    <m/>
    <s v="01 - Perjalanan Pengelolaan SDM Aparatur"/>
    <n v="12"/>
    <s v="OK"/>
    <n v="2702917"/>
    <n v="32435000"/>
    <m/>
    <x v="92"/>
    <n v="8"/>
    <s v="OK"/>
    <n v="4250000"/>
    <n v="34000000"/>
    <n v="-1565000"/>
    <x v="1"/>
    <x v="0"/>
    <x v="0"/>
    <x v="0"/>
    <x v="0"/>
    <s v="WA.2378.EBA.962.301.E.524111"/>
  </r>
  <r>
    <s v="WA.2378.EBA.962.301.E.524111.2"/>
    <m/>
    <m/>
    <m/>
    <m/>
    <m/>
    <m/>
    <m/>
    <x v="93"/>
    <n v="15"/>
    <s v="OK"/>
    <n v="4500000"/>
    <n v="67500000"/>
    <n v="-67500000"/>
    <x v="1"/>
    <x v="0"/>
    <x v="0"/>
    <x v="0"/>
    <x v="0"/>
    <s v="WA.2378.EBA.962.301.E.524111"/>
  </r>
  <r>
    <s v="WA.2378.EBA.962.301.E.524113"/>
    <s v="524113"/>
    <s v="Belanja Perjalanan Dinas Dalam Kota"/>
    <m/>
    <m/>
    <m/>
    <n v="2100000"/>
    <s v="524113"/>
    <x v="37"/>
    <m/>
    <m/>
    <m/>
    <n v="2100000"/>
    <n v="0"/>
    <x v="0"/>
    <x v="0"/>
    <x v="0"/>
    <x v="3"/>
    <x v="5"/>
    <s v="WA.2378.EBA.962.301.E"/>
  </r>
  <r>
    <s v="WA.2378.EBA.962.301.E.524113.1"/>
    <m/>
    <s v="01 - Perjalanan Koordinasi"/>
    <n v="14"/>
    <s v="OK"/>
    <n v="150000"/>
    <n v="2100000"/>
    <m/>
    <x v="86"/>
    <n v="14"/>
    <s v="OK"/>
    <n v="150000"/>
    <n v="2100000"/>
    <n v="0"/>
    <x v="2"/>
    <x v="0"/>
    <x v="0"/>
    <x v="0"/>
    <x v="0"/>
    <s v="WA.2378.EBA.962.301.E.524113"/>
  </r>
  <r>
    <s v="WA.2378.EBA.962.301.F"/>
    <s v="F"/>
    <s v="Penjaminan Mutu Kelembagaan"/>
    <m/>
    <m/>
    <m/>
    <n v="50042000"/>
    <s v="F"/>
    <x v="94"/>
    <m/>
    <m/>
    <m/>
    <n v="43742000"/>
    <n v="6300000"/>
    <x v="0"/>
    <x v="2"/>
    <x v="3"/>
    <x v="0"/>
    <x v="0"/>
    <s v="WA.2378.EBA.962.301"/>
  </r>
  <r>
    <s v="WA.2378.EBA.962.301.F.521211"/>
    <s v="521211"/>
    <s v="Belanja Bahan"/>
    <m/>
    <m/>
    <m/>
    <n v="20000000"/>
    <s v="521211"/>
    <x v="6"/>
    <m/>
    <m/>
    <m/>
    <n v="15500000"/>
    <n v="4500000"/>
    <x v="0"/>
    <x v="0"/>
    <x v="0"/>
    <x v="0"/>
    <x v="3"/>
    <s v="WA.2378.EBA.962.301.F"/>
  </r>
  <r>
    <s v="WA.2378.EBA.962.301.F.521211.1"/>
    <m/>
    <s v="01 - Konsumsi/bahan makanan"/>
    <n v="160"/>
    <s v="OK"/>
    <n v="75000"/>
    <n v="12000000"/>
    <m/>
    <x v="7"/>
    <n v="100"/>
    <s v="OK"/>
    <n v="75000"/>
    <n v="7500000"/>
    <n v="4500000"/>
    <x v="3"/>
    <x v="0"/>
    <x v="0"/>
    <x v="0"/>
    <x v="0"/>
    <s v="WA.2378.EBA.962.301.F.521211"/>
  </r>
  <r>
    <s v="WA.2378.EBA.962.301.F.521211.2"/>
    <m/>
    <s v="02 - Penggadaan"/>
    <n v="2"/>
    <s v="PKT"/>
    <n v="1500000"/>
    <n v="3000000"/>
    <m/>
    <x v="8"/>
    <n v="2"/>
    <s v="PKT"/>
    <n v="1500000"/>
    <n v="3000000"/>
    <n v="0"/>
    <x v="0"/>
    <x v="0"/>
    <x v="0"/>
    <x v="0"/>
    <x v="0"/>
    <s v="WA.2378.EBA.962.301.F.521211"/>
  </r>
  <r>
    <s v="WA.2378.EBA.962.301.F.521211.3"/>
    <m/>
    <s v="03 - Bahan Komputer"/>
    <n v="2"/>
    <s v="PKT"/>
    <n v="1500000"/>
    <n v="3000000"/>
    <m/>
    <x v="9"/>
    <n v="2"/>
    <s v="PKT"/>
    <n v="1500000"/>
    <n v="3000000"/>
    <n v="0"/>
    <x v="0"/>
    <x v="0"/>
    <x v="0"/>
    <x v="0"/>
    <x v="0"/>
    <s v="WA.2378.EBA.962.301.F.521211"/>
  </r>
  <r>
    <s v="WA.2378.EBA.962.301.F.521211.4"/>
    <m/>
    <s v="04 - ATK"/>
    <n v="2"/>
    <s v="PKT"/>
    <n v="1000000"/>
    <n v="2000000"/>
    <m/>
    <x v="10"/>
    <n v="2"/>
    <s v="PKT"/>
    <n v="1000000"/>
    <n v="2000000"/>
    <n v="0"/>
    <x v="0"/>
    <x v="0"/>
    <x v="0"/>
    <x v="0"/>
    <x v="0"/>
    <s v="WA.2378.EBA.962.301.F.521211"/>
  </r>
  <r>
    <s v="WA.2378.EBA.962.301.F.521219"/>
    <s v="521219"/>
    <s v="Belanja Barang Non Operasional Lainnya"/>
    <m/>
    <m/>
    <m/>
    <n v="3000000"/>
    <s v="521219"/>
    <x v="26"/>
    <m/>
    <m/>
    <m/>
    <n v="3000000"/>
    <n v="0"/>
    <x v="0"/>
    <x v="0"/>
    <x v="0"/>
    <x v="0"/>
    <x v="3"/>
    <s v="WA.2378.EBA.962.301.F"/>
  </r>
  <r>
    <s v="WA.2378.EBA.962.301.F.521219.1"/>
    <m/>
    <s v="01 - Langganan biaya video conference"/>
    <n v="12"/>
    <s v="PKT"/>
    <n v="250000"/>
    <n v="3000000"/>
    <m/>
    <x v="59"/>
    <n v="12"/>
    <s v="PKT"/>
    <n v="250000"/>
    <n v="3000000"/>
    <n v="0"/>
    <x v="2"/>
    <x v="0"/>
    <x v="0"/>
    <x v="0"/>
    <x v="0"/>
    <s v="WA.2378.EBA.962.301.F.521219"/>
  </r>
  <r>
    <s v="WA.2378.EBA.962.301.F.522151"/>
    <s v="522151"/>
    <s v="Belanja Jasa Profesi"/>
    <m/>
    <m/>
    <m/>
    <n v="9000000"/>
    <s v="522151"/>
    <x v="11"/>
    <m/>
    <m/>
    <m/>
    <n v="7200000"/>
    <n v="1800000"/>
    <x v="0"/>
    <x v="0"/>
    <x v="0"/>
    <x v="0"/>
    <x v="3"/>
    <s v="WA.2378.EBA.962.301.F"/>
  </r>
  <r>
    <s v="WA.2378.EBA.962.301.F.522151.1"/>
    <m/>
    <s v="01 - Narasumber/Pembahas"/>
    <n v="10"/>
    <s v="OJ"/>
    <n v="900000"/>
    <n v="9000000"/>
    <m/>
    <x v="12"/>
    <n v="8"/>
    <s v="OJ"/>
    <n v="900000"/>
    <n v="7200000"/>
    <n v="1800000"/>
    <x v="1"/>
    <x v="0"/>
    <x v="0"/>
    <x v="0"/>
    <x v="0"/>
    <s v="WA.2378.EBA.962.301.F.522151"/>
  </r>
  <r>
    <s v="WA.2378.EBA.962.301.F.524111"/>
    <s v="524111"/>
    <s v="Belanja Perjalanan Dinas Biasa"/>
    <m/>
    <m/>
    <m/>
    <n v="18042000"/>
    <s v="524111"/>
    <x v="13"/>
    <m/>
    <m/>
    <m/>
    <n v="18042000"/>
    <n v="0"/>
    <x v="0"/>
    <x v="0"/>
    <x v="0"/>
    <x v="0"/>
    <x v="3"/>
    <s v="WA.2378.EBA.962.301.F"/>
  </r>
  <r>
    <s v="WA.2378.EBA.962.301.F.524111.1"/>
    <m/>
    <s v="01 - Perjalanan Penjaminan mutu pendidikan KP"/>
    <n v="6"/>
    <s v="OK"/>
    <n v="3007000"/>
    <n v="18042000"/>
    <m/>
    <x v="95"/>
    <n v="6"/>
    <s v="OK"/>
    <n v="3007000"/>
    <n v="18042000"/>
    <n v="0"/>
    <x v="2"/>
    <x v="0"/>
    <x v="0"/>
    <x v="0"/>
    <x v="0"/>
    <s v="WA.2378.EBA.962.301.F.524111"/>
  </r>
  <r>
    <s v="WA.2378.EBA.962.301.G"/>
    <s v="G"/>
    <s v="Bimbingan Penelitian Dan Pengabdian Kepada Masyarakat"/>
    <m/>
    <m/>
    <m/>
    <n v="99334000"/>
    <s v="G"/>
    <x v="96"/>
    <m/>
    <m/>
    <m/>
    <n v="56274000"/>
    <n v="43060000"/>
    <x v="0"/>
    <x v="1"/>
    <x v="1"/>
    <x v="0"/>
    <x v="0"/>
    <s v="WA.2378.EBA.962.301"/>
  </r>
  <r>
    <s v="WA.2378.EBA.962.301.G.521211"/>
    <s v="521211"/>
    <s v="Belanja Bahan"/>
    <m/>
    <m/>
    <m/>
    <n v="24800000"/>
    <s v="521211"/>
    <x v="6"/>
    <m/>
    <m/>
    <m/>
    <n v="13250000"/>
    <n v="11550000"/>
    <x v="0"/>
    <x v="0"/>
    <x v="0"/>
    <x v="0"/>
    <x v="1"/>
    <s v="WA.2378.EBA.962.301.G"/>
  </r>
  <r>
    <s v="WA.2378.EBA.962.301.G.521211.1"/>
    <m/>
    <s v="01 - Konsumsi/bahan makanan"/>
    <n v="224"/>
    <s v="OK"/>
    <n v="75000"/>
    <n v="16800000"/>
    <m/>
    <x v="7"/>
    <n v="100"/>
    <s v="OK"/>
    <n v="75000"/>
    <n v="7500000"/>
    <n v="9300000"/>
    <x v="1"/>
    <x v="0"/>
    <x v="0"/>
    <x v="0"/>
    <x v="0"/>
    <s v="WA.2378.EBA.962.301.G.521211"/>
  </r>
  <r>
    <s v="WA.2378.EBA.962.301.G.521211.2"/>
    <m/>
    <s v="02 - Penggadaan"/>
    <n v="2"/>
    <s v="PKT"/>
    <n v="1500000"/>
    <n v="3000000"/>
    <m/>
    <x v="8"/>
    <n v="1"/>
    <s v="PKT"/>
    <n v="750000"/>
    <n v="750000"/>
    <n v="2250000"/>
    <x v="1"/>
    <x v="0"/>
    <x v="0"/>
    <x v="0"/>
    <x v="0"/>
    <s v="WA.2378.EBA.962.301.G.521211"/>
  </r>
  <r>
    <s v="WA.2378.EBA.962.301.G.521211.3"/>
    <m/>
    <s v="03 - Bahan Komputer"/>
    <n v="2"/>
    <s v="PKT"/>
    <n v="1500000"/>
    <n v="3000000"/>
    <m/>
    <x v="9"/>
    <n v="2"/>
    <s v="PKT"/>
    <n v="1500000"/>
    <n v="3000000"/>
    <n v="0"/>
    <x v="0"/>
    <x v="0"/>
    <x v="0"/>
    <x v="0"/>
    <x v="0"/>
    <s v="WA.2378.EBA.962.301.G.521211"/>
  </r>
  <r>
    <s v="WA.2378.EBA.962.301.G.521211.4"/>
    <m/>
    <s v="04 - ATK"/>
    <n v="2"/>
    <s v="PKT"/>
    <n v="1000000"/>
    <n v="2000000"/>
    <m/>
    <x v="10"/>
    <n v="2"/>
    <s v="PKT"/>
    <n v="1000000"/>
    <n v="2000000"/>
    <n v="0"/>
    <x v="0"/>
    <x v="0"/>
    <x v="0"/>
    <x v="0"/>
    <x v="0"/>
    <s v="WA.2378.EBA.962.301.G.521211"/>
  </r>
  <r>
    <s v="WA.2378.EBA.962.301.G.521219"/>
    <s v="521219"/>
    <s v="Belanja Barang Non Operasional Lainnya"/>
    <m/>
    <m/>
    <m/>
    <n v="3000000"/>
    <s v="521219"/>
    <x v="26"/>
    <m/>
    <m/>
    <m/>
    <n v="3000000"/>
    <n v="0"/>
    <x v="0"/>
    <x v="0"/>
    <x v="0"/>
    <x v="0"/>
    <x v="1"/>
    <s v="WA.2378.EBA.962.301.G"/>
  </r>
  <r>
    <s v="WA.2378.EBA.962.301.G.521219.1"/>
    <m/>
    <s v="01 - Langganan biaya video conference"/>
    <n v="12"/>
    <s v="PKT"/>
    <n v="250000"/>
    <n v="3000000"/>
    <m/>
    <x v="59"/>
    <n v="12"/>
    <s v="PKT"/>
    <n v="250000"/>
    <n v="3000000"/>
    <n v="0"/>
    <x v="0"/>
    <x v="0"/>
    <x v="0"/>
    <x v="0"/>
    <x v="0"/>
    <s v="WA.2378.EBA.962.301.G.521219"/>
  </r>
  <r>
    <s v="WA.2378.EBA.962.301.G.521219.2"/>
    <m/>
    <m/>
    <m/>
    <m/>
    <m/>
    <m/>
    <m/>
    <x v="97"/>
    <n v="0"/>
    <s v="PKT"/>
    <n v="10000000"/>
    <n v="0"/>
    <n v="0"/>
    <x v="2"/>
    <x v="0"/>
    <x v="0"/>
    <x v="0"/>
    <x v="0"/>
    <s v="WA.2378.EBA.962.301.G.521219"/>
  </r>
  <r>
    <s v="WA.2378.EBA.962.301.G.524111"/>
    <s v="524111"/>
    <s v="Belanja Perjalanan Dinas Biasa"/>
    <m/>
    <m/>
    <m/>
    <n v="71534000"/>
    <s v="524111"/>
    <x v="13"/>
    <m/>
    <m/>
    <m/>
    <n v="40024000"/>
    <n v="31510000"/>
    <x v="0"/>
    <x v="0"/>
    <x v="0"/>
    <x v="0"/>
    <x v="1"/>
    <s v="WA.2378.EBA.962.301.G"/>
  </r>
  <r>
    <s v="WA.2378.EBA.962.301.G.524111.1"/>
    <m/>
    <s v="01 - Perjalanan Bimbingan Penelitian dan Pengabdian Kepada Masyarakat"/>
    <n v="14"/>
    <s v="OK"/>
    <n v="5109636"/>
    <n v="71534000"/>
    <m/>
    <x v="98"/>
    <n v="8"/>
    <s v="OK"/>
    <n v="5003091"/>
    <n v="40024000"/>
    <n v="31510000"/>
    <x v="3"/>
    <x v="0"/>
    <x v="0"/>
    <x v="0"/>
    <x v="0"/>
    <s v="WA.2378.EBA.962.301.G.524111"/>
  </r>
  <r>
    <s v="WA.2378.EBA.962.301.H"/>
    <s v="H"/>
    <s v="Serapan  Lulusan Pendidikan KP"/>
    <m/>
    <m/>
    <m/>
    <n v="139554000"/>
    <s v="H"/>
    <x v="99"/>
    <m/>
    <m/>
    <m/>
    <n v="113349000"/>
    <n v="26205000"/>
    <x v="0"/>
    <x v="1"/>
    <x v="2"/>
    <x v="0"/>
    <x v="0"/>
    <s v="WA.2378.EBA.962.301"/>
  </r>
  <r>
    <s v="WA.2378.EBA.962.301.H.521211"/>
    <s v="521211"/>
    <s v="Belanja Bahan"/>
    <m/>
    <m/>
    <m/>
    <n v="23500000"/>
    <s v="521211"/>
    <x v="6"/>
    <m/>
    <m/>
    <m/>
    <n v="15750000"/>
    <n v="7750000"/>
    <x v="0"/>
    <x v="0"/>
    <x v="0"/>
    <x v="0"/>
    <x v="2"/>
    <s v="WA.2378.EBA.962.301.H"/>
  </r>
  <r>
    <s v="WA.2378.EBA.962.301.H.521211.1"/>
    <m/>
    <s v="01 - Konsumsi/bahan makanan"/>
    <n v="100"/>
    <s v="OK"/>
    <n v="75000"/>
    <n v="7500000"/>
    <m/>
    <x v="7"/>
    <n v="50"/>
    <s v="OK"/>
    <n v="75000"/>
    <n v="3750000"/>
    <n v="3750000"/>
    <x v="1"/>
    <x v="0"/>
    <x v="0"/>
    <x v="0"/>
    <x v="0"/>
    <s v="WA.2378.EBA.962.301.H.521211"/>
  </r>
  <r>
    <s v="WA.2378.EBA.962.301.H.521211.2"/>
    <m/>
    <s v="02 - Penggadaan"/>
    <n v="4"/>
    <s v="PKT"/>
    <n v="1500000"/>
    <n v="6000000"/>
    <m/>
    <x v="8"/>
    <n v="3"/>
    <s v="PKT"/>
    <n v="1500000"/>
    <n v="4500000"/>
    <n v="1500000"/>
    <x v="0"/>
    <x v="0"/>
    <x v="0"/>
    <x v="0"/>
    <x v="0"/>
    <s v="WA.2378.EBA.962.301.H.521211"/>
  </r>
  <r>
    <s v="WA.2378.EBA.962.301.H.521211.3"/>
    <m/>
    <s v="03 - Bahan Komputer"/>
    <n v="4"/>
    <s v="PKT"/>
    <n v="1500000"/>
    <n v="6000000"/>
    <m/>
    <x v="9"/>
    <n v="3"/>
    <s v="PKT"/>
    <n v="1500000"/>
    <n v="4500000"/>
    <n v="1500000"/>
    <x v="0"/>
    <x v="0"/>
    <x v="0"/>
    <x v="0"/>
    <x v="0"/>
    <s v="WA.2378.EBA.962.301.H.521211"/>
  </r>
  <r>
    <s v="WA.2378.EBA.962.301.H.521211.4"/>
    <m/>
    <s v="04 - ATK"/>
    <n v="4"/>
    <s v="PKT"/>
    <n v="1000000"/>
    <n v="4000000"/>
    <m/>
    <x v="10"/>
    <n v="3"/>
    <s v="PKT"/>
    <n v="1000000"/>
    <n v="3000000"/>
    <n v="1000000"/>
    <x v="0"/>
    <x v="0"/>
    <x v="0"/>
    <x v="0"/>
    <x v="0"/>
    <s v="WA.2378.EBA.962.301.H.521211"/>
  </r>
  <r>
    <s v="WA.2378.EBA.962.301.H.521219"/>
    <m/>
    <m/>
    <m/>
    <m/>
    <m/>
    <m/>
    <s v="521219"/>
    <x v="26"/>
    <m/>
    <m/>
    <m/>
    <n v="48517000"/>
    <n v="-48517000"/>
    <x v="4"/>
    <x v="0"/>
    <x v="0"/>
    <x v="0"/>
    <x v="2"/>
    <s v="WA.2378.EBA.962.301.H"/>
  </r>
  <r>
    <s v="WA.2378.EBA.962.301.H.521219.1"/>
    <m/>
    <m/>
    <m/>
    <m/>
    <m/>
    <m/>
    <m/>
    <x v="100"/>
    <n v="1"/>
    <s v="PKT"/>
    <n v="48517000"/>
    <n v="48517000"/>
    <n v="-48517000"/>
    <x v="4"/>
    <x v="0"/>
    <x v="0"/>
    <x v="0"/>
    <x v="0"/>
    <s v="WA.2378.EBA.962.301.H.521219"/>
  </r>
  <r>
    <s v="WA.2378.EBA.962.301.H.522151"/>
    <m/>
    <m/>
    <m/>
    <m/>
    <m/>
    <m/>
    <s v="522151"/>
    <x v="11"/>
    <m/>
    <m/>
    <m/>
    <n v="5000000"/>
    <n v="-5000000"/>
    <x v="4"/>
    <x v="0"/>
    <x v="0"/>
    <x v="0"/>
    <x v="2"/>
    <s v="WA.2378.EBA.962.301.H"/>
  </r>
  <r>
    <s v="WA.2378.EBA.962.301.H.522151.1"/>
    <m/>
    <m/>
    <m/>
    <m/>
    <m/>
    <m/>
    <m/>
    <x v="101"/>
    <n v="5"/>
    <s v="OJ"/>
    <n v="1000000"/>
    <n v="5000000"/>
    <n v="-5000000"/>
    <x v="4"/>
    <x v="0"/>
    <x v="0"/>
    <x v="0"/>
    <x v="0"/>
    <s v="WA.2378.EBA.962.301.H.522151"/>
  </r>
  <r>
    <s v="WA.2378.EBA.962.301.H.524111"/>
    <s v="524111"/>
    <s v="Belanja Perjalanan Dinas Biasa"/>
    <m/>
    <m/>
    <m/>
    <n v="116054000"/>
    <s v="524111"/>
    <x v="13"/>
    <m/>
    <m/>
    <m/>
    <n v="44082000"/>
    <n v="71972000"/>
    <x v="0"/>
    <x v="0"/>
    <x v="0"/>
    <x v="0"/>
    <x v="2"/>
    <s v="WA.2378.EBA.962.301.H"/>
  </r>
  <r>
    <s v="WA.2378.EBA.962.301.H.524111.1"/>
    <m/>
    <s v="01 - Perjalanan Serapan Lulusan Pendidikan KP"/>
    <n v="21"/>
    <s v="OK"/>
    <n v="5526381"/>
    <n v="116054000"/>
    <m/>
    <x v="102"/>
    <n v="8"/>
    <s v="OK"/>
    <n v="5510250"/>
    <n v="44082000"/>
    <n v="71972000"/>
    <x v="1"/>
    <x v="0"/>
    <x v="0"/>
    <x v="0"/>
    <x v="0"/>
    <s v="WA.2378.EBA.962.301.H.524111"/>
  </r>
  <r>
    <s v="WA.2378.EBA.962.301.I"/>
    <s v="I"/>
    <s v="Publikasi dan Kehumasan Pusat Pendidikan KP  (OII)"/>
    <m/>
    <m/>
    <m/>
    <n v="50000000"/>
    <s v="I"/>
    <x v="103"/>
    <m/>
    <m/>
    <m/>
    <n v="47000000"/>
    <n v="3000000"/>
    <x v="0"/>
    <x v="4"/>
    <x v="7"/>
    <x v="0"/>
    <x v="0"/>
    <s v="WA.2378.EBA.962.301"/>
  </r>
  <r>
    <s v="WA.2378.EBA.962.301.I.521211"/>
    <s v="521211"/>
    <s v="Belanja Bahan"/>
    <m/>
    <m/>
    <m/>
    <n v="15500000"/>
    <s v="521211"/>
    <x v="6"/>
    <m/>
    <m/>
    <m/>
    <n v="12500000"/>
    <n v="3000000"/>
    <x v="4"/>
    <x v="0"/>
    <x v="0"/>
    <x v="0"/>
    <x v="7"/>
    <s v="WA.2378.EBA.962.301.I"/>
  </r>
  <r>
    <s v="WA.2378.EBA.962.301.I.521211.1"/>
    <m/>
    <s v="01 - Konsumsi/bahan makanan"/>
    <n v="100"/>
    <s v="OK"/>
    <n v="75000"/>
    <n v="7500000"/>
    <m/>
    <x v="7"/>
    <n v="60"/>
    <s v="OK"/>
    <n v="75000"/>
    <n v="4500000"/>
    <n v="3000000"/>
    <x v="3"/>
    <x v="0"/>
    <x v="0"/>
    <x v="0"/>
    <x v="0"/>
    <s v="WA.2378.EBA.962.301.I.521211"/>
  </r>
  <r>
    <s v="WA.2378.EBA.962.301.I.521211.2"/>
    <m/>
    <s v="02 - Penggadaan"/>
    <n v="2"/>
    <s v="PKT"/>
    <n v="1500000"/>
    <n v="3000000"/>
    <m/>
    <x v="8"/>
    <n v="2"/>
    <s v="PKT"/>
    <n v="1500000"/>
    <n v="3000000"/>
    <n v="0"/>
    <x v="2"/>
    <x v="0"/>
    <x v="0"/>
    <x v="0"/>
    <x v="0"/>
    <s v="WA.2378.EBA.962.301.I.521211"/>
  </r>
  <r>
    <s v="WA.2378.EBA.962.301.I.521211.3"/>
    <m/>
    <s v="03 - Bahan Komputer"/>
    <n v="2"/>
    <s v="PKT"/>
    <n v="1500000"/>
    <n v="3000000"/>
    <m/>
    <x v="9"/>
    <n v="2"/>
    <s v="PKT"/>
    <n v="1500000"/>
    <n v="3000000"/>
    <n v="0"/>
    <x v="2"/>
    <x v="0"/>
    <x v="0"/>
    <x v="0"/>
    <x v="0"/>
    <s v="WA.2378.EBA.962.301.I.521211"/>
  </r>
  <r>
    <s v="WA.2378.EBA.962.301.I.521211.4"/>
    <m/>
    <s v="04 - ATK"/>
    <n v="2"/>
    <s v="PKT"/>
    <n v="1000000"/>
    <n v="2000000"/>
    <m/>
    <x v="10"/>
    <n v="2"/>
    <s v="PKT"/>
    <n v="1000000"/>
    <n v="2000000"/>
    <n v="0"/>
    <x v="2"/>
    <x v="0"/>
    <x v="0"/>
    <x v="0"/>
    <x v="0"/>
    <s v="WA.2378.EBA.962.301.I.521211"/>
  </r>
  <r>
    <s v="WA.2378.EBA.962.301.I.524111"/>
    <s v="524111"/>
    <s v="Belanja Perjalanan Dinas Biasa"/>
    <m/>
    <m/>
    <m/>
    <n v="34500000"/>
    <s v="524111"/>
    <x v="13"/>
    <m/>
    <m/>
    <m/>
    <n v="34500000"/>
    <n v="0"/>
    <x v="4"/>
    <x v="0"/>
    <x v="0"/>
    <x v="0"/>
    <x v="7"/>
    <s v="WA.2378.EBA.962.301.I"/>
  </r>
  <r>
    <s v="WA.2378.EBA.962.301.I.524111.1"/>
    <m/>
    <s v="01 - Perjalanan Kehumasan Pusat Pendidikan KP"/>
    <n v="6"/>
    <s v="OK"/>
    <n v="5750000"/>
    <n v="34500000"/>
    <m/>
    <x v="104"/>
    <n v="6"/>
    <s v="OK"/>
    <n v="5750000"/>
    <n v="34500000"/>
    <n v="0"/>
    <x v="2"/>
    <x v="0"/>
    <x v="0"/>
    <x v="0"/>
    <x v="0"/>
    <s v="WA.2378.EBA.962.301.I.524111"/>
  </r>
  <r>
    <s v="WA.2378.EBA.962.301.J"/>
    <m/>
    <m/>
    <m/>
    <m/>
    <m/>
    <m/>
    <s v="J"/>
    <x v="105"/>
    <m/>
    <m/>
    <m/>
    <n v="274569000"/>
    <n v="-274569000"/>
    <x v="0"/>
    <x v="3"/>
    <x v="5"/>
    <x v="0"/>
    <x v="0"/>
    <s v="WA.2378.EBA.962.301"/>
  </r>
  <r>
    <s v="WA.2378.EBA.962.301.J.521211"/>
    <m/>
    <m/>
    <m/>
    <m/>
    <m/>
    <m/>
    <s v="521211"/>
    <x v="6"/>
    <m/>
    <m/>
    <m/>
    <n v="76000000"/>
    <n v="-76000000"/>
    <x v="0"/>
    <x v="0"/>
    <x v="0"/>
    <x v="3"/>
    <x v="5"/>
    <s v="WA.2378.EBA.962.301.J"/>
  </r>
  <r>
    <s v="WA.2378.EBA.962.301.J.521211.1"/>
    <m/>
    <m/>
    <m/>
    <m/>
    <m/>
    <m/>
    <m/>
    <x v="106"/>
    <n v="2"/>
    <s v="PKT"/>
    <n v="32250000"/>
    <n v="64500000"/>
    <n v="-64500000"/>
    <x v="1"/>
    <x v="0"/>
    <x v="0"/>
    <x v="0"/>
    <x v="0"/>
    <s v="WA.2378.EBA.962.301.J.521211"/>
  </r>
  <r>
    <s v="WA.2378.EBA.962.301.J.521211.2"/>
    <m/>
    <m/>
    <m/>
    <m/>
    <m/>
    <m/>
    <m/>
    <x v="23"/>
    <n v="0"/>
    <s v="PKT"/>
    <n v="1500000"/>
    <n v="0"/>
    <n v="0"/>
    <x v="2"/>
    <x v="0"/>
    <x v="0"/>
    <x v="0"/>
    <x v="0"/>
    <s v="WA.2378.EBA.962.301.J.521211"/>
  </r>
  <r>
    <s v="WA.2378.EBA.962.301.J.521211.3"/>
    <m/>
    <m/>
    <m/>
    <m/>
    <m/>
    <m/>
    <m/>
    <x v="24"/>
    <n v="1"/>
    <s v="PKT"/>
    <n v="1000000"/>
    <n v="1000000"/>
    <n v="-1000000"/>
    <x v="1"/>
    <x v="0"/>
    <x v="0"/>
    <x v="0"/>
    <x v="0"/>
    <s v="WA.2378.EBA.962.301.J.521211"/>
  </r>
  <r>
    <s v="WA.2378.EBA.962.301.J.521211.4"/>
    <m/>
    <m/>
    <m/>
    <m/>
    <m/>
    <m/>
    <m/>
    <x v="82"/>
    <n v="1"/>
    <s v="PKT"/>
    <n v="1500000"/>
    <n v="1500000"/>
    <n v="-1500000"/>
    <x v="1"/>
    <x v="0"/>
    <x v="0"/>
    <x v="0"/>
    <x v="0"/>
    <s v="WA.2378.EBA.962.301.J.521211"/>
  </r>
  <r>
    <s v="WA.2378.EBA.962.301.J.521211.5"/>
    <m/>
    <m/>
    <m/>
    <m/>
    <m/>
    <m/>
    <m/>
    <x v="107"/>
    <n v="120"/>
    <s v="PKT"/>
    <n v="75000"/>
    <n v="9000000"/>
    <n v="-9000000"/>
    <x v="4"/>
    <x v="0"/>
    <x v="0"/>
    <x v="0"/>
    <x v="0"/>
    <s v="WA.2378.EBA.962.301.J.521211"/>
  </r>
  <r>
    <s v="WA.2378.EBA.962.301.J.522141"/>
    <m/>
    <m/>
    <m/>
    <m/>
    <m/>
    <m/>
    <s v="522141"/>
    <x v="83"/>
    <m/>
    <m/>
    <m/>
    <n v="53038000"/>
    <n v="-53038000"/>
    <x v="0"/>
    <x v="0"/>
    <x v="0"/>
    <x v="3"/>
    <x v="5"/>
    <s v="WA.2378.EBA.962.301.J"/>
  </r>
  <r>
    <s v="WA.2378.EBA.962.301.J.522141.1"/>
    <m/>
    <m/>
    <m/>
    <m/>
    <m/>
    <m/>
    <m/>
    <x v="108"/>
    <n v="4"/>
    <s v="Hari"/>
    <n v="11500000"/>
    <n v="46000000"/>
    <n v="-46000000"/>
    <x v="1"/>
    <x v="0"/>
    <x v="0"/>
    <x v="0"/>
    <x v="0"/>
    <s v="WA.2378.EBA.962.301.J.522141"/>
  </r>
  <r>
    <s v="WA.2378.EBA.962.301.J.522141.2"/>
    <m/>
    <m/>
    <m/>
    <m/>
    <m/>
    <m/>
    <m/>
    <x v="109"/>
    <n v="2"/>
    <s v="Hari"/>
    <n v="3519000"/>
    <n v="7038000"/>
    <n v="-7038000"/>
    <x v="1"/>
    <x v="0"/>
    <x v="0"/>
    <x v="0"/>
    <x v="0"/>
    <s v="WA.2378.EBA.962.301.J.522141"/>
  </r>
  <r>
    <s v="WA.2378.EBA.962.301.J.522191"/>
    <m/>
    <m/>
    <m/>
    <m/>
    <m/>
    <m/>
    <s v="522191"/>
    <x v="110"/>
    <m/>
    <m/>
    <m/>
    <n v="60000000"/>
    <n v="-60000000"/>
    <x v="0"/>
    <x v="0"/>
    <x v="0"/>
    <x v="3"/>
    <x v="5"/>
    <s v="WA.2378.EBA.962.301.J"/>
  </r>
  <r>
    <s v="WA.2378.EBA.962.301.J.522191.1"/>
    <m/>
    <m/>
    <m/>
    <m/>
    <m/>
    <m/>
    <m/>
    <x v="111"/>
    <n v="2"/>
    <s v="PKT"/>
    <n v="30000000"/>
    <n v="60000000"/>
    <n v="-60000000"/>
    <x v="1"/>
    <x v="0"/>
    <x v="0"/>
    <x v="0"/>
    <x v="0"/>
    <s v="WA.2378.EBA.962.301.J.522191"/>
  </r>
  <r>
    <s v="WA.2378.EBA.962.301.J.524111"/>
    <m/>
    <m/>
    <m/>
    <m/>
    <m/>
    <m/>
    <s v="524111"/>
    <x v="13"/>
    <m/>
    <m/>
    <m/>
    <n v="7756000"/>
    <n v="-7756000"/>
    <x v="0"/>
    <x v="0"/>
    <x v="0"/>
    <x v="3"/>
    <x v="5"/>
    <s v="WA.2378.EBA.962.301.J"/>
  </r>
  <r>
    <s v="WA.2378.EBA.962.301.J.524111.1"/>
    <m/>
    <m/>
    <m/>
    <m/>
    <m/>
    <m/>
    <m/>
    <x v="112"/>
    <n v="4"/>
    <s v="OK"/>
    <n v="1939000"/>
    <n v="7756000"/>
    <n v="-7756000"/>
    <x v="1"/>
    <x v="0"/>
    <x v="0"/>
    <x v="0"/>
    <x v="0"/>
    <s v="WA.2378.EBA.962.301.J.524111"/>
  </r>
  <r>
    <s v="WA.2378.EBA.962.301.J.524119"/>
    <m/>
    <m/>
    <m/>
    <m/>
    <m/>
    <m/>
    <s v="524119"/>
    <x v="113"/>
    <m/>
    <m/>
    <m/>
    <n v="77775000"/>
    <n v="-77775000"/>
    <x v="0"/>
    <x v="0"/>
    <x v="0"/>
    <x v="3"/>
    <x v="5"/>
    <s v="WA.2378.EBA.962.301.J"/>
  </r>
  <r>
    <s v="WA.2378.EBA.962.301.J.524119.1"/>
    <m/>
    <m/>
    <m/>
    <m/>
    <m/>
    <m/>
    <m/>
    <x v="114"/>
    <n v="75"/>
    <s v="OH"/>
    <n v="693000"/>
    <n v="51975000"/>
    <n v="-51975000"/>
    <x v="1"/>
    <x v="0"/>
    <x v="0"/>
    <x v="0"/>
    <x v="0"/>
    <s v="WA.2378.EBA.962.301.J.524119"/>
  </r>
  <r>
    <s v="WA.2378.EBA.962.301.J.524119.2"/>
    <m/>
    <m/>
    <m/>
    <m/>
    <m/>
    <m/>
    <m/>
    <x v="115"/>
    <n v="150"/>
    <s v="OH"/>
    <n v="130000"/>
    <n v="19500000"/>
    <n v="-19500000"/>
    <x v="1"/>
    <x v="0"/>
    <x v="0"/>
    <x v="0"/>
    <x v="0"/>
    <s v="WA.2378.EBA.962.301.J.524119"/>
  </r>
  <r>
    <s v="WA.2378.EBA.962.301.J.524119.3"/>
    <m/>
    <m/>
    <m/>
    <m/>
    <m/>
    <m/>
    <m/>
    <x v="116"/>
    <n v="60"/>
    <s v="OH"/>
    <n v="105000"/>
    <n v="6300000"/>
    <n v="-6300000"/>
    <x v="1"/>
    <x v="0"/>
    <x v="0"/>
    <x v="0"/>
    <x v="0"/>
    <s v="WA.2378.EBA.962.301.J.524119"/>
  </r>
  <r>
    <s v="WA.2378.EBA.962.301.K"/>
    <m/>
    <m/>
    <m/>
    <m/>
    <m/>
    <m/>
    <s v="K"/>
    <x v="117"/>
    <m/>
    <m/>
    <m/>
    <n v="72800000"/>
    <n v="-72800000"/>
    <x v="0"/>
    <x v="1"/>
    <x v="1"/>
    <x v="0"/>
    <x v="0"/>
    <s v="WA.2378.EBA.962.301"/>
  </r>
  <r>
    <s v="WA.2378.EBA.962.301.K.521211"/>
    <m/>
    <m/>
    <m/>
    <m/>
    <m/>
    <m/>
    <s v="521211"/>
    <x v="6"/>
    <m/>
    <m/>
    <m/>
    <n v="8500000"/>
    <n v="-8500000"/>
    <x v="0"/>
    <x v="0"/>
    <x v="0"/>
    <x v="0"/>
    <x v="1"/>
    <s v="WA.2378.EBA.962.301.K"/>
  </r>
  <r>
    <s v="WA.2378.EBA.962.301.K.521211.1"/>
    <m/>
    <m/>
    <m/>
    <m/>
    <m/>
    <m/>
    <m/>
    <x v="7"/>
    <n v="40"/>
    <s v="OK"/>
    <n v="75000"/>
    <n v="3000000"/>
    <n v="-3000000"/>
    <x v="1"/>
    <x v="0"/>
    <x v="0"/>
    <x v="0"/>
    <x v="0"/>
    <s v="WA.2378.EBA.962.301.K.521211"/>
  </r>
  <r>
    <s v="WA.2378.EBA.962.301.K.521211.2"/>
    <m/>
    <m/>
    <m/>
    <m/>
    <m/>
    <m/>
    <m/>
    <x v="118"/>
    <n v="2"/>
    <s v="PKT"/>
    <n v="1000000"/>
    <n v="2000000"/>
    <n v="-2000000"/>
    <x v="1"/>
    <x v="0"/>
    <x v="0"/>
    <x v="0"/>
    <x v="0"/>
    <s v="WA.2378.EBA.962.301.K.521211"/>
  </r>
  <r>
    <s v="WA.2378.EBA.962.301.K.521211.3"/>
    <m/>
    <m/>
    <m/>
    <m/>
    <m/>
    <m/>
    <m/>
    <x v="9"/>
    <n v="1"/>
    <s v="PKT"/>
    <n v="1500000"/>
    <n v="1500000"/>
    <n v="-1500000"/>
    <x v="1"/>
    <x v="0"/>
    <x v="0"/>
    <x v="0"/>
    <x v="0"/>
    <s v="WA.2378.EBA.962.301.K.521211"/>
  </r>
  <r>
    <s v="WA.2378.EBA.962.301.K.521211.4"/>
    <m/>
    <m/>
    <m/>
    <m/>
    <m/>
    <m/>
    <m/>
    <x v="10"/>
    <n v="2"/>
    <s v="PKT"/>
    <n v="1000000"/>
    <n v="2000000"/>
    <n v="-2000000"/>
    <x v="1"/>
    <x v="0"/>
    <x v="0"/>
    <x v="0"/>
    <x v="0"/>
    <s v="WA.2378.EBA.962.301.K.521211"/>
  </r>
  <r>
    <s v="WA.2378.EBA.962.301.K.521211.5"/>
    <m/>
    <m/>
    <m/>
    <m/>
    <m/>
    <m/>
    <m/>
    <x v="119"/>
    <n v="0"/>
    <s v="PKT"/>
    <n v="150000"/>
    <n v="0"/>
    <n v="0"/>
    <x v="4"/>
    <x v="0"/>
    <x v="0"/>
    <x v="0"/>
    <x v="0"/>
    <s v="WA.2378.EBA.962.301.K.521211"/>
  </r>
  <r>
    <s v="WA.2378.EBA.962.301.K.521213"/>
    <m/>
    <m/>
    <m/>
    <m/>
    <m/>
    <m/>
    <s v="521213"/>
    <x v="120"/>
    <m/>
    <m/>
    <m/>
    <n v="0"/>
    <n v="0"/>
    <x v="0"/>
    <x v="0"/>
    <x v="0"/>
    <x v="0"/>
    <x v="1"/>
    <s v="WA.2378.EBA.962.301.K"/>
  </r>
  <r>
    <s v="WA.2378.EBA.962.301.K.521213.1"/>
    <m/>
    <m/>
    <m/>
    <m/>
    <m/>
    <m/>
    <m/>
    <x v="121"/>
    <n v="0"/>
    <s v="OH"/>
    <n v="80000"/>
    <n v="0"/>
    <n v="0"/>
    <x v="2"/>
    <x v="0"/>
    <x v="0"/>
    <x v="0"/>
    <x v="0"/>
    <s v="WA.2378.EBA.962.301.K.521213"/>
  </r>
  <r>
    <s v="WA.2378.EBA.962.301.K.522151"/>
    <m/>
    <m/>
    <m/>
    <m/>
    <m/>
    <m/>
    <s v="522151"/>
    <x v="11"/>
    <m/>
    <m/>
    <m/>
    <n v="5000000"/>
    <n v="-5000000"/>
    <x v="0"/>
    <x v="0"/>
    <x v="0"/>
    <x v="0"/>
    <x v="1"/>
    <s v="WA.2378.EBA.962.301.K"/>
  </r>
  <r>
    <s v="WA.2378.EBA.962.301.K.522151.1"/>
    <m/>
    <m/>
    <m/>
    <m/>
    <m/>
    <m/>
    <m/>
    <x v="12"/>
    <n v="5"/>
    <s v="OJ"/>
    <n v="1000000"/>
    <n v="5000000"/>
    <n v="-5000000"/>
    <x v="1"/>
    <x v="0"/>
    <x v="0"/>
    <x v="0"/>
    <x v="0"/>
    <s v="WA.2378.EBA.962.301.K.522151"/>
  </r>
  <r>
    <s v="WA.2378.EBA.962.301.K.524111"/>
    <m/>
    <m/>
    <m/>
    <m/>
    <m/>
    <m/>
    <s v="524111"/>
    <x v="13"/>
    <m/>
    <m/>
    <m/>
    <n v="59300000"/>
    <n v="-59300000"/>
    <x v="0"/>
    <x v="0"/>
    <x v="0"/>
    <x v="0"/>
    <x v="1"/>
    <s v="WA.2378.EBA.962.301.K"/>
  </r>
  <r>
    <s v="WA.2378.EBA.962.301.K.524111.1"/>
    <m/>
    <m/>
    <m/>
    <m/>
    <m/>
    <m/>
    <m/>
    <x v="122"/>
    <n v="10"/>
    <s v="OK"/>
    <n v="5930000"/>
    <n v="59300000"/>
    <n v="-59300000"/>
    <x v="1"/>
    <x v="0"/>
    <x v="0"/>
    <x v="0"/>
    <x v="0"/>
    <s v="WA.2378.EBA.962.301.K.524111"/>
  </r>
  <r>
    <s v="WA.2378.EBA.962.301.K.524113"/>
    <m/>
    <m/>
    <m/>
    <m/>
    <m/>
    <m/>
    <s v="524113"/>
    <x v="37"/>
    <m/>
    <m/>
    <m/>
    <n v="0"/>
    <n v="0"/>
    <x v="0"/>
    <x v="0"/>
    <x v="0"/>
    <x v="0"/>
    <x v="1"/>
    <s v="WA.2378.EBA.962.301.K"/>
  </r>
  <r>
    <s v="WA.2378.EBA.962.301.K.524113.1"/>
    <m/>
    <m/>
    <m/>
    <m/>
    <m/>
    <m/>
    <m/>
    <x v="122"/>
    <n v="0"/>
    <s v="OK"/>
    <n v="150000"/>
    <n v="0"/>
    <n v="0"/>
    <x v="2"/>
    <x v="0"/>
    <x v="0"/>
    <x v="0"/>
    <x v="0"/>
    <s v="WA.2378.EBA.962.301.K.524113"/>
  </r>
  <r>
    <s v="WA.2378.EBA.962.301.L"/>
    <m/>
    <m/>
    <m/>
    <m/>
    <m/>
    <m/>
    <s v="L"/>
    <x v="123"/>
    <m/>
    <m/>
    <m/>
    <n v="42762000"/>
    <n v="-42762000"/>
    <x v="0"/>
    <x v="1"/>
    <x v="2"/>
    <x v="0"/>
    <x v="0"/>
    <s v="WA.2378.EBA.962.301"/>
  </r>
  <r>
    <s v="WA.2378.EBA.962.301.L.521211"/>
    <m/>
    <m/>
    <m/>
    <m/>
    <m/>
    <m/>
    <s v="521211"/>
    <x v="6"/>
    <m/>
    <m/>
    <m/>
    <n v="0"/>
    <n v="0"/>
    <x v="4"/>
    <x v="0"/>
    <x v="0"/>
    <x v="0"/>
    <x v="2"/>
    <s v="WA.2378.EBA.962.301.L"/>
  </r>
  <r>
    <s v="WA.2378.EBA.962.301.L.521211.1"/>
    <m/>
    <m/>
    <m/>
    <m/>
    <m/>
    <m/>
    <m/>
    <x v="7"/>
    <n v="0"/>
    <s v="OK"/>
    <n v="75000"/>
    <n v="0"/>
    <n v="0"/>
    <x v="4"/>
    <x v="0"/>
    <x v="0"/>
    <x v="0"/>
    <x v="0"/>
    <s v="WA.2378.EBA.962.301.L.521211"/>
  </r>
  <r>
    <s v="WA.2378.EBA.962.301.L.524111"/>
    <m/>
    <m/>
    <m/>
    <m/>
    <m/>
    <m/>
    <s v="524111"/>
    <x v="13"/>
    <m/>
    <m/>
    <m/>
    <n v="42762000"/>
    <n v="-42762000"/>
    <x v="0"/>
    <x v="0"/>
    <x v="0"/>
    <x v="0"/>
    <x v="2"/>
    <s v="WA.2378.EBA.962.301.L"/>
  </r>
  <r>
    <s v="WA.2378.EBA.962.301.L.524111.1"/>
    <m/>
    <m/>
    <m/>
    <m/>
    <m/>
    <m/>
    <m/>
    <x v="124"/>
    <n v="5"/>
    <s v="OK"/>
    <n v="8552528"/>
    <n v="42762000"/>
    <n v="-42762000"/>
    <x v="1"/>
    <x v="0"/>
    <x v="0"/>
    <x v="0"/>
    <x v="0"/>
    <s v="WA.2378.EBA.962.301.L.524111"/>
  </r>
  <r>
    <s v="WA.2378.EBA.962.301.M"/>
    <m/>
    <m/>
    <m/>
    <m/>
    <m/>
    <m/>
    <s v="M"/>
    <x v="125"/>
    <m/>
    <m/>
    <m/>
    <n v="46544000"/>
    <n v="-46544000"/>
    <x v="0"/>
    <x v="3"/>
    <x v="5"/>
    <x v="0"/>
    <x v="0"/>
    <s v="WA.2378.EBA.962.301"/>
  </r>
  <r>
    <s v="WA.2378.EBA.962.301.M.521211"/>
    <m/>
    <m/>
    <m/>
    <m/>
    <m/>
    <m/>
    <s v="521211"/>
    <x v="6"/>
    <m/>
    <m/>
    <m/>
    <n v="7750000"/>
    <n v="-7750000"/>
    <x v="0"/>
    <x v="0"/>
    <x v="0"/>
    <x v="3"/>
    <x v="5"/>
    <s v="WA.2378.EBA.962.301.M"/>
  </r>
  <r>
    <s v="WA.2378.EBA.962.301.M.521211.1"/>
    <m/>
    <m/>
    <m/>
    <m/>
    <m/>
    <m/>
    <m/>
    <x v="7"/>
    <n v="50"/>
    <s v="OK"/>
    <n v="75000"/>
    <n v="3750000"/>
    <n v="-3750000"/>
    <x v="1"/>
    <x v="0"/>
    <x v="0"/>
    <x v="0"/>
    <x v="0"/>
    <s v="WA.2378.EBA.962.301.M.521211"/>
  </r>
  <r>
    <s v="WA.2378.EBA.962.301.M.521211.2"/>
    <m/>
    <m/>
    <m/>
    <m/>
    <m/>
    <m/>
    <m/>
    <x v="118"/>
    <n v="1"/>
    <s v="PKT"/>
    <n v="1500000"/>
    <n v="1500000"/>
    <n v="-1500000"/>
    <x v="4"/>
    <x v="0"/>
    <x v="0"/>
    <x v="0"/>
    <x v="0"/>
    <s v="WA.2378.EBA.962.301.M.521211"/>
  </r>
  <r>
    <s v="WA.2378.EBA.962.301.M.521211.3"/>
    <m/>
    <m/>
    <m/>
    <m/>
    <m/>
    <m/>
    <m/>
    <x v="9"/>
    <n v="1"/>
    <s v="PKT"/>
    <n v="1500000"/>
    <n v="1500000"/>
    <n v="-1500000"/>
    <x v="4"/>
    <x v="0"/>
    <x v="0"/>
    <x v="0"/>
    <x v="0"/>
    <s v="WA.2378.EBA.962.301.M.521211"/>
  </r>
  <r>
    <s v="WA.2378.EBA.962.301.M.521211.4"/>
    <m/>
    <m/>
    <m/>
    <m/>
    <m/>
    <m/>
    <m/>
    <x v="10"/>
    <n v="1"/>
    <s v="PKT"/>
    <n v="1000000"/>
    <n v="1000000"/>
    <n v="-1000000"/>
    <x v="4"/>
    <x v="0"/>
    <x v="0"/>
    <x v="0"/>
    <x v="0"/>
    <s v="WA.2378.EBA.962.301.M.521211"/>
  </r>
  <r>
    <s v="WA.2378.EBA.962.301.M.524111"/>
    <m/>
    <m/>
    <m/>
    <m/>
    <m/>
    <m/>
    <s v="524111"/>
    <x v="13"/>
    <m/>
    <m/>
    <m/>
    <n v="5000000"/>
    <n v="-5000000"/>
    <x v="4"/>
    <x v="0"/>
    <x v="0"/>
    <x v="3"/>
    <x v="5"/>
    <s v="WA.2378.EBA.962.301.M"/>
  </r>
  <r>
    <s v="WA.2378.EBA.962.301.M.524111.1"/>
    <m/>
    <m/>
    <m/>
    <m/>
    <m/>
    <m/>
    <m/>
    <x v="122"/>
    <n v="10"/>
    <s v="OK"/>
    <n v="500000"/>
    <n v="5000000"/>
    <n v="-5000000"/>
    <x v="4"/>
    <x v="0"/>
    <x v="0"/>
    <x v="0"/>
    <x v="0"/>
    <s v="WA.2378.EBA.962.301.M.524111"/>
  </r>
  <r>
    <s v="WA.2378.EBA.962.301.M.524119"/>
    <m/>
    <m/>
    <m/>
    <m/>
    <m/>
    <m/>
    <s v="524119"/>
    <x v="113"/>
    <m/>
    <m/>
    <m/>
    <n v="33794000"/>
    <n v="-33794000"/>
    <x v="4"/>
    <x v="0"/>
    <x v="0"/>
    <x v="3"/>
    <x v="5"/>
    <s v="WA.2378.EBA.962.301.M"/>
  </r>
  <r>
    <s v="WA.2378.EBA.962.301.M.524119.1"/>
    <m/>
    <m/>
    <m/>
    <m/>
    <m/>
    <m/>
    <m/>
    <x v="126"/>
    <n v="27"/>
    <s v="OH"/>
    <n v="822000"/>
    <n v="22194000"/>
    <n v="-22194000"/>
    <x v="4"/>
    <x v="0"/>
    <x v="0"/>
    <x v="0"/>
    <x v="0"/>
    <s v="WA.2378.EBA.962.301.M.524119"/>
  </r>
  <r>
    <s v="WA.2378.EBA.962.301.M.524119.2"/>
    <m/>
    <m/>
    <m/>
    <m/>
    <m/>
    <m/>
    <m/>
    <x v="127"/>
    <n v="54"/>
    <s v="OH"/>
    <n v="150000"/>
    <n v="8100000"/>
    <n v="-8100000"/>
    <x v="4"/>
    <x v="0"/>
    <x v="0"/>
    <x v="0"/>
    <x v="0"/>
    <s v="WA.2378.EBA.962.301.M.524119"/>
  </r>
  <r>
    <s v="WA.2378.EBA.962.301.M.524119.3"/>
    <m/>
    <m/>
    <m/>
    <m/>
    <m/>
    <m/>
    <m/>
    <x v="128"/>
    <n v="10"/>
    <s v="OH"/>
    <n v="350000"/>
    <n v="3500000"/>
    <n v="-3500000"/>
    <x v="4"/>
    <x v="0"/>
    <x v="0"/>
    <x v="0"/>
    <x v="0"/>
    <s v="WA.2378.EBA.962.301.M.524119"/>
  </r>
  <r>
    <s v="WA.2378.EBA.962.301.N"/>
    <m/>
    <m/>
    <m/>
    <m/>
    <m/>
    <m/>
    <s v="N"/>
    <x v="129"/>
    <m/>
    <m/>
    <m/>
    <n v="0"/>
    <n v="0"/>
    <x v="0"/>
    <x v="1"/>
    <x v="2"/>
    <x v="0"/>
    <x v="0"/>
    <s v="WA.2378.EBA.962.301"/>
  </r>
  <r>
    <s v="WA.2378.EBA.962.301.N.521219"/>
    <m/>
    <m/>
    <m/>
    <m/>
    <m/>
    <m/>
    <s v="521219"/>
    <x v="26"/>
    <m/>
    <m/>
    <m/>
    <n v="0"/>
    <n v="0"/>
    <x v="0"/>
    <x v="0"/>
    <x v="0"/>
    <x v="0"/>
    <x v="2"/>
    <s v="WA.2378.EBA.962.301.N"/>
  </r>
  <r>
    <s v="WA.2378.EBA.962.301.N.521219.1"/>
    <m/>
    <m/>
    <m/>
    <m/>
    <m/>
    <m/>
    <m/>
    <x v="130"/>
    <n v="0"/>
    <s v="PKT"/>
    <n v="25000000"/>
    <n v="0"/>
    <n v="0"/>
    <x v="2"/>
    <x v="0"/>
    <x v="0"/>
    <x v="0"/>
    <x v="0"/>
    <s v="WA.2378.EBA.962.301.N.521219"/>
  </r>
  <r>
    <s v="WA.2378.EBA.962.301.N.522151"/>
    <m/>
    <m/>
    <m/>
    <m/>
    <m/>
    <m/>
    <s v="522151"/>
    <x v="11"/>
    <m/>
    <m/>
    <m/>
    <n v="0"/>
    <n v="0"/>
    <x v="0"/>
    <x v="0"/>
    <x v="0"/>
    <x v="0"/>
    <x v="2"/>
    <s v="WA.2378.EBA.962.301.N"/>
  </r>
  <r>
    <s v="WA.2378.EBA.962.301.N.522151.1"/>
    <m/>
    <m/>
    <m/>
    <m/>
    <m/>
    <m/>
    <m/>
    <x v="12"/>
    <n v="0"/>
    <s v="OJ"/>
    <n v="900000"/>
    <n v="0"/>
    <n v="0"/>
    <x v="2"/>
    <x v="0"/>
    <x v="0"/>
    <x v="0"/>
    <x v="0"/>
    <s v="WA.2378.EBA.962.301.N.522151"/>
  </r>
  <r>
    <s v="WA.2378.EBA.962.301.O"/>
    <m/>
    <m/>
    <m/>
    <m/>
    <m/>
    <m/>
    <s v="O"/>
    <x v="131"/>
    <m/>
    <m/>
    <m/>
    <n v="64873000"/>
    <n v="-64873000"/>
    <x v="0"/>
    <x v="2"/>
    <x v="4"/>
    <x v="0"/>
    <x v="0"/>
    <s v="WA.2378.EBA.962.301"/>
  </r>
  <r>
    <s v="WA.2378.EBA.962.301.O.522151"/>
    <m/>
    <m/>
    <m/>
    <m/>
    <m/>
    <m/>
    <s v="522151"/>
    <x v="11"/>
    <m/>
    <m/>
    <m/>
    <n v="18000000"/>
    <n v="-18000000"/>
    <x v="0"/>
    <x v="0"/>
    <x v="0"/>
    <x v="0"/>
    <x v="4"/>
    <s v="WA.2378.EBA.962.301.O"/>
  </r>
  <r>
    <s v="WA.2378.EBA.962.301.O.522151.1"/>
    <m/>
    <m/>
    <m/>
    <m/>
    <m/>
    <m/>
    <m/>
    <x v="12"/>
    <n v="20"/>
    <s v="OJ"/>
    <n v="900000"/>
    <n v="18000000"/>
    <n v="-18000000"/>
    <x v="1"/>
    <x v="0"/>
    <x v="0"/>
    <x v="0"/>
    <x v="0"/>
    <s v="WA.2378.EBA.962.301.O.522151"/>
  </r>
  <r>
    <s v="WA.2378.EBA.962.301.O.524111"/>
    <m/>
    <m/>
    <m/>
    <m/>
    <m/>
    <m/>
    <s v="524111"/>
    <x v="13"/>
    <m/>
    <m/>
    <m/>
    <n v="46873000"/>
    <n v="-46873000"/>
    <x v="4"/>
    <x v="0"/>
    <x v="0"/>
    <x v="0"/>
    <x v="4"/>
    <s v="WA.2378.EBA.962.301.O"/>
  </r>
  <r>
    <s v="WA.2378.EBA.962.301.O.524111.1"/>
    <m/>
    <m/>
    <m/>
    <m/>
    <m/>
    <m/>
    <m/>
    <x v="43"/>
    <n v="8"/>
    <s v="OK"/>
    <n v="5859125"/>
    <n v="46873000"/>
    <n v="-46873000"/>
    <x v="4"/>
    <x v="0"/>
    <x v="0"/>
    <x v="0"/>
    <x v="0"/>
    <s v="WA.2378.EBA.962.301.O.524111"/>
  </r>
  <r>
    <s v="WA.2378.EBA.994"/>
    <s v="2378.EBA.994"/>
    <s v="Layanan Perkantoran"/>
    <n v="1"/>
    <s v="Layanan"/>
    <m/>
    <n v="9231678000"/>
    <s v="2378.EBA.994"/>
    <x v="132"/>
    <n v="1"/>
    <s v="Layanan"/>
    <m/>
    <n v="9231678000"/>
    <n v="0"/>
    <x v="0"/>
    <x v="0"/>
    <x v="0"/>
    <x v="0"/>
    <x v="0"/>
    <s v="WA.2378.EBA"/>
  </r>
  <r>
    <s v="WA.2378.EBA.994.001"/>
    <s v="001"/>
    <s v="Gaji dan Tunjangan"/>
    <m/>
    <s v=""/>
    <m/>
    <n v="7036020000"/>
    <s v="001"/>
    <x v="133"/>
    <m/>
    <s v=""/>
    <m/>
    <n v="7036020000"/>
    <n v="0"/>
    <x v="0"/>
    <x v="0"/>
    <x v="0"/>
    <x v="0"/>
    <x v="0"/>
    <s v="WA.2378.EBA.994"/>
  </r>
  <r>
    <s v="WA.2378.EBA.994.001.DB"/>
    <s v="DB"/>
    <s v="Gaji dan Tunjangan Pusat Pendidikan KP"/>
    <m/>
    <m/>
    <m/>
    <n v="7036020000"/>
    <s v="DB"/>
    <x v="134"/>
    <m/>
    <m/>
    <m/>
    <n v="7036020000"/>
    <n v="0"/>
    <x v="4"/>
    <x v="3"/>
    <x v="8"/>
    <x v="0"/>
    <x v="0"/>
    <s v="WA.2378.EBA.994.001"/>
  </r>
  <r>
    <s v="WA.2378.EBA.994.001.DB.511111"/>
    <s v="511111"/>
    <s v="Belanja Gaji Pokok PNS"/>
    <m/>
    <m/>
    <m/>
    <n v="2390272000"/>
    <s v="511111"/>
    <x v="135"/>
    <m/>
    <m/>
    <m/>
    <n v="2390272000"/>
    <n v="0"/>
    <x v="4"/>
    <x v="0"/>
    <x v="0"/>
    <x v="4"/>
    <x v="8"/>
    <s v="WA.2378.EBA.994.001.DB"/>
  </r>
  <r>
    <s v="WA.2378.EBA.994.001.DB.511111.1"/>
    <m/>
    <s v="01 - Belanja Gaji Pokok PNS"/>
    <n v="14"/>
    <s v="bln"/>
    <n v="170733715"/>
    <n v="2390272000"/>
    <m/>
    <x v="136"/>
    <n v="14"/>
    <s v="bln"/>
    <n v="170733715"/>
    <n v="2390272000"/>
    <n v="0"/>
    <x v="2"/>
    <x v="0"/>
    <x v="0"/>
    <x v="0"/>
    <x v="0"/>
    <s v="WA.2378.EBA.994.001.DB.511111"/>
  </r>
  <r>
    <s v="WA.2378.EBA.994.001.DB.511119"/>
    <s v="511119"/>
    <s v="Belanja Pembulatan Gaji PNS"/>
    <m/>
    <m/>
    <m/>
    <n v="109000"/>
    <s v="511119"/>
    <x v="137"/>
    <m/>
    <m/>
    <m/>
    <n v="109000"/>
    <n v="0"/>
    <x v="4"/>
    <x v="0"/>
    <x v="0"/>
    <x v="4"/>
    <x v="8"/>
    <s v="WA.2378.EBA.994.001.DB"/>
  </r>
  <r>
    <s v="WA.2378.EBA.994.001.DB.511119.1"/>
    <m/>
    <s v="01 - Belanja Pembulatan Gaji PNS"/>
    <n v="14"/>
    <s v="bln"/>
    <n v="7786"/>
    <n v="109000"/>
    <m/>
    <x v="138"/>
    <n v="14"/>
    <s v="bln"/>
    <n v="7786"/>
    <n v="109000"/>
    <n v="0"/>
    <x v="2"/>
    <x v="0"/>
    <x v="0"/>
    <x v="0"/>
    <x v="0"/>
    <s v="WA.2378.EBA.994.001.DB.511119"/>
  </r>
  <r>
    <s v="WA.2378.EBA.994.001.DB.511121"/>
    <s v="511121"/>
    <s v="Belanja Tunj. Suami/Istri PNS"/>
    <m/>
    <m/>
    <m/>
    <n v="163168000"/>
    <s v="511121"/>
    <x v="139"/>
    <m/>
    <m/>
    <m/>
    <n v="163168000"/>
    <n v="0"/>
    <x v="4"/>
    <x v="0"/>
    <x v="0"/>
    <x v="4"/>
    <x v="8"/>
    <s v="WA.2378.EBA.994.001.DB"/>
  </r>
  <r>
    <s v="WA.2378.EBA.994.001.DB.511121.1"/>
    <m/>
    <s v="01 - Belanja Tunj. Suami/Istri PNS"/>
    <n v="14"/>
    <s v="bln"/>
    <n v="11654858"/>
    <n v="163168000"/>
    <m/>
    <x v="140"/>
    <n v="14"/>
    <s v="bln"/>
    <n v="11654858"/>
    <n v="163168000"/>
    <n v="0"/>
    <x v="2"/>
    <x v="0"/>
    <x v="0"/>
    <x v="0"/>
    <x v="0"/>
    <s v="WA.2378.EBA.994.001.DB.511121"/>
  </r>
  <r>
    <s v="WA.2378.EBA.994.001.DB.511122"/>
    <s v="511122"/>
    <s v="Belanja Tunj. Anak PNS"/>
    <m/>
    <m/>
    <m/>
    <n v="57444000"/>
    <s v="511122"/>
    <x v="141"/>
    <m/>
    <m/>
    <m/>
    <n v="57444000"/>
    <n v="0"/>
    <x v="4"/>
    <x v="0"/>
    <x v="0"/>
    <x v="4"/>
    <x v="8"/>
    <s v="WA.2378.EBA.994.001.DB"/>
  </r>
  <r>
    <s v="WA.2378.EBA.994.001.DB.511122.1"/>
    <m/>
    <s v="01 - Belanja Tunj. Anak PNS"/>
    <n v="14"/>
    <s v="bln"/>
    <n v="4103143"/>
    <n v="57444000"/>
    <m/>
    <x v="142"/>
    <n v="14"/>
    <s v="bln"/>
    <n v="4103143"/>
    <n v="57444000"/>
    <n v="0"/>
    <x v="2"/>
    <x v="0"/>
    <x v="0"/>
    <x v="0"/>
    <x v="0"/>
    <s v="WA.2378.EBA.994.001.DB.511122"/>
  </r>
  <r>
    <s v="WA.2378.EBA.994.001.DB.511123"/>
    <s v="511123"/>
    <s v="Belanja Tunj. Struktural PNS"/>
    <m/>
    <m/>
    <m/>
    <n v="136220000"/>
    <s v="511123"/>
    <x v="143"/>
    <m/>
    <m/>
    <m/>
    <n v="136220000"/>
    <n v="0"/>
    <x v="4"/>
    <x v="0"/>
    <x v="0"/>
    <x v="4"/>
    <x v="8"/>
    <s v="WA.2378.EBA.994.001.DB"/>
  </r>
  <r>
    <s v="WA.2378.EBA.994.001.DB.511123.1"/>
    <m/>
    <s v="01 - Belanja Tunj. Struktural PNS"/>
    <n v="14"/>
    <s v="bln"/>
    <n v="9730000"/>
    <n v="136220000"/>
    <m/>
    <x v="144"/>
    <n v="14"/>
    <s v="bln"/>
    <n v="9730000"/>
    <n v="136220000"/>
    <n v="0"/>
    <x v="2"/>
    <x v="0"/>
    <x v="0"/>
    <x v="0"/>
    <x v="0"/>
    <s v="WA.2378.EBA.994.001.DB.511123"/>
  </r>
  <r>
    <s v="WA.2378.EBA.994.001.DB.511124"/>
    <s v="511124"/>
    <s v="Belanja Tunj. Fungsional PNS"/>
    <m/>
    <m/>
    <m/>
    <n v="198366000"/>
    <s v="511124"/>
    <x v="145"/>
    <m/>
    <m/>
    <m/>
    <n v="198366000"/>
    <n v="0"/>
    <x v="4"/>
    <x v="0"/>
    <x v="0"/>
    <x v="4"/>
    <x v="8"/>
    <s v="WA.2378.EBA.994.001.DB"/>
  </r>
  <r>
    <s v="WA.2378.EBA.994.001.DB.511124.1"/>
    <m/>
    <s v="01 - Belanja Tunj. Fungsional PNS"/>
    <n v="14"/>
    <s v="bln"/>
    <n v="14169000"/>
    <n v="198366000"/>
    <m/>
    <x v="146"/>
    <n v="14"/>
    <s v="bln"/>
    <n v="14169000"/>
    <n v="198366000"/>
    <n v="0"/>
    <x v="2"/>
    <x v="0"/>
    <x v="0"/>
    <x v="0"/>
    <x v="0"/>
    <s v="WA.2378.EBA.994.001.DB.511124"/>
  </r>
  <r>
    <s v="WA.2378.EBA.994.001.DB.511125"/>
    <s v="511125"/>
    <s v="Belanja Tunj. PPh PNS"/>
    <m/>
    <m/>
    <m/>
    <n v="13346000"/>
    <s v="511125"/>
    <x v="147"/>
    <m/>
    <m/>
    <m/>
    <n v="13346000"/>
    <n v="0"/>
    <x v="4"/>
    <x v="0"/>
    <x v="0"/>
    <x v="4"/>
    <x v="8"/>
    <s v="WA.2378.EBA.994.001.DB"/>
  </r>
  <r>
    <s v="WA.2378.EBA.994.001.DB.511125.1"/>
    <m/>
    <s v="01 - Belanja Tunj. PPh PNS"/>
    <n v="14"/>
    <s v="bln"/>
    <n v="953357"/>
    <n v="13346000"/>
    <m/>
    <x v="148"/>
    <n v="14"/>
    <s v="bln"/>
    <n v="953357"/>
    <n v="13346000"/>
    <n v="0"/>
    <x v="2"/>
    <x v="0"/>
    <x v="0"/>
    <x v="0"/>
    <x v="0"/>
    <s v="WA.2378.EBA.994.001.DB.511125"/>
  </r>
  <r>
    <s v="WA.2378.EBA.994.001.DB.511126"/>
    <s v="511126"/>
    <s v="Belanja Tunj. Beras PNS"/>
    <m/>
    <m/>
    <m/>
    <n v="113636000"/>
    <s v="511126"/>
    <x v="149"/>
    <m/>
    <m/>
    <m/>
    <n v="113636000"/>
    <n v="0"/>
    <x v="4"/>
    <x v="0"/>
    <x v="0"/>
    <x v="4"/>
    <x v="8"/>
    <s v="WA.2378.EBA.994.001.DB"/>
  </r>
  <r>
    <s v="WA.2378.EBA.994.001.DB.511126.1"/>
    <m/>
    <s v="01 - Belanja Tunj. Beras PNS"/>
    <n v="1"/>
    <s v="thn"/>
    <n v="113636000"/>
    <n v="113636000"/>
    <m/>
    <x v="150"/>
    <n v="1"/>
    <s v="thn"/>
    <n v="113636000"/>
    <n v="113636000"/>
    <n v="0"/>
    <x v="2"/>
    <x v="0"/>
    <x v="0"/>
    <x v="0"/>
    <x v="0"/>
    <s v="WA.2378.EBA.994.001.DB.511126"/>
  </r>
  <r>
    <s v="WA.2378.EBA.994.001.DB.511129"/>
    <s v="511129"/>
    <s v="Belanja Uang Makan PNS"/>
    <m/>
    <m/>
    <m/>
    <n v="451220000"/>
    <s v="511129"/>
    <x v="151"/>
    <m/>
    <m/>
    <m/>
    <n v="451220000"/>
    <n v="0"/>
    <x v="4"/>
    <x v="0"/>
    <x v="0"/>
    <x v="4"/>
    <x v="8"/>
    <s v="WA.2378.EBA.994.001.DB"/>
  </r>
  <r>
    <s v="WA.2378.EBA.994.001.DB.511129.1"/>
    <m/>
    <s v="01 - Belanja Uang Makan PNS"/>
    <n v="1"/>
    <s v="thn"/>
    <n v="451220000"/>
    <n v="451220000"/>
    <m/>
    <x v="152"/>
    <n v="1"/>
    <s v="thn"/>
    <n v="451220000"/>
    <n v="451220000"/>
    <n v="0"/>
    <x v="2"/>
    <x v="0"/>
    <x v="0"/>
    <x v="0"/>
    <x v="0"/>
    <s v="WA.2378.EBA.994.001.DB.511129"/>
  </r>
  <r>
    <s v="WA.2378.EBA.994.001.DB.511151"/>
    <s v="511151"/>
    <s v="Belanja Tunjangan Umum PNS"/>
    <m/>
    <m/>
    <m/>
    <n v="81480000"/>
    <s v="511151"/>
    <x v="153"/>
    <m/>
    <m/>
    <m/>
    <n v="81480000"/>
    <n v="0"/>
    <x v="4"/>
    <x v="0"/>
    <x v="0"/>
    <x v="4"/>
    <x v="8"/>
    <s v="WA.2378.EBA.994.001.DB"/>
  </r>
  <r>
    <s v="WA.2378.EBA.994.001.DB.511151.1"/>
    <m/>
    <s v="01 - Belanja Tunjangan Umum PNS"/>
    <n v="14"/>
    <s v="bln"/>
    <n v="5820000"/>
    <n v="81480000"/>
    <m/>
    <x v="154"/>
    <n v="14"/>
    <s v="bln"/>
    <n v="5820000"/>
    <n v="81480000"/>
    <n v="0"/>
    <x v="2"/>
    <x v="0"/>
    <x v="0"/>
    <x v="0"/>
    <x v="0"/>
    <s v="WA.2378.EBA.994.001.DB.511151"/>
  </r>
  <r>
    <s v="WA.2378.EBA.994.001.DB.512211"/>
    <s v="512211"/>
    <s v="Belanja Uang Lembur"/>
    <m/>
    <m/>
    <m/>
    <n v="173032000"/>
    <s v="512211"/>
    <x v="155"/>
    <m/>
    <m/>
    <m/>
    <n v="173032000"/>
    <n v="0"/>
    <x v="4"/>
    <x v="0"/>
    <x v="0"/>
    <x v="4"/>
    <x v="8"/>
    <s v="WA.2378.EBA.994.001.DB"/>
  </r>
  <r>
    <s v="WA.2378.EBA.994.001.DB.512211.1"/>
    <m/>
    <s v="01 - Uang Lembur dan Uang Makan Lembur"/>
    <n v="1"/>
    <s v="thn"/>
    <n v="173032000"/>
    <n v="173032000"/>
    <m/>
    <x v="156"/>
    <n v="1"/>
    <s v="thn"/>
    <n v="173032000"/>
    <n v="173032000"/>
    <n v="0"/>
    <x v="2"/>
    <x v="0"/>
    <x v="0"/>
    <x v="0"/>
    <x v="0"/>
    <s v="WA.2378.EBA.994.001.DB.512211"/>
  </r>
  <r>
    <s v="WA.2378.EBA.994.001.DB.512411"/>
    <s v="512411"/>
    <s v="Belanja Pegawai (Tunjangan Khusus/Kegiatan/Kinerja)"/>
    <m/>
    <m/>
    <m/>
    <n v="3257727000"/>
    <s v="512411"/>
    <x v="157"/>
    <m/>
    <m/>
    <m/>
    <n v="3257727000"/>
    <n v="0"/>
    <x v="4"/>
    <x v="0"/>
    <x v="0"/>
    <x v="4"/>
    <x v="8"/>
    <s v="WA.2378.EBA.994.001.DB"/>
  </r>
  <r>
    <s v="WA.2378.EBA.994.001.DB.512411.1"/>
    <m/>
    <s v="01 - Belanja Pegawai (Tunjangan Khusus/Kegiatan/Kinerja)"/>
    <n v="14"/>
    <s v="bln"/>
    <n v="232694790"/>
    <n v="3257727000"/>
    <m/>
    <x v="158"/>
    <n v="14"/>
    <s v="bln"/>
    <n v="232694790"/>
    <n v="3257727000"/>
    <n v="0"/>
    <x v="2"/>
    <x v="0"/>
    <x v="0"/>
    <x v="0"/>
    <x v="0"/>
    <s v="WA.2378.EBA.994.001.DB.512411"/>
  </r>
  <r>
    <s v="WA.2378.EBA.994.002"/>
    <s v="002"/>
    <s v="Operasional dan Pemeliharaan Kantor"/>
    <m/>
    <s v=""/>
    <m/>
    <n v="2195658000"/>
    <s v="002"/>
    <x v="159"/>
    <m/>
    <s v=""/>
    <m/>
    <n v="2195658000"/>
    <n v="0"/>
    <x v="0"/>
    <x v="0"/>
    <x v="0"/>
    <x v="0"/>
    <x v="0"/>
    <s v="WA.2378.EBA.994"/>
  </r>
  <r>
    <s v="WA.2378.EBA.994.002.GA"/>
    <s v="GA"/>
    <s v="Operasional dan Pemeliharaan Kantor Pusat Pendidikan KP"/>
    <m/>
    <m/>
    <m/>
    <n v="1410100000"/>
    <s v="GA"/>
    <x v="160"/>
    <m/>
    <m/>
    <m/>
    <n v="1552900000"/>
    <n v="-142800000"/>
    <x v="0"/>
    <x v="3"/>
    <x v="5"/>
    <x v="0"/>
    <x v="0"/>
    <s v="WA.2378.EBA.994.002"/>
  </r>
  <r>
    <s v="WA.2378.EBA.994.002.GA.521111"/>
    <s v="521111"/>
    <s v="Belanja Keperluan Perkantoran"/>
    <m/>
    <m/>
    <m/>
    <n v="1099590000"/>
    <s v="521111"/>
    <x v="161"/>
    <m/>
    <m/>
    <m/>
    <n v="1276040000"/>
    <n v="-176450000"/>
    <x v="0"/>
    <x v="0"/>
    <x v="0"/>
    <x v="5"/>
    <x v="5"/>
    <s v="WA.2378.EBA.994.002.GA"/>
  </r>
  <r>
    <s v="WA.2378.EBA.994.002.GA.521111.1"/>
    <m/>
    <s v="01 - Keperluan sehari hari perkantoran"/>
    <n v="60"/>
    <s v="OT"/>
    <n v="1500000"/>
    <n v="90000000"/>
    <m/>
    <x v="162"/>
    <n v="60"/>
    <s v="OT"/>
    <n v="1487500"/>
    <n v="89250000"/>
    <n v="750000"/>
    <x v="1"/>
    <x v="0"/>
    <x v="0"/>
    <x v="0"/>
    <x v="0"/>
    <s v="WA.2378.EBA.994.002.GA.521111"/>
  </r>
  <r>
    <s v="WA.2378.EBA.994.002.GA.521111.2"/>
    <m/>
    <s v="02 - Jamuan"/>
    <n v="1"/>
    <s v="thn"/>
    <n v="63386000"/>
    <n v="63386000"/>
    <m/>
    <x v="163"/>
    <n v="1"/>
    <s v="thn"/>
    <n v="63386000"/>
    <n v="63386000"/>
    <n v="0"/>
    <x v="0"/>
    <x v="0"/>
    <x v="0"/>
    <x v="0"/>
    <x v="0"/>
    <s v="WA.2378.EBA.994.002.GA.521111"/>
  </r>
  <r>
    <s v="WA.2378.EBA.994.002.GA.521111.3"/>
    <m/>
    <s v="03 - Pramubakti (12 org x 12 bulan)"/>
    <n v="144"/>
    <s v="OB"/>
    <n v="5100000"/>
    <n v="734400000"/>
    <m/>
    <x v="164"/>
    <n v="156"/>
    <s v="OB"/>
    <n v="5100000"/>
    <n v="795600000"/>
    <n v="-61200000"/>
    <x v="1"/>
    <x v="0"/>
    <x v="0"/>
    <x v="0"/>
    <x v="0"/>
    <s v="WA.2378.EBA.994.002.GA.521111"/>
  </r>
  <r>
    <s v="WA.2378.EBA.994.002.GA.521111.4"/>
    <m/>
    <s v="04 - Pengemudi (1 org x 12 bulan)"/>
    <n v="12"/>
    <s v="OB"/>
    <n v="5600000"/>
    <n v="67200000"/>
    <m/>
    <x v="165"/>
    <n v="13"/>
    <s v="OB"/>
    <n v="5600000"/>
    <n v="72800000"/>
    <n v="-5600000"/>
    <x v="1"/>
    <x v="0"/>
    <x v="0"/>
    <x v="0"/>
    <x v="0"/>
    <s v="WA.2378.EBA.994.002.GA.521111"/>
  </r>
  <r>
    <s v="WA.2378.EBA.994.002.GA.521111.5"/>
    <m/>
    <s v="05 - BPJS Ketenagakerjaan Pengemudi dan Pramubhakti"/>
    <n v="11"/>
    <s v="Bulan"/>
    <n v="400000"/>
    <n v="4400000"/>
    <m/>
    <x v="166"/>
    <n v="12"/>
    <s v="Bulan"/>
    <n v="400000"/>
    <n v="4800000"/>
    <n v="-400000"/>
    <x v="1"/>
    <x v="0"/>
    <x v="0"/>
    <x v="0"/>
    <x v="0"/>
    <s v="WA.2378.EBA.994.002.GA.521111"/>
  </r>
  <r>
    <s v="WA.2378.EBA.994.002.GA.521111.6"/>
    <m/>
    <s v="06 - Pencetakan/Publikasi"/>
    <n v="70"/>
    <s v="Ekspl"/>
    <n v="500000"/>
    <n v="35000000"/>
    <m/>
    <x v="167"/>
    <n v="1"/>
    <s v="thn"/>
    <n v="130000000"/>
    <n v="130000000"/>
    <n v="-95000000"/>
    <x v="1"/>
    <x v="0"/>
    <x v="0"/>
    <x v="0"/>
    <x v="0"/>
    <s v="WA.2378.EBA.994.002.GA.521111"/>
  </r>
  <r>
    <s v="WA.2378.EBA.994.002.GA.521111.7"/>
    <m/>
    <s v="07 - Langganan Majalah dan Surat Kabar"/>
    <n v="12"/>
    <s v="Bulan"/>
    <n v="750000"/>
    <n v="9000000"/>
    <m/>
    <x v="34"/>
    <m/>
    <m/>
    <m/>
    <m/>
    <n v="9000000"/>
    <x v="1"/>
    <x v="0"/>
    <x v="0"/>
    <x v="0"/>
    <x v="0"/>
    <s v="WA.2378.EBA.994.002.GA.521111"/>
  </r>
  <r>
    <s v="WA.2378.EBA.994.002.GA.521111.8"/>
    <m/>
    <s v="08 - Langganan biaya video conference dan Zoho"/>
    <n v="12"/>
    <s v="Bulan"/>
    <n v="1325000"/>
    <n v="15900000"/>
    <m/>
    <x v="168"/>
    <n v="12"/>
    <s v="Bulan"/>
    <n v="1325000"/>
    <n v="15900000"/>
    <n v="0"/>
    <x v="0"/>
    <x v="0"/>
    <x v="0"/>
    <x v="0"/>
    <x v="0"/>
    <s v="WA.2378.EBA.994.002.GA.521111"/>
  </r>
  <r>
    <s v="WA.2378.EBA.994.002.GA.521111.9"/>
    <m/>
    <s v="09 - Estetika Kantor dan Pengharum Ruangan"/>
    <n v="12"/>
    <s v="Bulan"/>
    <n v="3000000"/>
    <n v="36000000"/>
    <m/>
    <x v="169"/>
    <n v="12"/>
    <s v="Bulan"/>
    <n v="5000000"/>
    <n v="60000000"/>
    <n v="-24000000"/>
    <x v="0"/>
    <x v="0"/>
    <x v="0"/>
    <x v="0"/>
    <x v="0"/>
    <s v="WA.2378.EBA.994.002.GA.521111"/>
  </r>
  <r>
    <s v="WA.2378.EBA.994.002.GA.521111.10"/>
    <m/>
    <s v="10 - Uang Lembur PPNPN"/>
    <n v="1"/>
    <s v="thn"/>
    <n v="44304000"/>
    <n v="44304000"/>
    <m/>
    <x v="170"/>
    <n v="1"/>
    <s v="thn"/>
    <n v="44304000"/>
    <n v="44304000"/>
    <n v="0"/>
    <x v="0"/>
    <x v="0"/>
    <x v="0"/>
    <x v="0"/>
    <x v="0"/>
    <s v="WA.2378.EBA.994.002.GA.521111"/>
  </r>
  <r>
    <s v="WA.2378.EBA.994.002.GA.521131"/>
    <s v="521131"/>
    <s v="Belanja Barang Operasional - Penanganan Pandemi COVID-19"/>
    <m/>
    <m/>
    <m/>
    <n v="103250000"/>
    <s v="521131"/>
    <x v="171"/>
    <m/>
    <m/>
    <m/>
    <n v="69600000"/>
    <n v="33650000"/>
    <x v="0"/>
    <x v="0"/>
    <x v="0"/>
    <x v="5"/>
    <x v="5"/>
    <s v="WA.2378.EBA.994.002.GA"/>
  </r>
  <r>
    <s v="WA.2378.EBA.994.002.GA.521131.1"/>
    <m/>
    <s v="01 - Masker, hand sanitizer, desinfektan, multivitami/suplemen (59 peg x 7 kali)"/>
    <n v="413"/>
    <s v="OK"/>
    <n v="250000"/>
    <n v="103250000"/>
    <m/>
    <x v="172"/>
    <n v="696"/>
    <s v="OB"/>
    <n v="100000"/>
    <n v="69600000"/>
    <n v="33650000"/>
    <x v="1"/>
    <x v="0"/>
    <x v="0"/>
    <x v="0"/>
    <x v="0"/>
    <s v="WA.2378.EBA.994.002.GA.521131"/>
  </r>
  <r>
    <s v="WA.2378.EBA.994.002.GA.521811"/>
    <s v="521811"/>
    <s v="Belanja Barang Persediaan Barang Konsumsi"/>
    <m/>
    <m/>
    <m/>
    <n v="207260000"/>
    <s v="521811"/>
    <x v="173"/>
    <m/>
    <m/>
    <m/>
    <n v="207260000"/>
    <n v="0"/>
    <x v="0"/>
    <x v="0"/>
    <x v="0"/>
    <x v="0"/>
    <x v="5"/>
    <s v="WA.2378.EBA.994.002.GA"/>
  </r>
  <r>
    <s v="WA.2378.EBA.994.002.GA.521811.1"/>
    <m/>
    <s v="01 - ATK"/>
    <n v="48"/>
    <s v="PKT"/>
    <n v="1000000"/>
    <n v="48000000"/>
    <m/>
    <x v="174"/>
    <n v="48"/>
    <s v="PKT"/>
    <n v="1000000"/>
    <n v="48000000"/>
    <n v="0"/>
    <x v="2"/>
    <x v="0"/>
    <x v="0"/>
    <x v="0"/>
    <x v="0"/>
    <s v="WA.2378.EBA.994.002.GA.521811"/>
  </r>
  <r>
    <s v="WA.2378.EBA.994.002.GA.521811.2"/>
    <m/>
    <s v="02 - Bahan Komputer"/>
    <n v="48"/>
    <s v="PKT"/>
    <n v="1500000"/>
    <n v="72000000"/>
    <m/>
    <x v="23"/>
    <n v="48"/>
    <s v="PKT"/>
    <n v="1500000"/>
    <n v="72000000"/>
    <n v="0"/>
    <x v="2"/>
    <x v="0"/>
    <x v="0"/>
    <x v="0"/>
    <x v="0"/>
    <s v="WA.2378.EBA.994.002.GA.521811"/>
  </r>
  <r>
    <s v="WA.2378.EBA.994.002.GA.521811.3"/>
    <m/>
    <s v="03 - Kertas Fotocopy A4"/>
    <n v="192"/>
    <s v="PKT"/>
    <n v="50000"/>
    <n v="9600000"/>
    <m/>
    <x v="175"/>
    <n v="192"/>
    <s v="PKT"/>
    <n v="50000"/>
    <n v="9600000"/>
    <n v="0"/>
    <x v="2"/>
    <x v="0"/>
    <x v="0"/>
    <x v="0"/>
    <x v="0"/>
    <s v="WA.2378.EBA.994.002.GA.521811"/>
  </r>
  <r>
    <s v="WA.2378.EBA.994.002.GA.521811.4"/>
    <m/>
    <s v="04 - Kertas Fotocopy F4"/>
    <n v="192"/>
    <s v="PKT"/>
    <n v="55000"/>
    <n v="10560000"/>
    <m/>
    <x v="176"/>
    <n v="192"/>
    <s v="PKT"/>
    <n v="55000"/>
    <n v="10560000"/>
    <n v="0"/>
    <x v="2"/>
    <x v="0"/>
    <x v="0"/>
    <x v="0"/>
    <x v="0"/>
    <s v="WA.2378.EBA.994.002.GA.521811"/>
  </r>
  <r>
    <s v="WA.2378.EBA.994.002.GA.521811.5"/>
    <m/>
    <s v="05 - Kertas Kop A4 (4 warna)"/>
    <n v="60"/>
    <s v="rim"/>
    <n v="220000"/>
    <n v="13200000"/>
    <m/>
    <x v="177"/>
    <n v="60"/>
    <s v="rim"/>
    <n v="220000"/>
    <n v="13200000"/>
    <n v="0"/>
    <x v="2"/>
    <x v="0"/>
    <x v="0"/>
    <x v="0"/>
    <x v="0"/>
    <s v="WA.2378.EBA.994.002.GA.521811"/>
  </r>
  <r>
    <s v="WA.2378.EBA.994.002.GA.521811.6"/>
    <m/>
    <s v="06 - Kertas Kop F4 (4 warna)"/>
    <n v="60"/>
    <s v="rim"/>
    <n v="240000"/>
    <n v="14400000"/>
    <m/>
    <x v="178"/>
    <n v="60"/>
    <s v="rim"/>
    <n v="240000"/>
    <n v="14400000"/>
    <n v="0"/>
    <x v="2"/>
    <x v="0"/>
    <x v="0"/>
    <x v="0"/>
    <x v="0"/>
    <s v="WA.2378.EBA.994.002.GA.521811"/>
  </r>
  <r>
    <s v="WA.2378.EBA.994.002.GA.521811.7"/>
    <m/>
    <s v="07 - Amplop Kop Besar"/>
    <n v="950"/>
    <s v="LBR"/>
    <n v="5000"/>
    <n v="4750000"/>
    <m/>
    <x v="179"/>
    <n v="950"/>
    <s v="LBR"/>
    <n v="5000"/>
    <n v="4750000"/>
    <n v="0"/>
    <x v="2"/>
    <x v="0"/>
    <x v="0"/>
    <x v="0"/>
    <x v="0"/>
    <s v="WA.2378.EBA.994.002.GA.521811"/>
  </r>
  <r>
    <s v="WA.2378.EBA.994.002.GA.521811.8"/>
    <m/>
    <s v="08 - Amplop Kop Kecil"/>
    <n v="50"/>
    <s v="box"/>
    <n v="220000"/>
    <n v="11000000"/>
    <m/>
    <x v="180"/>
    <n v="50"/>
    <s v="box"/>
    <n v="220000"/>
    <n v="11000000"/>
    <n v="0"/>
    <x v="2"/>
    <x v="0"/>
    <x v="0"/>
    <x v="0"/>
    <x v="0"/>
    <s v="WA.2378.EBA.994.002.GA.521811"/>
  </r>
  <r>
    <s v="WA.2378.EBA.994.002.GA.521811.9"/>
    <m/>
    <s v="09 - Map Pusdik KP"/>
    <n v="950"/>
    <s v="LBR"/>
    <n v="25000"/>
    <n v="23750000"/>
    <m/>
    <x v="181"/>
    <n v="950"/>
    <s v="LBR"/>
    <n v="25000"/>
    <n v="23750000"/>
    <n v="0"/>
    <x v="2"/>
    <x v="0"/>
    <x v="0"/>
    <x v="0"/>
    <x v="0"/>
    <s v="WA.2378.EBA.994.002.GA.521811"/>
  </r>
  <r>
    <s v="WA.2378.EBA.994.002.GB"/>
    <s v="GB"/>
    <s v="Langganan Daya dan Jasa Pusat Pendidikan KP"/>
    <m/>
    <m/>
    <m/>
    <n v="150000000"/>
    <s v="GB"/>
    <x v="182"/>
    <m/>
    <m/>
    <m/>
    <n v="119000000"/>
    <n v="31000000"/>
    <x v="0"/>
    <x v="3"/>
    <x v="5"/>
    <x v="0"/>
    <x v="0"/>
    <s v="WA.2378.EBA.994.002"/>
  </r>
  <r>
    <s v="WA.2378.EBA.994.002.GB.521114"/>
    <s v="521114"/>
    <s v="Belanja Pengiriman Surat Dinas Pos Pusat"/>
    <m/>
    <m/>
    <m/>
    <n v="30000000"/>
    <s v="521114"/>
    <x v="183"/>
    <m/>
    <m/>
    <m/>
    <n v="9000000"/>
    <n v="21000000"/>
    <x v="0"/>
    <x v="0"/>
    <x v="0"/>
    <x v="5"/>
    <x v="5"/>
    <s v="WA.2378.EBA.994.002.GB"/>
  </r>
  <r>
    <s v="WA.2378.EBA.994.002.GB.521114.1"/>
    <m/>
    <s v="01 - Pengiriman surat dan dokumen/barang lainnya"/>
    <n v="12"/>
    <s v="Bulan"/>
    <n v="2500000"/>
    <n v="30000000"/>
    <m/>
    <x v="184"/>
    <n v="12"/>
    <s v="Bulan"/>
    <n v="750000"/>
    <n v="9000000"/>
    <n v="21000000"/>
    <x v="1"/>
    <x v="0"/>
    <x v="0"/>
    <x v="0"/>
    <x v="0"/>
    <s v="WA.2378.EBA.994.002.GB.521114"/>
  </r>
  <r>
    <s v="WA.2378.EBA.994.002.GB.522141"/>
    <s v="522141"/>
    <s v="Belanja Sewa"/>
    <m/>
    <m/>
    <m/>
    <n v="120000000"/>
    <s v="522141"/>
    <x v="83"/>
    <m/>
    <m/>
    <m/>
    <n v="110000000"/>
    <n v="10000000"/>
    <x v="0"/>
    <x v="0"/>
    <x v="0"/>
    <x v="5"/>
    <x v="5"/>
    <s v="WA.2378.EBA.994.002.GB"/>
  </r>
  <r>
    <s v="WA.2378.EBA.994.002.GB.522141.1"/>
    <m/>
    <s v="01 - Sewa Mesin Photocopy"/>
    <n v="12"/>
    <s v="Bulan"/>
    <n v="5000000"/>
    <n v="60000000"/>
    <m/>
    <x v="185"/>
    <n v="12"/>
    <s v="Bulan"/>
    <n v="5000000"/>
    <n v="60000000"/>
    <n v="0"/>
    <x v="0"/>
    <x v="0"/>
    <x v="0"/>
    <x v="0"/>
    <x v="0"/>
    <s v="WA.2378.EBA.994.002.GB.522141"/>
  </r>
  <r>
    <s v="WA.2378.EBA.994.002.GB.522141.2"/>
    <m/>
    <s v="02 - Sewa Ruang Arsip dan Penyimpanan BMN"/>
    <n v="1"/>
    <s v="thn"/>
    <n v="60000000"/>
    <n v="60000000"/>
    <m/>
    <x v="186"/>
    <n v="1"/>
    <s v="thn"/>
    <n v="50000000"/>
    <n v="50000000"/>
    <n v="10000000"/>
    <x v="1"/>
    <x v="0"/>
    <x v="0"/>
    <x v="0"/>
    <x v="0"/>
    <s v="WA.2378.EBA.994.002.GB.522141"/>
  </r>
  <r>
    <s v="WA.2378.EBA.994.002.GC"/>
    <s v="GC"/>
    <s v="Pemeliharaan Kantor Pusat Pendidikan KP"/>
    <m/>
    <m/>
    <m/>
    <n v="498162000"/>
    <s v="GC"/>
    <x v="187"/>
    <m/>
    <m/>
    <m/>
    <n v="386362000"/>
    <n v="111800000"/>
    <x v="0"/>
    <x v="3"/>
    <x v="5"/>
    <x v="0"/>
    <x v="0"/>
    <s v="WA.2378.EBA.994.002"/>
  </r>
  <r>
    <s v="WA.2378.EBA.994.002.GC.523121"/>
    <s v="523121"/>
    <s v="Belanja Pemeliharaan Peralatan dan Mesin"/>
    <m/>
    <m/>
    <m/>
    <n v="462162000"/>
    <s v="523121"/>
    <x v="188"/>
    <m/>
    <m/>
    <m/>
    <n v="350362000"/>
    <n v="111800000"/>
    <x v="0"/>
    <x v="0"/>
    <x v="0"/>
    <x v="5"/>
    <x v="5"/>
    <s v="WA.2378.EBA.994.002.GC"/>
  </r>
  <r>
    <s v="WA.2378.EBA.994.002.GC.523121.1"/>
    <m/>
    <s v="01 - Pemeliharaan dan Operasional Kendaraan Pejabat Eselon II"/>
    <n v="1"/>
    <s v="Unit"/>
    <n v="38730000"/>
    <n v="38730000"/>
    <m/>
    <x v="189"/>
    <n v="1"/>
    <s v="Unit"/>
    <n v="38730000"/>
    <n v="38730000"/>
    <n v="0"/>
    <x v="0"/>
    <x v="0"/>
    <x v="0"/>
    <x v="0"/>
    <x v="0"/>
    <s v="WA.2378.EBA.994.002.GC.523121"/>
  </r>
  <r>
    <s v="WA.2378.EBA.994.002.GC.523121.2"/>
    <m/>
    <s v="02 - Pemeliharaan dan Operasional Kendaraan Roda 4"/>
    <n v="8"/>
    <s v=" Unit"/>
    <n v="32850000"/>
    <n v="262800000"/>
    <m/>
    <x v="190"/>
    <n v="6"/>
    <s v="Unit"/>
    <n v="25000000"/>
    <n v="150000000"/>
    <n v="112800000"/>
    <x v="1"/>
    <x v="0"/>
    <x v="0"/>
    <x v="0"/>
    <x v="0"/>
    <s v="WA.2378.EBA.994.002.GC.523121"/>
  </r>
  <r>
    <s v="WA.2378.EBA.994.002.GC.523121.3"/>
    <m/>
    <s v="03 - Pemeliharaan dan Operasional Kendaraan Roda Dua"/>
    <n v="5"/>
    <s v="Unit"/>
    <n v="3640000"/>
    <n v="18200000"/>
    <m/>
    <x v="191"/>
    <n v="5"/>
    <s v="Unit"/>
    <n v="3640000"/>
    <n v="18200000"/>
    <n v="0"/>
    <x v="0"/>
    <x v="0"/>
    <x v="0"/>
    <x v="0"/>
    <x v="0"/>
    <s v="WA.2378.EBA.994.002.GC.523121"/>
  </r>
  <r>
    <s v="WA.2378.EBA.994.002.GC.523121.4"/>
    <m/>
    <s v="04 - Laptop/Notebook"/>
    <n v="30"/>
    <s v="Unit"/>
    <n v="730000"/>
    <n v="21900000"/>
    <m/>
    <x v="192"/>
    <n v="30"/>
    <s v="Unit"/>
    <n v="730000"/>
    <n v="21900000"/>
    <n v="0"/>
    <x v="0"/>
    <x v="0"/>
    <x v="0"/>
    <x v="0"/>
    <x v="0"/>
    <s v="WA.2378.EBA.994.002.GC.523121"/>
  </r>
  <r>
    <s v="WA.2378.EBA.994.002.GC.523121.5"/>
    <m/>
    <s v="05 - Komputer PC"/>
    <n v="35"/>
    <s v="Unit"/>
    <n v="730000"/>
    <n v="25550000"/>
    <m/>
    <x v="193"/>
    <n v="35"/>
    <s v="Unit"/>
    <n v="730000"/>
    <n v="25550000"/>
    <n v="0"/>
    <x v="0"/>
    <x v="0"/>
    <x v="0"/>
    <x v="0"/>
    <x v="0"/>
    <s v="WA.2378.EBA.994.002.GC.523121"/>
  </r>
  <r>
    <s v="WA.2378.EBA.994.002.GC.523121.6"/>
    <m/>
    <s v="06 - Printer"/>
    <n v="40"/>
    <s v="Unit"/>
    <n v="690000"/>
    <n v="27600000"/>
    <m/>
    <x v="194"/>
    <n v="40"/>
    <s v="Unit"/>
    <n v="690000"/>
    <n v="27600000"/>
    <n v="0"/>
    <x v="0"/>
    <x v="0"/>
    <x v="0"/>
    <x v="0"/>
    <x v="0"/>
    <s v="WA.2378.EBA.994.002.GC.523121"/>
  </r>
  <r>
    <s v="WA.2378.EBA.994.002.GC.523121.7"/>
    <m/>
    <s v="07 - LCD"/>
    <n v="3"/>
    <s v="Unit"/>
    <n v="3500000"/>
    <n v="10500000"/>
    <m/>
    <x v="195"/>
    <n v="3"/>
    <s v="Unit"/>
    <n v="3500000"/>
    <n v="10500000"/>
    <n v="0"/>
    <x v="0"/>
    <x v="0"/>
    <x v="0"/>
    <x v="0"/>
    <x v="0"/>
    <s v="WA.2378.EBA.994.002.GC.523121"/>
  </r>
  <r>
    <s v="WA.2378.EBA.994.002.GC.523121.8"/>
    <m/>
    <s v="08 - Kamera"/>
    <n v="6"/>
    <s v="Unit"/>
    <n v="470000"/>
    <n v="2820000"/>
    <m/>
    <x v="196"/>
    <n v="6"/>
    <s v="Unit"/>
    <n v="470000"/>
    <n v="2820000"/>
    <n v="0"/>
    <x v="0"/>
    <x v="0"/>
    <x v="0"/>
    <x v="0"/>
    <x v="0"/>
    <s v="WA.2378.EBA.994.002.GC.523121"/>
  </r>
  <r>
    <s v="WA.2378.EBA.994.002.GC.523121.9"/>
    <m/>
    <s v="09 - Perawatan Barang Inventaris Kantor"/>
    <n v="1"/>
    <s v="thn"/>
    <n v="54062000"/>
    <n v="54062000"/>
    <m/>
    <x v="197"/>
    <n v="1"/>
    <s v="thn"/>
    <n v="55062000"/>
    <n v="55062000"/>
    <n v="-1000000"/>
    <x v="0"/>
    <x v="0"/>
    <x v="0"/>
    <x v="0"/>
    <x v="0"/>
    <s v="WA.2378.EBA.994.002.GC.523121"/>
  </r>
  <r>
    <s v="WA.2378.EBA.994.002.GC.523199"/>
    <s v="523199"/>
    <s v="Belanja Pemeliharaan Lainnya"/>
    <m/>
    <m/>
    <m/>
    <n v="36000000"/>
    <s v="523199"/>
    <x v="198"/>
    <m/>
    <m/>
    <m/>
    <n v="36000000"/>
    <n v="0"/>
    <x v="0"/>
    <x v="0"/>
    <x v="0"/>
    <x v="5"/>
    <x v="5"/>
    <s v="WA.2378.EBA.994.002.GC"/>
  </r>
  <r>
    <s v="WA.2378.EBA.994.002.GC.523199.1"/>
    <m/>
    <s v="01 - Pemeliharaan Aquarium (2 unit)"/>
    <n v="24"/>
    <s v="UB"/>
    <n v="1500000"/>
    <n v="36000000"/>
    <m/>
    <x v="199"/>
    <n v="24"/>
    <s v="UB"/>
    <n v="1500000"/>
    <n v="36000000"/>
    <n v="0"/>
    <x v="2"/>
    <x v="0"/>
    <x v="0"/>
    <x v="0"/>
    <x v="0"/>
    <s v="WA.2378.EBA.994.002.GC.523199"/>
  </r>
  <r>
    <s v="WA.2378.EBA.994.002.GD"/>
    <s v="GD"/>
    <s v="Pembayaran Pelaksanaan Operasional Kantor Pusat Pendidikan KP"/>
    <m/>
    <m/>
    <m/>
    <n v="137396000"/>
    <s v="GD"/>
    <x v="200"/>
    <m/>
    <m/>
    <m/>
    <n v="137396000"/>
    <n v="0"/>
    <x v="0"/>
    <x v="3"/>
    <x v="5"/>
    <x v="0"/>
    <x v="0"/>
    <s v="WA.2378.EBA.994.002"/>
  </r>
  <r>
    <s v="WA.2378.EBA.994.002.GD.521111"/>
    <s v="521111"/>
    <s v="Belanja Keperluan Perkantoran"/>
    <m/>
    <m/>
    <m/>
    <n v="79060000"/>
    <s v="521111"/>
    <x v="161"/>
    <m/>
    <m/>
    <m/>
    <n v="79060000"/>
    <n v="0"/>
    <x v="4"/>
    <x v="0"/>
    <x v="0"/>
    <x v="5"/>
    <x v="5"/>
    <s v="WA.2378.EBA.994.002.GD"/>
  </r>
  <r>
    <s v="WA.2378.EBA.994.002.GD.521111.1"/>
    <m/>
    <s v="01 - Pakaian Dinas Pegawai (59 orang x 2 stell)"/>
    <n v="118"/>
    <s v="Stel"/>
    <n v="670000"/>
    <n v="79060000"/>
    <m/>
    <x v="201"/>
    <n v="118"/>
    <s v="Stel"/>
    <n v="670000"/>
    <n v="79060000"/>
    <n v="0"/>
    <x v="2"/>
    <x v="0"/>
    <x v="0"/>
    <x v="0"/>
    <x v="0"/>
    <s v="WA.2378.EBA.994.002.GD.521111"/>
  </r>
  <r>
    <s v="WA.2378.EBA.994.002.GD.521115"/>
    <s v="521115"/>
    <s v="Belanja Honor Operasional Satuan Kerja"/>
    <m/>
    <m/>
    <m/>
    <n v="58336000"/>
    <s v="521115"/>
    <x v="202"/>
    <m/>
    <m/>
    <m/>
    <n v="58336000"/>
    <n v="0"/>
    <x v="4"/>
    <x v="0"/>
    <x v="0"/>
    <x v="5"/>
    <x v="5"/>
    <s v="WA.2378.EBA.994.002.GD"/>
  </r>
  <r>
    <s v="WA.2378.EBA.994.002.GD.521115.1"/>
    <m/>
    <s v="01 - PPK Pusat Pendiidikan"/>
    <n v="12"/>
    <s v="OB"/>
    <n v="2920000"/>
    <n v="35040000"/>
    <m/>
    <x v="203"/>
    <n v="12"/>
    <s v="OB"/>
    <n v="2920000"/>
    <n v="35040000"/>
    <n v="0"/>
    <x v="2"/>
    <x v="0"/>
    <x v="0"/>
    <x v="0"/>
    <x v="0"/>
    <s v="WA.2378.EBA.994.002.GD.521115"/>
  </r>
  <r>
    <s v="WA.2378.EBA.994.002.GD.521115.2"/>
    <m/>
    <s v="02 - Bendahara Pengeluaran Pembantu (1 ORG x 12 BLN)"/>
    <n v="12"/>
    <s v="OB"/>
    <n v="324000"/>
    <n v="3888000"/>
    <m/>
    <x v="204"/>
    <n v="12"/>
    <s v="OB"/>
    <n v="324000"/>
    <n v="3888000"/>
    <n v="0"/>
    <x v="2"/>
    <x v="0"/>
    <x v="0"/>
    <x v="0"/>
    <x v="0"/>
    <s v="WA.2378.EBA.994.002.GD.521115"/>
  </r>
  <r>
    <s v="WA.2378.EBA.994.002.GD.521115.3"/>
    <m/>
    <s v="03 - Staf Pengelola Keuangan KPA ( 1 ORG x 12 BLN)"/>
    <n v="12"/>
    <s v="OB"/>
    <n v="324000"/>
    <n v="3888000"/>
    <m/>
    <x v="205"/>
    <n v="12"/>
    <s v="OB"/>
    <n v="324000"/>
    <n v="3888000"/>
    <n v="0"/>
    <x v="2"/>
    <x v="0"/>
    <x v="0"/>
    <x v="0"/>
    <x v="0"/>
    <s v="WA.2378.EBA.994.002.GD.521115"/>
  </r>
  <r>
    <s v="WA.2378.EBA.994.002.GD.521115.4"/>
    <m/>
    <s v="04 - Pejabat Pengadaan Barang dan Jasa (1 ORG x 12 BLN)"/>
    <n v="12"/>
    <s v="OB"/>
    <n v="680000"/>
    <n v="8160000"/>
    <m/>
    <x v="206"/>
    <n v="12"/>
    <s v="OB"/>
    <n v="680000"/>
    <n v="8160000"/>
    <n v="0"/>
    <x v="2"/>
    <x v="0"/>
    <x v="0"/>
    <x v="0"/>
    <x v="0"/>
    <s v="WA.2378.EBA.994.002.GD.521115"/>
  </r>
  <r>
    <s v="WA.2378.EBA.994.002.GD.521115.5"/>
    <m/>
    <s v="05 - Penyimpan BMN Pembantu (1 ORG x 12 BLN)"/>
    <n v="12"/>
    <s v="OB"/>
    <n v="200000"/>
    <n v="2400000"/>
    <m/>
    <x v="207"/>
    <n v="12"/>
    <s v="OB"/>
    <n v="200000"/>
    <n v="2400000"/>
    <n v="0"/>
    <x v="2"/>
    <x v="0"/>
    <x v="0"/>
    <x v="0"/>
    <x v="0"/>
    <s v="WA.2378.EBA.994.002.GD.521115"/>
  </r>
  <r>
    <s v="WA.2378.EBA.994.002.GD.521115.6"/>
    <m/>
    <s v="06 - Pengelola SAK Pembantu (1 ORG x 12 BLN)"/>
    <n v="12"/>
    <s v="OB"/>
    <n v="80000"/>
    <n v="960000"/>
    <m/>
    <x v="208"/>
    <n v="12"/>
    <s v="OB"/>
    <n v="80000"/>
    <n v="960000"/>
    <n v="0"/>
    <x v="2"/>
    <x v="0"/>
    <x v="0"/>
    <x v="0"/>
    <x v="0"/>
    <s v="WA.2378.EBA.994.002.GD.521115"/>
  </r>
  <r>
    <s v="WA.2378.EBA.994.002.GD.521115.7"/>
    <m/>
    <s v="07 - Pengelola BMN Pembantu (1 ORG x 12 BLN)"/>
    <n v="12"/>
    <s v="OB"/>
    <n v="200000"/>
    <n v="2400000"/>
    <m/>
    <x v="209"/>
    <n v="12"/>
    <s v="OB"/>
    <n v="200000"/>
    <n v="2400000"/>
    <n v="0"/>
    <x v="2"/>
    <x v="0"/>
    <x v="0"/>
    <x v="0"/>
    <x v="0"/>
    <s v="WA.2378.EBA.994.002.GD.521115"/>
  </r>
  <r>
    <s v="WA.2378.EBA.994.002.GD.521115.8"/>
    <m/>
    <s v="08 - Ketua Tim Penghapusan BMN"/>
    <n v="1"/>
    <s v="OK"/>
    <n v="400000"/>
    <n v="400000"/>
    <m/>
    <x v="210"/>
    <n v="1"/>
    <s v="OK"/>
    <n v="400000"/>
    <n v="400000"/>
    <n v="0"/>
    <x v="2"/>
    <x v="0"/>
    <x v="0"/>
    <x v="0"/>
    <x v="0"/>
    <s v="WA.2378.EBA.994.002.GD.521115"/>
  </r>
  <r>
    <s v="WA.2378.EBA.994.002.GD.521115.9"/>
    <m/>
    <s v="09 - Sekretaris Tim Penghapusan BMN"/>
    <n v="1"/>
    <s v="OK"/>
    <n v="300000"/>
    <n v="300000"/>
    <m/>
    <x v="211"/>
    <n v="1"/>
    <s v="OK"/>
    <n v="300000"/>
    <n v="300000"/>
    <n v="0"/>
    <x v="2"/>
    <x v="0"/>
    <x v="0"/>
    <x v="0"/>
    <x v="0"/>
    <s v="WA.2378.EBA.994.002.GD.521115"/>
  </r>
  <r>
    <s v="WA.2378.EBA.994.002.GD.521115.10"/>
    <m/>
    <s v="10 - Anggota Tim Penghapusan BMN (3 ORANG x 1 KEG)"/>
    <n v="3"/>
    <s v="OK"/>
    <n v="300000"/>
    <n v="900000"/>
    <m/>
    <x v="212"/>
    <n v="3"/>
    <s v="OK"/>
    <n v="300000"/>
    <n v="900000"/>
    <n v="0"/>
    <x v="2"/>
    <x v="0"/>
    <x v="0"/>
    <x v="0"/>
    <x v="0"/>
    <s v="WA.2378.EBA.994.002.GD.521115"/>
  </r>
  <r>
    <s v="WA.2378.EBB"/>
    <s v="2378.EBB"/>
    <s v="Layanan Sarana dan Prasarana Internal[Base Line]"/>
    <n v="3"/>
    <s v="Unit, m2, Paket"/>
    <m/>
    <n v="200000000"/>
    <s v="2378.EBB"/>
    <x v="213"/>
    <n v="3"/>
    <s v="Unit, m2, Paket"/>
    <m/>
    <n v="200000000"/>
    <n v="0"/>
    <x v="0"/>
    <x v="0"/>
    <x v="0"/>
    <x v="0"/>
    <x v="0"/>
    <s v="WA.2378"/>
  </r>
  <r>
    <s v="WA.2378.EBB.951"/>
    <s v="2378.EBB.951"/>
    <s v="Layanan Sarana Internal"/>
    <n v="2"/>
    <s v="Unit"/>
    <m/>
    <n v="200000000"/>
    <s v="2378.EBB.951"/>
    <x v="214"/>
    <n v="2"/>
    <s v="Unit"/>
    <m/>
    <n v="200000000"/>
    <n v="0"/>
    <x v="4"/>
    <x v="0"/>
    <x v="0"/>
    <x v="0"/>
    <x v="0"/>
    <s v="WA.2378.EBB"/>
  </r>
  <r>
    <s v="WA.2378.EBB.951.303"/>
    <s v="303"/>
    <s v="Peralatan Fasilitas Perkantoran Pendidikan Kelautan dan Perikanan"/>
    <m/>
    <s v=""/>
    <m/>
    <n v="200000000"/>
    <s v="303"/>
    <x v="215"/>
    <m/>
    <s v=""/>
    <m/>
    <n v="200000000"/>
    <n v="0"/>
    <x v="4"/>
    <x v="0"/>
    <x v="0"/>
    <x v="0"/>
    <x v="0"/>
    <s v="WA.2378.EBB.951"/>
  </r>
  <r>
    <s v="WA.2378.EBB.951.303.A"/>
    <s v="A"/>
    <s v="Peralatan Fasilitas Perkantoran Pendidikan Kelautan dan Perikanan"/>
    <m/>
    <m/>
    <m/>
    <n v="200000000"/>
    <s v="A"/>
    <x v="215"/>
    <m/>
    <m/>
    <m/>
    <n v="200000000"/>
    <n v="0"/>
    <x v="4"/>
    <x v="3"/>
    <x v="5"/>
    <x v="0"/>
    <x v="0"/>
    <s v="WA.2378.EBB.951.303"/>
  </r>
  <r>
    <s v="WA.2378.EBB.951.303.A.532111"/>
    <s v="532111"/>
    <s v="Belanja Modal Peralatan dan Mesin"/>
    <m/>
    <m/>
    <m/>
    <n v="200000000"/>
    <s v="532111"/>
    <x v="53"/>
    <m/>
    <m/>
    <m/>
    <n v="200000000"/>
    <n v="0"/>
    <x v="4"/>
    <x v="0"/>
    <x v="0"/>
    <x v="1"/>
    <x v="5"/>
    <s v="WA.2378.EBB.951.303.A"/>
  </r>
  <r>
    <s v="WA.2378.EBB.951.303.A.532111.1"/>
    <m/>
    <s v="01 - Peralatan dan Meubelair Pusdik"/>
    <n v="1"/>
    <s v="PKT"/>
    <n v="200000000"/>
    <n v="200000000"/>
    <m/>
    <x v="216"/>
    <n v="1"/>
    <s v="PKT"/>
    <n v="200000000"/>
    <n v="200000000"/>
    <n v="0"/>
    <x v="2"/>
    <x v="0"/>
    <x v="0"/>
    <x v="0"/>
    <x v="0"/>
    <s v="WA.2378.EBB.951.303.A.532111"/>
  </r>
  <r>
    <s v="WA.2378.EBD"/>
    <s v="2378.EBD"/>
    <s v="Layanan Manajemen Kinerja Internal[Base Line]"/>
    <n v="7"/>
    <s v="Dokumen, Layanan, Laporan, Rekomendasi"/>
    <m/>
    <n v="2633607000"/>
    <s v="2378.EBD"/>
    <x v="217"/>
    <n v="7"/>
    <s v="Dokumen, Layanan, Laporan, Rekomendasi"/>
    <m/>
    <n v="2097444000"/>
    <n v="536163000"/>
    <x v="0"/>
    <x v="0"/>
    <x v="0"/>
    <x v="0"/>
    <x v="0"/>
    <s v="WA.2378"/>
  </r>
  <r>
    <s v="WA.2378.EBD.952"/>
    <s v="2378.EBD.952"/>
    <s v="Layanan Perencanaan dan Penganggaran"/>
    <n v="2"/>
    <s v="Dokumen"/>
    <m/>
    <n v="1331072000"/>
    <s v="2378.EBD.952"/>
    <x v="218"/>
    <n v="2"/>
    <s v="Dokumen"/>
    <m/>
    <n v="1043234000"/>
    <n v="287838000"/>
    <x v="0"/>
    <x v="0"/>
    <x v="0"/>
    <x v="0"/>
    <x v="0"/>
    <s v="WA.2378.EBD"/>
  </r>
  <r>
    <s v="WA.2378.EBD.952.301"/>
    <s v="301"/>
    <s v="Pelayanan Perencanaan dan Penganggaran Internal Pendidikan Kelautan"/>
    <m/>
    <s v=""/>
    <m/>
    <n v="1331072000"/>
    <s v="301"/>
    <x v="219"/>
    <m/>
    <s v=""/>
    <m/>
    <n v="1043234000"/>
    <n v="287838000"/>
    <x v="0"/>
    <x v="0"/>
    <x v="0"/>
    <x v="0"/>
    <x v="0"/>
    <s v="WA.2378.EBD.952"/>
  </r>
  <r>
    <s v="WA.2378.EBD.952.301.A"/>
    <s v="A"/>
    <s v="Perencanaan Kinerja Pendidikan KP"/>
    <m/>
    <m/>
    <m/>
    <n v="189750000"/>
    <s v="A"/>
    <x v="220"/>
    <m/>
    <m/>
    <m/>
    <n v="83822000"/>
    <n v="105928000"/>
    <x v="0"/>
    <x v="4"/>
    <x v="6"/>
    <x v="0"/>
    <x v="0"/>
    <s v="WA.2378.EBD.952.301"/>
  </r>
  <r>
    <s v="WA.2378.EBD.952.301.A.521211"/>
    <s v="521211"/>
    <s v="Belanja Bahan"/>
    <m/>
    <m/>
    <m/>
    <n v="58750000"/>
    <s v="521211"/>
    <x v="6"/>
    <m/>
    <m/>
    <m/>
    <n v="26000000"/>
    <n v="32750000"/>
    <x v="0"/>
    <x v="0"/>
    <x v="0"/>
    <x v="6"/>
    <x v="6"/>
    <s v="WA.2378.EBD.952.301.A"/>
  </r>
  <r>
    <s v="WA.2378.EBD.952.301.A.521211.1"/>
    <m/>
    <s v="01 - Konsumsi/bahan makanan"/>
    <n v="230"/>
    <s v="OK"/>
    <n v="75000"/>
    <n v="17250000"/>
    <m/>
    <x v="7"/>
    <n v="100"/>
    <s v="OK"/>
    <n v="75000"/>
    <n v="7500000"/>
    <n v="9750000"/>
    <x v="1"/>
    <x v="0"/>
    <x v="0"/>
    <x v="0"/>
    <x v="0"/>
    <s v="WA.2378.EBD.952.301.A.521211"/>
  </r>
  <r>
    <s v="WA.2378.EBD.952.301.A.521211.2"/>
    <m/>
    <s v="02 - Penggadaan"/>
    <n v="8"/>
    <s v="PKT"/>
    <n v="1500000"/>
    <n v="12000000"/>
    <m/>
    <x v="8"/>
    <n v="4"/>
    <s v="PKT"/>
    <n v="1500000"/>
    <n v="6000000"/>
    <n v="6000000"/>
    <x v="1"/>
    <x v="0"/>
    <x v="0"/>
    <x v="0"/>
    <x v="0"/>
    <s v="WA.2378.EBD.952.301.A.521211"/>
  </r>
  <r>
    <s v="WA.2378.EBD.952.301.A.521211.3"/>
    <m/>
    <s v="03 - Bahan Komputer"/>
    <n v="8"/>
    <s v="PKT"/>
    <n v="1500000"/>
    <n v="12000000"/>
    <m/>
    <x v="9"/>
    <n v="4"/>
    <s v="PKT"/>
    <n v="1500000"/>
    <n v="6000000"/>
    <n v="6000000"/>
    <x v="1"/>
    <x v="0"/>
    <x v="0"/>
    <x v="0"/>
    <x v="0"/>
    <s v="WA.2378.EBD.952.301.A.521211"/>
  </r>
  <r>
    <s v="WA.2378.EBD.952.301.A.521211.4"/>
    <m/>
    <s v="04 - ATK"/>
    <n v="8"/>
    <s v="PKT"/>
    <n v="1000000"/>
    <n v="8000000"/>
    <m/>
    <x v="10"/>
    <n v="4"/>
    <s v="PKT"/>
    <n v="1000000"/>
    <n v="4000000"/>
    <n v="4000000"/>
    <x v="1"/>
    <x v="0"/>
    <x v="0"/>
    <x v="0"/>
    <x v="0"/>
    <s v="WA.2378.EBD.952.301.A.521211"/>
  </r>
  <r>
    <s v="WA.2378.EBD.952.301.A.521211.5"/>
    <m/>
    <s v="05 - Pencetakan"/>
    <n v="38"/>
    <s v="Ekspl"/>
    <n v="250000"/>
    <n v="9500000"/>
    <m/>
    <x v="221"/>
    <n v="10"/>
    <s v="Ekspl"/>
    <n v="250000"/>
    <n v="2500000"/>
    <n v="7000000"/>
    <x v="1"/>
    <x v="0"/>
    <x v="0"/>
    <x v="0"/>
    <x v="0"/>
    <s v="WA.2378.EBD.952.301.A.521211"/>
  </r>
  <r>
    <s v="WA.2378.EBD.952.301.A.521219"/>
    <s v="521219"/>
    <s v="Belanja Barang Non Operasional Lainnya"/>
    <m/>
    <m/>
    <m/>
    <n v="1000000"/>
    <s v="521219"/>
    <x v="26"/>
    <m/>
    <m/>
    <m/>
    <n v="1000000"/>
    <n v="0"/>
    <x v="0"/>
    <x v="0"/>
    <x v="0"/>
    <x v="6"/>
    <x v="6"/>
    <s v="WA.2378.EBD.952.301.A"/>
  </r>
  <r>
    <s v="WA.2378.EBD.952.301.A.521219.1"/>
    <m/>
    <s v="01 - Langganan biaya video conference"/>
    <n v="4"/>
    <s v="PKT"/>
    <n v="250000"/>
    <n v="1000000"/>
    <m/>
    <x v="59"/>
    <n v="4"/>
    <s v="PKT"/>
    <n v="250000"/>
    <n v="1000000"/>
    <n v="0"/>
    <x v="2"/>
    <x v="0"/>
    <x v="0"/>
    <x v="0"/>
    <x v="0"/>
    <s v="WA.2378.EBD.952.301.A.521219"/>
  </r>
  <r>
    <s v="WA.2378.EBD.952.301.A.524111"/>
    <s v="524111"/>
    <s v="Belanja Perjalanan Dinas Biasa"/>
    <m/>
    <m/>
    <m/>
    <n v="130000000"/>
    <s v="524111"/>
    <x v="13"/>
    <m/>
    <m/>
    <m/>
    <n v="56822000"/>
    <n v="73178000"/>
    <x v="0"/>
    <x v="0"/>
    <x v="0"/>
    <x v="6"/>
    <x v="6"/>
    <s v="WA.2378.EBD.952.301.A"/>
  </r>
  <r>
    <s v="WA.2378.EBD.952.301.A.524111.1"/>
    <m/>
    <s v="01 - Perjalanan Penyusunan Perencanaan Kinerja Pendidikan KP"/>
    <n v="25"/>
    <s v="OK"/>
    <n v="5200000"/>
    <n v="130000000"/>
    <m/>
    <x v="222"/>
    <n v="10"/>
    <s v="OK"/>
    <n v="5682200"/>
    <n v="56822000"/>
    <n v="73178000"/>
    <x v="1"/>
    <x v="0"/>
    <x v="0"/>
    <x v="0"/>
    <x v="0"/>
    <s v="WA.2378.EBD.952.301.A.524111"/>
  </r>
  <r>
    <s v="WA.2378.EBD.952.301.B"/>
    <s v="B"/>
    <s v="Sinkronisasi Kegiatan Pendidikan KP"/>
    <m/>
    <m/>
    <m/>
    <n v="190250000"/>
    <s v="B"/>
    <x v="223"/>
    <m/>
    <m/>
    <m/>
    <n v="107500000"/>
    <n v="82750000"/>
    <x v="0"/>
    <x v="4"/>
    <x v="6"/>
    <x v="0"/>
    <x v="0"/>
    <s v="WA.2378.EBD.952.301"/>
  </r>
  <r>
    <s v="WA.2378.EBD.952.301.B.521211"/>
    <s v="521211"/>
    <s v="Belanja Bahan"/>
    <m/>
    <m/>
    <m/>
    <n v="68250000"/>
    <s v="521211"/>
    <x v="6"/>
    <m/>
    <m/>
    <m/>
    <n v="24500000"/>
    <n v="43750000"/>
    <x v="0"/>
    <x v="0"/>
    <x v="0"/>
    <x v="6"/>
    <x v="6"/>
    <s v="WA.2378.EBD.952.301.B"/>
  </r>
  <r>
    <s v="WA.2378.EBD.952.301.B.521211.1"/>
    <m/>
    <s v="01 - Konsumsi/bahan makanan"/>
    <n v="350"/>
    <s v="OK"/>
    <n v="75000"/>
    <n v="26250000"/>
    <m/>
    <x v="7"/>
    <n v="80"/>
    <s v="OK"/>
    <n v="75000"/>
    <n v="6000000"/>
    <n v="20250000"/>
    <x v="0"/>
    <x v="0"/>
    <x v="0"/>
    <x v="0"/>
    <x v="0"/>
    <s v="WA.2378.EBD.952.301.B.521211"/>
  </r>
  <r>
    <s v="WA.2378.EBD.952.301.B.521211.2"/>
    <m/>
    <s v="02 - Penggadaan"/>
    <n v="8"/>
    <s v="PKT"/>
    <n v="1500000"/>
    <n v="12000000"/>
    <m/>
    <x v="8"/>
    <n v="4"/>
    <s v="PKT"/>
    <n v="1500000"/>
    <n v="6000000"/>
    <n v="6000000"/>
    <x v="1"/>
    <x v="0"/>
    <x v="0"/>
    <x v="0"/>
    <x v="0"/>
    <s v="WA.2378.EBD.952.301.B.521211"/>
  </r>
  <r>
    <s v="WA.2378.EBD.952.301.B.521211.3"/>
    <m/>
    <s v="03 - Bahan Komputer"/>
    <n v="8"/>
    <s v="PKT"/>
    <n v="1500000"/>
    <n v="12000000"/>
    <m/>
    <x v="9"/>
    <n v="4"/>
    <s v="PKT"/>
    <n v="1500000"/>
    <n v="6000000"/>
    <n v="6000000"/>
    <x v="1"/>
    <x v="0"/>
    <x v="0"/>
    <x v="0"/>
    <x v="0"/>
    <s v="WA.2378.EBD.952.301.B.521211"/>
  </r>
  <r>
    <s v="WA.2378.EBD.952.301.B.521211.4"/>
    <m/>
    <s v="04 - ATK"/>
    <n v="8"/>
    <s v="PKT"/>
    <n v="1000000"/>
    <n v="8000000"/>
    <m/>
    <x v="10"/>
    <n v="4"/>
    <s v="PKT"/>
    <n v="1000000"/>
    <n v="4000000"/>
    <n v="4000000"/>
    <x v="1"/>
    <x v="0"/>
    <x v="0"/>
    <x v="0"/>
    <x v="0"/>
    <s v="WA.2378.EBD.952.301.B.521211"/>
  </r>
  <r>
    <s v="WA.2378.EBD.952.301.B.521211.5"/>
    <m/>
    <s v="05 - Pencetakan"/>
    <n v="40"/>
    <s v="Ekspl"/>
    <n v="250000"/>
    <n v="10000000"/>
    <m/>
    <x v="221"/>
    <n v="10"/>
    <s v="Ekspl"/>
    <n v="250000"/>
    <n v="2500000"/>
    <n v="7500000"/>
    <x v="1"/>
    <x v="0"/>
    <x v="0"/>
    <x v="0"/>
    <x v="0"/>
    <s v="WA.2378.EBD.952.301.B.521211"/>
  </r>
  <r>
    <s v="WA.2378.EBD.952.301.B.521219"/>
    <s v="521219"/>
    <s v="Belanja Barang Non Operasional Lainnya"/>
    <m/>
    <m/>
    <m/>
    <n v="1000000"/>
    <s v="521219"/>
    <x v="26"/>
    <m/>
    <m/>
    <m/>
    <n v="1000000"/>
    <n v="0"/>
    <x v="0"/>
    <x v="0"/>
    <x v="0"/>
    <x v="6"/>
    <x v="6"/>
    <s v="WA.2378.EBD.952.301.B"/>
  </r>
  <r>
    <s v="WA.2378.EBD.952.301.B.521219.1"/>
    <m/>
    <s v="01 - Langganan biaya video conference"/>
    <n v="4"/>
    <s v="PKT"/>
    <n v="250000"/>
    <n v="1000000"/>
    <m/>
    <x v="59"/>
    <n v="4"/>
    <s v="PKT"/>
    <n v="250000"/>
    <n v="1000000"/>
    <n v="0"/>
    <x v="2"/>
    <x v="0"/>
    <x v="0"/>
    <x v="0"/>
    <x v="0"/>
    <s v="WA.2378.EBD.952.301.B.521219"/>
  </r>
  <r>
    <s v="WA.2378.EBD.952.301.B.522151"/>
    <s v="522151"/>
    <s v="Belanja Jasa Profesi"/>
    <m/>
    <m/>
    <m/>
    <n v="4000000"/>
    <s v="522151"/>
    <x v="11"/>
    <m/>
    <m/>
    <m/>
    <n v="4000000"/>
    <n v="0"/>
    <x v="0"/>
    <x v="0"/>
    <x v="0"/>
    <x v="6"/>
    <x v="6"/>
    <s v="WA.2378.EBD.952.301.B"/>
  </r>
  <r>
    <s v="WA.2378.EBD.952.301.B.522151.1"/>
    <m/>
    <s v="01 - Narasumber/Pembahas"/>
    <n v="4"/>
    <s v="OJ"/>
    <n v="1000000"/>
    <n v="4000000"/>
    <m/>
    <x v="12"/>
    <n v="4"/>
    <s v="OJ"/>
    <n v="1000000"/>
    <n v="4000000"/>
    <n v="0"/>
    <x v="2"/>
    <x v="0"/>
    <x v="0"/>
    <x v="0"/>
    <x v="0"/>
    <s v="WA.2378.EBD.952.301.B.522151"/>
  </r>
  <r>
    <s v="WA.2378.EBD.952.301.B.524111"/>
    <s v="524111"/>
    <s v="Belanja Perjalanan Dinas Biasa"/>
    <m/>
    <m/>
    <m/>
    <n v="117000000"/>
    <s v="524111"/>
    <x v="13"/>
    <m/>
    <m/>
    <m/>
    <n v="78000000"/>
    <n v="39000000"/>
    <x v="0"/>
    <x v="0"/>
    <x v="0"/>
    <x v="6"/>
    <x v="6"/>
    <s v="WA.2378.EBD.952.301.B"/>
  </r>
  <r>
    <s v="WA.2378.EBD.952.301.B.524111.1"/>
    <m/>
    <s v="01 - Perjalanan Sinkronisasi Kegiatan Pendidikan KP"/>
    <n v="18"/>
    <s v="OK"/>
    <n v="6500000"/>
    <n v="117000000"/>
    <m/>
    <x v="224"/>
    <n v="12"/>
    <s v="OK"/>
    <n v="6500000"/>
    <n v="78000000"/>
    <n v="39000000"/>
    <x v="3"/>
    <x v="0"/>
    <x v="0"/>
    <x v="0"/>
    <x v="0"/>
    <s v="WA.2378.EBD.952.301.B.524111"/>
  </r>
  <r>
    <s v="WA.2378.EBD.952.301.C"/>
    <s v="C"/>
    <s v="Penyusunan Anggaran Pendidikan KP"/>
    <m/>
    <m/>
    <m/>
    <n v="178435000"/>
    <s v="C"/>
    <x v="225"/>
    <m/>
    <m/>
    <m/>
    <n v="73082000"/>
    <n v="105353000"/>
    <x v="0"/>
    <x v="4"/>
    <x v="6"/>
    <x v="0"/>
    <x v="0"/>
    <s v="WA.2378.EBD.952.301"/>
  </r>
  <r>
    <s v="WA.2378.EBD.952.301.C.521211"/>
    <s v="521211"/>
    <s v="Belanja Bahan"/>
    <m/>
    <m/>
    <m/>
    <n v="52000000"/>
    <s v="521211"/>
    <x v="6"/>
    <m/>
    <m/>
    <m/>
    <n v="26000000"/>
    <n v="26000000"/>
    <x v="0"/>
    <x v="0"/>
    <x v="0"/>
    <x v="6"/>
    <x v="6"/>
    <s v="WA.2378.EBD.952.301.C"/>
  </r>
  <r>
    <s v="WA.2378.EBD.952.301.C.521211.1"/>
    <m/>
    <s v="01 - Konsumsi/bahan makanan"/>
    <n v="200"/>
    <s v="OK"/>
    <n v="75000"/>
    <n v="15000000"/>
    <m/>
    <x v="7"/>
    <n v="100"/>
    <s v="OK"/>
    <n v="75000"/>
    <n v="7500000"/>
    <n v="7500000"/>
    <x v="1"/>
    <x v="0"/>
    <x v="0"/>
    <x v="0"/>
    <x v="0"/>
    <s v="WA.2378.EBD.952.301.C.521211"/>
  </r>
  <r>
    <s v="WA.2378.EBD.952.301.C.521211.2"/>
    <m/>
    <s v="02 - Penggadaan"/>
    <n v="8"/>
    <s v="PKT"/>
    <n v="1500000"/>
    <n v="12000000"/>
    <m/>
    <x v="8"/>
    <n v="4"/>
    <s v="PKT"/>
    <n v="1500000"/>
    <n v="6000000"/>
    <n v="6000000"/>
    <x v="1"/>
    <x v="0"/>
    <x v="0"/>
    <x v="0"/>
    <x v="0"/>
    <s v="WA.2378.EBD.952.301.C.521211"/>
  </r>
  <r>
    <s v="WA.2378.EBD.952.301.C.521211.3"/>
    <m/>
    <s v="03 - Bahan Komputer"/>
    <n v="8"/>
    <s v="PKT"/>
    <n v="1500000"/>
    <n v="12000000"/>
    <m/>
    <x v="9"/>
    <n v="4"/>
    <s v="PKT"/>
    <n v="1500000"/>
    <n v="6000000"/>
    <n v="6000000"/>
    <x v="1"/>
    <x v="0"/>
    <x v="0"/>
    <x v="0"/>
    <x v="0"/>
    <s v="WA.2378.EBD.952.301.C.521211"/>
  </r>
  <r>
    <s v="WA.2378.EBD.952.301.C.521211.4"/>
    <m/>
    <s v="04 - ATK"/>
    <n v="8"/>
    <s v="PKT"/>
    <n v="1000000"/>
    <n v="8000000"/>
    <m/>
    <x v="10"/>
    <n v="4"/>
    <s v="PKT"/>
    <n v="1000000"/>
    <n v="4000000"/>
    <n v="4000000"/>
    <x v="1"/>
    <x v="0"/>
    <x v="0"/>
    <x v="0"/>
    <x v="0"/>
    <s v="WA.2378.EBD.952.301.C.521211"/>
  </r>
  <r>
    <s v="WA.2378.EBD.952.301.C.521211.5"/>
    <m/>
    <s v="05 - Pencetakan"/>
    <n v="20"/>
    <s v="Ekspl"/>
    <n v="250000"/>
    <n v="5000000"/>
    <m/>
    <x v="221"/>
    <n v="10"/>
    <s v="Ekspl"/>
    <n v="250000"/>
    <n v="2500000"/>
    <n v="2500000"/>
    <x v="0"/>
    <x v="0"/>
    <x v="0"/>
    <x v="0"/>
    <x v="0"/>
    <s v="WA.2378.EBD.952.301.C.521211"/>
  </r>
  <r>
    <s v="WA.2378.EBD.952.301.C.521219"/>
    <s v="521219"/>
    <s v="Belanja Barang Non Operasional Lainnya"/>
    <m/>
    <m/>
    <m/>
    <n v="1000000"/>
    <s v="521219"/>
    <x v="26"/>
    <m/>
    <m/>
    <m/>
    <n v="1000000"/>
    <n v="0"/>
    <x v="0"/>
    <x v="0"/>
    <x v="0"/>
    <x v="6"/>
    <x v="6"/>
    <s v="WA.2378.EBD.952.301.C"/>
  </r>
  <r>
    <s v="WA.2378.EBD.952.301.C.521219.1"/>
    <m/>
    <s v="01 - Langganan biaya video conference"/>
    <n v="4"/>
    <s v="PKT"/>
    <n v="250000"/>
    <n v="1000000"/>
    <m/>
    <x v="59"/>
    <n v="4"/>
    <s v="PKT"/>
    <n v="250000"/>
    <n v="1000000"/>
    <n v="0"/>
    <x v="2"/>
    <x v="0"/>
    <x v="0"/>
    <x v="0"/>
    <x v="0"/>
    <s v="WA.2378.EBD.952.301.C.521219"/>
  </r>
  <r>
    <s v="WA.2378.EBD.952.301.C.522151"/>
    <s v="522151"/>
    <s v="Belanja Jasa Profesi"/>
    <m/>
    <m/>
    <m/>
    <n v="8000000"/>
    <s v="522151"/>
    <x v="11"/>
    <m/>
    <m/>
    <m/>
    <n v="4000000"/>
    <n v="4000000"/>
    <x v="0"/>
    <x v="0"/>
    <x v="0"/>
    <x v="6"/>
    <x v="6"/>
    <s v="WA.2378.EBD.952.301.C"/>
  </r>
  <r>
    <s v="WA.2378.EBD.952.301.C.522151.1"/>
    <m/>
    <s v="01 - Narasumber/Pembahas"/>
    <n v="8"/>
    <s v="OJ"/>
    <n v="1000000"/>
    <n v="8000000"/>
    <m/>
    <x v="12"/>
    <n v="4"/>
    <s v="OJ"/>
    <n v="1000000"/>
    <n v="4000000"/>
    <n v="4000000"/>
    <x v="1"/>
    <x v="0"/>
    <x v="0"/>
    <x v="0"/>
    <x v="0"/>
    <s v="WA.2378.EBD.952.301.C.522151"/>
  </r>
  <r>
    <s v="WA.2378.EBD.952.301.C.524111"/>
    <s v="524111"/>
    <s v="Belanja Perjalanan Dinas Biasa"/>
    <m/>
    <m/>
    <m/>
    <n v="117435000"/>
    <s v="524111"/>
    <x v="13"/>
    <m/>
    <m/>
    <m/>
    <n v="42082000"/>
    <n v="75353000"/>
    <x v="0"/>
    <x v="0"/>
    <x v="0"/>
    <x v="6"/>
    <x v="6"/>
    <s v="WA.2378.EBD.952.301.C"/>
  </r>
  <r>
    <s v="WA.2378.EBD.952.301.C.524111.1"/>
    <m/>
    <s v="01 - Perjalanan Penyusunan Anggaran Pendidikan KP"/>
    <n v="20"/>
    <s v="OK"/>
    <n v="5871750"/>
    <n v="117435000"/>
    <m/>
    <x v="226"/>
    <n v="10"/>
    <s v="OK"/>
    <n v="4208250"/>
    <n v="42082000"/>
    <n v="75353000"/>
    <x v="1"/>
    <x v="0"/>
    <x v="0"/>
    <x v="0"/>
    <x v="0"/>
    <s v="WA.2378.EBD.952.301.C.524111"/>
  </r>
  <r>
    <s v="WA.2378.EBD.952.301.D"/>
    <s v="D"/>
    <s v="Rencana Kerja Pendidikan KP"/>
    <m/>
    <m/>
    <m/>
    <n v="186750000"/>
    <s v="D"/>
    <x v="227"/>
    <m/>
    <m/>
    <m/>
    <n v="47750000"/>
    <n v="139000000"/>
    <x v="0"/>
    <x v="4"/>
    <x v="6"/>
    <x v="0"/>
    <x v="0"/>
    <s v="WA.2378.EBD.952.301"/>
  </r>
  <r>
    <s v="WA.2378.EBD.952.301.D.521211"/>
    <s v="521211"/>
    <s v="Belanja Bahan"/>
    <m/>
    <m/>
    <m/>
    <n v="49250000"/>
    <s v="521211"/>
    <x v="6"/>
    <m/>
    <m/>
    <m/>
    <n v="19750000"/>
    <n v="29500000"/>
    <x v="0"/>
    <x v="0"/>
    <x v="0"/>
    <x v="6"/>
    <x v="6"/>
    <s v="WA.2378.EBD.952.301.D"/>
  </r>
  <r>
    <s v="WA.2378.EBD.952.301.D.521211.1"/>
    <m/>
    <s v="01 - Konsumsi/bahan makanan"/>
    <n v="230"/>
    <s v="OK"/>
    <n v="75000"/>
    <n v="17250000"/>
    <m/>
    <x v="7"/>
    <n v="50"/>
    <s v="OK"/>
    <n v="75000"/>
    <n v="3750000"/>
    <n v="13500000"/>
    <x v="1"/>
    <x v="0"/>
    <x v="0"/>
    <x v="0"/>
    <x v="0"/>
    <s v="WA.2378.EBD.952.301.D.521211"/>
  </r>
  <r>
    <s v="WA.2378.EBD.952.301.D.521211.2"/>
    <m/>
    <s v="02 - Penggadaan"/>
    <n v="8"/>
    <s v="PKT"/>
    <n v="1500000"/>
    <n v="12000000"/>
    <m/>
    <x v="8"/>
    <n v="4"/>
    <s v="PKT"/>
    <n v="1500000"/>
    <n v="6000000"/>
    <n v="6000000"/>
    <x v="1"/>
    <x v="0"/>
    <x v="0"/>
    <x v="0"/>
    <x v="0"/>
    <s v="WA.2378.EBD.952.301.D.521211"/>
  </r>
  <r>
    <s v="WA.2378.EBD.952.301.D.521211.3"/>
    <m/>
    <s v="03 - Bahan Komputer"/>
    <n v="8"/>
    <s v="PKT"/>
    <n v="1500000"/>
    <n v="12000000"/>
    <m/>
    <x v="9"/>
    <n v="4"/>
    <s v="PKT"/>
    <n v="1500000"/>
    <n v="6000000"/>
    <n v="6000000"/>
    <x v="1"/>
    <x v="0"/>
    <x v="0"/>
    <x v="0"/>
    <x v="0"/>
    <s v="WA.2378.EBD.952.301.D.521211"/>
  </r>
  <r>
    <s v="WA.2378.EBD.952.301.D.521211.4"/>
    <m/>
    <s v="04 - ATK"/>
    <n v="8"/>
    <s v="PKT"/>
    <n v="1000000"/>
    <n v="8000000"/>
    <m/>
    <x v="10"/>
    <n v="4"/>
    <s v="PKT"/>
    <n v="1000000"/>
    <n v="4000000"/>
    <n v="4000000"/>
    <x v="1"/>
    <x v="0"/>
    <x v="0"/>
    <x v="0"/>
    <x v="0"/>
    <s v="WA.2378.EBD.952.301.D.521211"/>
  </r>
  <r>
    <s v="WA.2378.EBD.952.301.D.524111"/>
    <s v="524111"/>
    <s v="Belanja Perjalanan Dinas Biasa"/>
    <m/>
    <m/>
    <m/>
    <n v="137500000"/>
    <s v="524111"/>
    <x v="13"/>
    <m/>
    <m/>
    <m/>
    <n v="28000000"/>
    <n v="109500000"/>
    <x v="0"/>
    <x v="0"/>
    <x v="0"/>
    <x v="6"/>
    <x v="6"/>
    <s v="WA.2378.EBD.952.301.D"/>
  </r>
  <r>
    <s v="WA.2378.EBD.952.301.D.524111.1"/>
    <m/>
    <s v="01 - Perjalanan Penyusunan Rencana Kerja Pendidikan KP"/>
    <n v="25"/>
    <s v="OK"/>
    <n v="5500000"/>
    <n v="137500000"/>
    <m/>
    <x v="228"/>
    <n v="8"/>
    <s v="OK"/>
    <n v="3500000"/>
    <n v="28000000"/>
    <n v="109500000"/>
    <x v="1"/>
    <x v="0"/>
    <x v="0"/>
    <x v="0"/>
    <x v="0"/>
    <s v="WA.2378.EBD.952.301.D.524111"/>
  </r>
  <r>
    <s v="WA.2378.EBD.952.301.E"/>
    <s v="E"/>
    <s v="Revisi Anggaran Pendidikan KP"/>
    <m/>
    <m/>
    <m/>
    <n v="165187000"/>
    <s v="E"/>
    <x v="229"/>
    <m/>
    <m/>
    <m/>
    <n v="39296000"/>
    <n v="125891000"/>
    <x v="0"/>
    <x v="4"/>
    <x v="6"/>
    <x v="0"/>
    <x v="0"/>
    <s v="WA.2378.EBD.952.301"/>
  </r>
  <r>
    <s v="WA.2378.EBD.952.301.E.521211"/>
    <s v="521211"/>
    <s v="Belanja Bahan"/>
    <m/>
    <m/>
    <m/>
    <n v="29250000"/>
    <s v="521211"/>
    <x v="6"/>
    <m/>
    <m/>
    <m/>
    <n v="19000000"/>
    <n v="10250000"/>
    <x v="0"/>
    <x v="0"/>
    <x v="0"/>
    <x v="6"/>
    <x v="6"/>
    <s v="WA.2378.EBD.952.301.E"/>
  </r>
  <r>
    <s v="WA.2378.EBD.952.301.E.521211.1"/>
    <m/>
    <s v="01 - Konsumsi/bahan makanan"/>
    <n v="70"/>
    <s v="OK"/>
    <n v="75000"/>
    <n v="5250000"/>
    <m/>
    <x v="7"/>
    <n v="40"/>
    <s v="OK"/>
    <n v="75000"/>
    <n v="3000000"/>
    <n v="2250000"/>
    <x v="1"/>
    <x v="0"/>
    <x v="0"/>
    <x v="0"/>
    <x v="0"/>
    <s v="WA.2378.EBD.952.301.E.521211"/>
  </r>
  <r>
    <s v="WA.2378.EBD.952.301.E.521211.2"/>
    <m/>
    <s v="02 - Penggadaan"/>
    <n v="6"/>
    <s v="PKT"/>
    <n v="1500000"/>
    <n v="9000000"/>
    <m/>
    <x v="8"/>
    <n v="4"/>
    <s v="PKT"/>
    <n v="1500000"/>
    <n v="6000000"/>
    <n v="3000000"/>
    <x v="1"/>
    <x v="0"/>
    <x v="0"/>
    <x v="0"/>
    <x v="0"/>
    <s v="WA.2378.EBD.952.301.E.521211"/>
  </r>
  <r>
    <s v="WA.2378.EBD.952.301.E.521211.3"/>
    <m/>
    <s v="03 - Bahan Komputer"/>
    <n v="6"/>
    <s v="PKT"/>
    <n v="1500000"/>
    <n v="9000000"/>
    <m/>
    <x v="9"/>
    <n v="4"/>
    <s v="PKT"/>
    <n v="1500000"/>
    <n v="6000000"/>
    <n v="3000000"/>
    <x v="1"/>
    <x v="0"/>
    <x v="0"/>
    <x v="0"/>
    <x v="0"/>
    <s v="WA.2378.EBD.952.301.E.521211"/>
  </r>
  <r>
    <s v="WA.2378.EBD.952.301.E.521211.4"/>
    <m/>
    <s v="04 - ATK"/>
    <n v="6"/>
    <s v="PKT"/>
    <n v="1000000"/>
    <n v="6000000"/>
    <m/>
    <x v="10"/>
    <n v="4"/>
    <s v="PKT"/>
    <n v="1000000"/>
    <n v="4000000"/>
    <n v="2000000"/>
    <x v="1"/>
    <x v="0"/>
    <x v="0"/>
    <x v="0"/>
    <x v="0"/>
    <s v="WA.2378.EBD.952.301.E.521211"/>
  </r>
  <r>
    <s v="WA.2378.EBD.952.301.E.524111"/>
    <s v="524111"/>
    <s v="Belanja Perjalanan Dinas Biasa"/>
    <m/>
    <m/>
    <m/>
    <n v="135937000"/>
    <s v="524111"/>
    <x v="13"/>
    <m/>
    <m/>
    <m/>
    <n v="20296000"/>
    <n v="115641000"/>
    <x v="0"/>
    <x v="0"/>
    <x v="0"/>
    <x v="6"/>
    <x v="6"/>
    <s v="WA.2378.EBD.952.301.E"/>
  </r>
  <r>
    <s v="WA.2378.EBD.952.301.E.524111.1"/>
    <m/>
    <s v="01 - Perjalanan Revisi Anggaran Pendidikan KP"/>
    <n v="25"/>
    <s v="OK"/>
    <n v="5437480"/>
    <n v="135937000"/>
    <m/>
    <x v="230"/>
    <n v="8"/>
    <s v="OK"/>
    <n v="2537000"/>
    <n v="20296000"/>
    <n v="115641000"/>
    <x v="1"/>
    <x v="0"/>
    <x v="0"/>
    <x v="0"/>
    <x v="0"/>
    <s v="WA.2378.EBD.952.301.E.524111"/>
  </r>
  <r>
    <s v="WA.2378.EBD.952.301.F"/>
    <s v="F"/>
    <s v="Rapat Kerja Teknis Pendidikan KP"/>
    <m/>
    <m/>
    <m/>
    <n v="420700000"/>
    <s v="F"/>
    <x v="231"/>
    <m/>
    <m/>
    <m/>
    <n v="420700000"/>
    <n v="0"/>
    <x v="0"/>
    <x v="4"/>
    <x v="6"/>
    <x v="0"/>
    <x v="0"/>
    <s v="WA.2378.EBD.952.301"/>
  </r>
  <r>
    <s v="WA.2378.EBD.952.301.F.521211"/>
    <s v="521211"/>
    <s v="Belanja Bahan"/>
    <m/>
    <m/>
    <m/>
    <n v="42900000"/>
    <s v="521211"/>
    <x v="6"/>
    <m/>
    <m/>
    <m/>
    <n v="42900000"/>
    <n v="0"/>
    <x v="0"/>
    <x v="0"/>
    <x v="0"/>
    <x v="6"/>
    <x v="6"/>
    <s v="WA.2378.EBD.952.301.F"/>
  </r>
  <r>
    <s v="WA.2378.EBD.952.301.F.521211.1"/>
    <m/>
    <s v="01 - Konsumsi/bahan makanan"/>
    <n v="100"/>
    <s v="OK"/>
    <n v="75000"/>
    <n v="7500000"/>
    <m/>
    <x v="7"/>
    <n v="100"/>
    <s v="OK"/>
    <n v="75000"/>
    <n v="7500000"/>
    <n v="0"/>
    <x v="2"/>
    <x v="0"/>
    <x v="0"/>
    <x v="0"/>
    <x v="0"/>
    <s v="WA.2378.EBD.952.301.F.521211"/>
  </r>
  <r>
    <s v="WA.2378.EBD.952.301.F.521211.2"/>
    <m/>
    <s v="02 - Penggadaan"/>
    <n v="2"/>
    <s v="PKT"/>
    <n v="1500000"/>
    <n v="3000000"/>
    <m/>
    <x v="8"/>
    <n v="2"/>
    <s v="PKT"/>
    <n v="1500000"/>
    <n v="3000000"/>
    <n v="0"/>
    <x v="2"/>
    <x v="0"/>
    <x v="0"/>
    <x v="0"/>
    <x v="0"/>
    <s v="WA.2378.EBD.952.301.F.521211"/>
  </r>
  <r>
    <s v="WA.2378.EBD.952.301.F.521211.3"/>
    <m/>
    <s v="03 - Bahan Komputer"/>
    <n v="2"/>
    <s v="PKT"/>
    <n v="1500000"/>
    <n v="3000000"/>
    <m/>
    <x v="9"/>
    <n v="2"/>
    <s v="PKT"/>
    <n v="1500000"/>
    <n v="3000000"/>
    <n v="0"/>
    <x v="2"/>
    <x v="0"/>
    <x v="0"/>
    <x v="0"/>
    <x v="0"/>
    <s v="WA.2378.EBD.952.301.F.521211"/>
  </r>
  <r>
    <s v="WA.2378.EBD.952.301.F.521211.4"/>
    <m/>
    <s v="04 - ATK"/>
    <n v="2"/>
    <s v="PKT"/>
    <n v="1000000"/>
    <n v="2000000"/>
    <m/>
    <x v="10"/>
    <n v="2"/>
    <s v="PKT"/>
    <n v="1000000"/>
    <n v="2000000"/>
    <n v="0"/>
    <x v="2"/>
    <x v="0"/>
    <x v="0"/>
    <x v="0"/>
    <x v="0"/>
    <s v="WA.2378.EBD.952.301.F.521211"/>
  </r>
  <r>
    <s v="WA.2378.EBD.952.301.F.521211.5"/>
    <m/>
    <s v="05 - Cetakan"/>
    <n v="20"/>
    <s v="Ekspl"/>
    <n v="250000"/>
    <n v="5000000"/>
    <m/>
    <x v="66"/>
    <n v="20"/>
    <s v="Ekspl"/>
    <n v="250000"/>
    <n v="5000000"/>
    <n v="0"/>
    <x v="2"/>
    <x v="0"/>
    <x v="0"/>
    <x v="0"/>
    <x v="0"/>
    <s v="WA.2378.EBD.952.301.F.521211"/>
  </r>
  <r>
    <s v="WA.2378.EBD.952.301.F.521211.6"/>
    <m/>
    <s v="06 - Perlengkapan Peserta"/>
    <n v="80"/>
    <s v="OK"/>
    <n v="280000"/>
    <n v="22400000"/>
    <m/>
    <x v="232"/>
    <n v="80"/>
    <s v="OK"/>
    <n v="280000"/>
    <n v="22400000"/>
    <n v="0"/>
    <x v="2"/>
    <x v="0"/>
    <x v="0"/>
    <x v="0"/>
    <x v="0"/>
    <s v="WA.2378.EBD.952.301.F.521211"/>
  </r>
  <r>
    <s v="WA.2378.EBD.952.301.F.522151"/>
    <s v="522151"/>
    <s v="Belanja Jasa Profesi"/>
    <m/>
    <m/>
    <m/>
    <n v="16000000"/>
    <s v="522151"/>
    <x v="11"/>
    <m/>
    <m/>
    <m/>
    <n v="16000000"/>
    <n v="0"/>
    <x v="0"/>
    <x v="0"/>
    <x v="0"/>
    <x v="6"/>
    <x v="6"/>
    <s v="WA.2378.EBD.952.301.F"/>
  </r>
  <r>
    <s v="WA.2378.EBD.952.301.F.522151.1"/>
    <m/>
    <s v="01 - Narasumber/Pembahas"/>
    <n v="16"/>
    <s v="OJ"/>
    <n v="1000000"/>
    <n v="16000000"/>
    <m/>
    <x v="12"/>
    <n v="16"/>
    <s v="OJ"/>
    <n v="1000000"/>
    <n v="16000000"/>
    <n v="0"/>
    <x v="2"/>
    <x v="0"/>
    <x v="0"/>
    <x v="0"/>
    <x v="0"/>
    <s v="WA.2378.EBD.952.301.F.522151"/>
  </r>
  <r>
    <s v="WA.2378.EBD.952.301.F.524111"/>
    <s v="524111"/>
    <s v="Belanja Perjalanan Dinas Biasa"/>
    <m/>
    <m/>
    <m/>
    <n v="15000000"/>
    <s v="524111"/>
    <x v="13"/>
    <m/>
    <m/>
    <m/>
    <n v="15000000"/>
    <n v="0"/>
    <x v="0"/>
    <x v="0"/>
    <x v="0"/>
    <x v="6"/>
    <x v="6"/>
    <s v="WA.2378.EBD.952.301.F"/>
  </r>
  <r>
    <s v="WA.2378.EBD.952.301.F.524111.1"/>
    <m/>
    <s v="01 - Perjalanan Persiapan Rateknis Pendidikan KP"/>
    <n v="2"/>
    <s v="OK"/>
    <n v="7500000"/>
    <n v="15000000"/>
    <m/>
    <x v="233"/>
    <n v="2"/>
    <s v="OK"/>
    <n v="7500000"/>
    <n v="15000000"/>
    <n v="0"/>
    <x v="2"/>
    <x v="0"/>
    <x v="0"/>
    <x v="0"/>
    <x v="0"/>
    <s v="WA.2378.EBD.952.301.F.524111"/>
  </r>
  <r>
    <s v="WA.2378.EBD.952.301.F.524119"/>
    <s v="524119"/>
    <s v="Belanja Perjalanan Dinas Paket Meeting Luar Kota"/>
    <m/>
    <m/>
    <m/>
    <n v="346800000"/>
    <s v="524119"/>
    <x v="113"/>
    <m/>
    <m/>
    <m/>
    <n v="346800000"/>
    <n v="0"/>
    <x v="0"/>
    <x v="0"/>
    <x v="0"/>
    <x v="6"/>
    <x v="6"/>
    <s v="WA.2378.EBD.952.301.F"/>
  </r>
  <r>
    <s v="WA.2378.EBD.952.301.F.524119.1"/>
    <m/>
    <s v="01 - Paket Fullboard Meeting (80 Org X 2 Hari)"/>
    <n v="160"/>
    <s v="OH"/>
    <n v="825000"/>
    <n v="132000000"/>
    <m/>
    <x v="234"/>
    <n v="160"/>
    <s v="OH"/>
    <n v="933000"/>
    <n v="149280000"/>
    <n v="-17280000"/>
    <x v="3"/>
    <x v="0"/>
    <x v="0"/>
    <x v="0"/>
    <x v="0"/>
    <s v="WA.2378.EBD.952.301.F.524119"/>
  </r>
  <r>
    <s v="WA.2378.EBD.952.301.F.524119.2"/>
    <m/>
    <s v="02 - Uang Harian Fullboard Meeting (80 orang x 3 Hari)"/>
    <n v="240"/>
    <s v="OH"/>
    <n v="145000"/>
    <n v="34800000"/>
    <m/>
    <x v="235"/>
    <n v="0"/>
    <s v="OH"/>
    <n v="145000"/>
    <n v="0"/>
    <n v="34800000"/>
    <x v="3"/>
    <x v="0"/>
    <x v="0"/>
    <x v="0"/>
    <x v="0"/>
    <s v="WA.2378.EBD.952.301.F.524119"/>
  </r>
  <r>
    <s v="WA.2378.EBD.952.301.F.524119.3"/>
    <m/>
    <s v="03 - Perjalanan Fullboard Meeting"/>
    <n v="30"/>
    <s v="OK"/>
    <n v="6000000"/>
    <n v="180000000"/>
    <m/>
    <x v="236"/>
    <n v="35"/>
    <s v="OK"/>
    <n v="5643429"/>
    <n v="197520000"/>
    <n v="-17520000"/>
    <x v="3"/>
    <x v="0"/>
    <x v="0"/>
    <x v="0"/>
    <x v="0"/>
    <s v="WA.2378.EBD.952.301.F.524119"/>
  </r>
  <r>
    <s v="WA.2378.EBD.952.301.G"/>
    <m/>
    <m/>
    <m/>
    <m/>
    <m/>
    <m/>
    <s v="G"/>
    <x v="237"/>
    <m/>
    <m/>
    <m/>
    <n v="45400000"/>
    <n v="-45400000"/>
    <x v="0"/>
    <x v="4"/>
    <x v="6"/>
    <x v="0"/>
    <x v="0"/>
    <s v="WA.2378.EBD.952.301"/>
  </r>
  <r>
    <s v="WA.2378.EBD.952.301.G.521211"/>
    <m/>
    <m/>
    <m/>
    <m/>
    <m/>
    <m/>
    <s v="521211"/>
    <x v="6"/>
    <m/>
    <m/>
    <m/>
    <n v="4000000"/>
    <n v="-4000000"/>
    <x v="0"/>
    <x v="0"/>
    <x v="0"/>
    <x v="6"/>
    <x v="6"/>
    <s v="WA.2378.EBD.952.301.G"/>
  </r>
  <r>
    <s v="WA.2378.EBD.952.301.G.521211.1"/>
    <m/>
    <m/>
    <m/>
    <m/>
    <m/>
    <m/>
    <m/>
    <x v="7"/>
    <n v="0"/>
    <s v="OK"/>
    <n v="75000"/>
    <n v="0"/>
    <n v="0"/>
    <x v="2"/>
    <x v="0"/>
    <x v="0"/>
    <x v="0"/>
    <x v="0"/>
    <s v="WA.2378.EBD.952.301.G.521211"/>
  </r>
  <r>
    <s v="WA.2378.EBD.952.301.G.521211.2"/>
    <m/>
    <m/>
    <m/>
    <m/>
    <m/>
    <m/>
    <m/>
    <x v="8"/>
    <n v="1"/>
    <s v="PKT"/>
    <n v="1500000"/>
    <n v="1500000"/>
    <n v="-1500000"/>
    <x v="3"/>
    <x v="0"/>
    <x v="0"/>
    <x v="0"/>
    <x v="0"/>
    <s v="WA.2378.EBD.952.301.G.521211"/>
  </r>
  <r>
    <s v="WA.2378.EBD.952.301.G.521211.3"/>
    <m/>
    <m/>
    <m/>
    <m/>
    <m/>
    <m/>
    <m/>
    <x v="9"/>
    <n v="1"/>
    <s v="PKT"/>
    <n v="1500000"/>
    <n v="1500000"/>
    <n v="-1500000"/>
    <x v="3"/>
    <x v="0"/>
    <x v="0"/>
    <x v="0"/>
    <x v="0"/>
    <s v="WA.2378.EBD.952.301.G.521211"/>
  </r>
  <r>
    <s v="WA.2378.EBD.952.301.G.521211.4"/>
    <m/>
    <m/>
    <m/>
    <m/>
    <m/>
    <m/>
    <m/>
    <x v="10"/>
    <n v="1"/>
    <s v="PKT"/>
    <n v="1000000"/>
    <n v="1000000"/>
    <n v="-1000000"/>
    <x v="3"/>
    <x v="0"/>
    <x v="0"/>
    <x v="0"/>
    <x v="0"/>
    <s v="WA.2378.EBD.952.301.G.521211"/>
  </r>
  <r>
    <s v="WA.2378.EBD.952.301.G.521211.5"/>
    <m/>
    <m/>
    <m/>
    <m/>
    <m/>
    <m/>
    <m/>
    <x v="66"/>
    <n v="0"/>
    <s v="Ekspl"/>
    <n v="250000"/>
    <n v="0"/>
    <n v="0"/>
    <x v="2"/>
    <x v="0"/>
    <x v="0"/>
    <x v="0"/>
    <x v="0"/>
    <s v="WA.2378.EBD.952.301.G.521211"/>
  </r>
  <r>
    <s v="WA.2378.EBD.952.301.G.521211.6"/>
    <m/>
    <m/>
    <m/>
    <m/>
    <m/>
    <m/>
    <m/>
    <x v="232"/>
    <n v="0"/>
    <s v="OK"/>
    <n v="280000"/>
    <n v="0"/>
    <n v="0"/>
    <x v="2"/>
    <x v="0"/>
    <x v="0"/>
    <x v="0"/>
    <x v="0"/>
    <s v="WA.2378.EBD.952.301.G.521211"/>
  </r>
  <r>
    <s v="WA.2378.EBD.952.301.G.522151"/>
    <m/>
    <m/>
    <m/>
    <m/>
    <m/>
    <m/>
    <s v="522151"/>
    <x v="11"/>
    <m/>
    <m/>
    <m/>
    <n v="0"/>
    <n v="0"/>
    <x v="0"/>
    <x v="0"/>
    <x v="0"/>
    <x v="6"/>
    <x v="6"/>
    <s v="WA.2378.EBD.952.301.G"/>
  </r>
  <r>
    <s v="WA.2378.EBD.952.301.G.522151.1"/>
    <m/>
    <m/>
    <m/>
    <m/>
    <m/>
    <m/>
    <m/>
    <x v="12"/>
    <n v="0"/>
    <s v="OJ"/>
    <n v="1000000"/>
    <n v="0"/>
    <n v="0"/>
    <x v="2"/>
    <x v="0"/>
    <x v="0"/>
    <x v="0"/>
    <x v="0"/>
    <s v="WA.2378.EBD.952.301.G.522151"/>
  </r>
  <r>
    <s v="WA.2378.EBD.952.301.G.524111"/>
    <m/>
    <m/>
    <m/>
    <m/>
    <m/>
    <m/>
    <s v="524111"/>
    <x v="13"/>
    <m/>
    <m/>
    <m/>
    <n v="41400000"/>
    <n v="-41400000"/>
    <x v="0"/>
    <x v="0"/>
    <x v="0"/>
    <x v="6"/>
    <x v="6"/>
    <s v="WA.2378.EBD.952.301.G"/>
  </r>
  <r>
    <s v="WA.2378.EBD.952.301.G.524111.1"/>
    <m/>
    <m/>
    <m/>
    <m/>
    <m/>
    <m/>
    <m/>
    <x v="238"/>
    <n v="6"/>
    <s v="OK"/>
    <n v="6900000"/>
    <n v="41400000"/>
    <n v="-41400000"/>
    <x v="3"/>
    <x v="0"/>
    <x v="0"/>
    <x v="0"/>
    <x v="0"/>
    <s v="WA.2378.EBD.952.301.G.524111"/>
  </r>
  <r>
    <s v="WA.2378.EBD.952.301.G.524119"/>
    <m/>
    <m/>
    <m/>
    <m/>
    <m/>
    <m/>
    <s v="524119"/>
    <x v="113"/>
    <m/>
    <m/>
    <m/>
    <n v="0"/>
    <n v="0"/>
    <x v="0"/>
    <x v="0"/>
    <x v="0"/>
    <x v="6"/>
    <x v="6"/>
    <s v="WA.2378.EBD.952.301.G"/>
  </r>
  <r>
    <s v="WA.2378.EBD.952.301.G.524119.1"/>
    <m/>
    <m/>
    <m/>
    <m/>
    <m/>
    <m/>
    <m/>
    <x v="234"/>
    <n v="0"/>
    <s v="OH"/>
    <n v="933000"/>
    <n v="0"/>
    <n v="0"/>
    <x v="2"/>
    <x v="0"/>
    <x v="0"/>
    <x v="0"/>
    <x v="0"/>
    <s v="WA.2378.EBD.952.301.G.524119"/>
  </r>
  <r>
    <s v="WA.2378.EBD.952.301.G.524119.2"/>
    <m/>
    <m/>
    <m/>
    <m/>
    <m/>
    <m/>
    <m/>
    <x v="235"/>
    <n v="0"/>
    <s v="OH"/>
    <n v="145000"/>
    <n v="0"/>
    <n v="0"/>
    <x v="2"/>
    <x v="0"/>
    <x v="0"/>
    <x v="0"/>
    <x v="0"/>
    <s v="WA.2378.EBD.952.301.G.524119"/>
  </r>
  <r>
    <s v="WA.2378.EBD.952.301.G.524119.3"/>
    <m/>
    <m/>
    <m/>
    <m/>
    <m/>
    <m/>
    <m/>
    <x v="236"/>
    <n v="0"/>
    <s v="OK"/>
    <n v="5643429"/>
    <n v="0"/>
    <n v="0"/>
    <x v="2"/>
    <x v="0"/>
    <x v="0"/>
    <x v="0"/>
    <x v="0"/>
    <s v="WA.2378.EBD.952.301.G.524119"/>
  </r>
  <r>
    <s v="WA.2378.EBD.952.301.H"/>
    <m/>
    <m/>
    <m/>
    <m/>
    <m/>
    <m/>
    <s v="H"/>
    <x v="239"/>
    <m/>
    <m/>
    <m/>
    <n v="192004000"/>
    <n v="-192004000"/>
    <x v="0"/>
    <x v="4"/>
    <x v="6"/>
    <x v="0"/>
    <x v="0"/>
    <s v="WA.2378.EBD.952.301"/>
  </r>
  <r>
    <s v="WA.2378.EBD.952.301.H.521211"/>
    <m/>
    <m/>
    <m/>
    <m/>
    <m/>
    <m/>
    <s v="521211"/>
    <x v="6"/>
    <m/>
    <m/>
    <m/>
    <n v="18380000"/>
    <n v="-18380000"/>
    <x v="0"/>
    <x v="0"/>
    <x v="0"/>
    <x v="6"/>
    <x v="6"/>
    <s v="WA.2378.EBD.952.301.H"/>
  </r>
  <r>
    <s v="WA.2378.EBD.952.301.H.521211.1"/>
    <m/>
    <m/>
    <m/>
    <m/>
    <m/>
    <m/>
    <m/>
    <x v="7"/>
    <n v="20"/>
    <s v="OK"/>
    <n v="75000"/>
    <n v="1500000"/>
    <n v="-1500000"/>
    <x v="3"/>
    <x v="0"/>
    <x v="0"/>
    <x v="0"/>
    <x v="0"/>
    <s v="WA.2378.EBD.952.301.H.521211"/>
  </r>
  <r>
    <s v="WA.2378.EBD.952.301.H.521211.2"/>
    <m/>
    <m/>
    <m/>
    <m/>
    <m/>
    <m/>
    <m/>
    <x v="8"/>
    <n v="1"/>
    <s v="PKT"/>
    <n v="1500000"/>
    <n v="1500000"/>
    <n v="-1500000"/>
    <x v="3"/>
    <x v="0"/>
    <x v="0"/>
    <x v="0"/>
    <x v="0"/>
    <s v="WA.2378.EBD.952.301.H.521211"/>
  </r>
  <r>
    <s v="WA.2378.EBD.952.301.H.521211.3"/>
    <m/>
    <m/>
    <m/>
    <m/>
    <m/>
    <m/>
    <m/>
    <x v="9"/>
    <n v="1"/>
    <s v="PKT"/>
    <n v="1500000"/>
    <n v="1500000"/>
    <n v="-1500000"/>
    <x v="3"/>
    <x v="0"/>
    <x v="0"/>
    <x v="0"/>
    <x v="0"/>
    <s v="WA.2378.EBD.952.301.H.521211"/>
  </r>
  <r>
    <s v="WA.2378.EBD.952.301.H.521211.4"/>
    <m/>
    <m/>
    <m/>
    <m/>
    <m/>
    <m/>
    <m/>
    <x v="10"/>
    <n v="1"/>
    <s v="PKT"/>
    <n v="1000000"/>
    <n v="1000000"/>
    <n v="-1000000"/>
    <x v="3"/>
    <x v="0"/>
    <x v="0"/>
    <x v="0"/>
    <x v="0"/>
    <s v="WA.2378.EBD.952.301.H.521211"/>
  </r>
  <r>
    <s v="WA.2378.EBD.952.301.H.521211.5"/>
    <m/>
    <m/>
    <m/>
    <m/>
    <m/>
    <m/>
    <m/>
    <x v="66"/>
    <n v="0"/>
    <s v="Ekspl"/>
    <n v="250000"/>
    <n v="0"/>
    <n v="0"/>
    <x v="2"/>
    <x v="0"/>
    <x v="0"/>
    <x v="0"/>
    <x v="0"/>
    <s v="WA.2378.EBD.952.301.H.521211"/>
  </r>
  <r>
    <s v="WA.2378.EBD.952.301.H.521211.6"/>
    <m/>
    <m/>
    <m/>
    <m/>
    <m/>
    <m/>
    <m/>
    <x v="232"/>
    <n v="46"/>
    <s v="OK"/>
    <n v="280000"/>
    <n v="12880000"/>
    <n v="-12880000"/>
    <x v="3"/>
    <x v="0"/>
    <x v="0"/>
    <x v="0"/>
    <x v="0"/>
    <s v="WA.2378.EBD.952.301.H.521211"/>
  </r>
  <r>
    <s v="WA.2378.EBD.952.301.H.522151"/>
    <m/>
    <m/>
    <m/>
    <m/>
    <m/>
    <m/>
    <s v="522151"/>
    <x v="11"/>
    <m/>
    <m/>
    <m/>
    <n v="8000000"/>
    <n v="-8000000"/>
    <x v="0"/>
    <x v="0"/>
    <x v="0"/>
    <x v="6"/>
    <x v="6"/>
    <s v="WA.2378.EBD.952.301.H"/>
  </r>
  <r>
    <s v="WA.2378.EBD.952.301.H.522151.1"/>
    <m/>
    <m/>
    <m/>
    <m/>
    <m/>
    <m/>
    <m/>
    <x v="12"/>
    <n v="8"/>
    <s v="OJ"/>
    <n v="1000000"/>
    <n v="8000000"/>
    <n v="-8000000"/>
    <x v="1"/>
    <x v="0"/>
    <x v="0"/>
    <x v="0"/>
    <x v="0"/>
    <s v="WA.2378.EBD.952.301.H.522151"/>
  </r>
  <r>
    <s v="WA.2378.EBD.952.301.H.524111"/>
    <m/>
    <m/>
    <m/>
    <m/>
    <m/>
    <m/>
    <s v="524111"/>
    <x v="13"/>
    <m/>
    <m/>
    <m/>
    <n v="0"/>
    <n v="0"/>
    <x v="0"/>
    <x v="0"/>
    <x v="0"/>
    <x v="6"/>
    <x v="6"/>
    <s v="WA.2378.EBD.952.301.H"/>
  </r>
  <r>
    <s v="WA.2378.EBD.952.301.H.524111.1"/>
    <m/>
    <m/>
    <m/>
    <m/>
    <m/>
    <m/>
    <m/>
    <x v="233"/>
    <n v="0"/>
    <s v="OK"/>
    <n v="7500000"/>
    <n v="0"/>
    <n v="0"/>
    <x v="2"/>
    <x v="0"/>
    <x v="0"/>
    <x v="0"/>
    <x v="0"/>
    <s v="WA.2378.EBD.952.301.H.524111"/>
  </r>
  <r>
    <s v="WA.2378.EBD.952.301.H.524119"/>
    <m/>
    <m/>
    <m/>
    <m/>
    <m/>
    <m/>
    <s v="524119"/>
    <x v="113"/>
    <m/>
    <m/>
    <m/>
    <n v="165624000"/>
    <n v="-165624000"/>
    <x v="0"/>
    <x v="0"/>
    <x v="0"/>
    <x v="6"/>
    <x v="6"/>
    <s v="WA.2378.EBD.952.301.H"/>
  </r>
  <r>
    <s v="WA.2378.EBD.952.301.H.524119.1"/>
    <m/>
    <m/>
    <m/>
    <m/>
    <m/>
    <m/>
    <m/>
    <x v="240"/>
    <n v="92"/>
    <s v="OH"/>
    <n v="822000"/>
    <n v="75624000"/>
    <n v="-75624000"/>
    <x v="3"/>
    <x v="0"/>
    <x v="0"/>
    <x v="0"/>
    <x v="0"/>
    <s v="WA.2378.EBD.952.301.H.524119"/>
  </r>
  <r>
    <s v="WA.2378.EBD.952.301.H.524119.2"/>
    <m/>
    <m/>
    <m/>
    <m/>
    <m/>
    <m/>
    <m/>
    <x v="235"/>
    <n v="0"/>
    <s v="OH"/>
    <n v="145000"/>
    <n v="0"/>
    <n v="0"/>
    <x v="2"/>
    <x v="0"/>
    <x v="0"/>
    <x v="0"/>
    <x v="0"/>
    <s v="WA.2378.EBD.952.301.H.524119"/>
  </r>
  <r>
    <s v="WA.2378.EBD.952.301.H.524119.3"/>
    <m/>
    <m/>
    <m/>
    <m/>
    <m/>
    <m/>
    <m/>
    <x v="236"/>
    <n v="30"/>
    <s v="OK"/>
    <n v="3000000"/>
    <n v="90000000"/>
    <n v="-90000000"/>
    <x v="3"/>
    <x v="0"/>
    <x v="0"/>
    <x v="0"/>
    <x v="0"/>
    <s v="WA.2378.EBD.952.301.H.524119"/>
  </r>
  <r>
    <s v="WA.2378.EBD.952.301.I"/>
    <m/>
    <m/>
    <m/>
    <m/>
    <m/>
    <m/>
    <s v="I"/>
    <x v="241"/>
    <m/>
    <m/>
    <m/>
    <n v="33680000"/>
    <n v="-33680000"/>
    <x v="0"/>
    <x v="4"/>
    <x v="6"/>
    <x v="0"/>
    <x v="0"/>
    <s v="WA.2378.EBD.952.301"/>
  </r>
  <r>
    <s v="WA.2378.EBD.952.301.I.521211"/>
    <m/>
    <m/>
    <m/>
    <m/>
    <m/>
    <m/>
    <s v="521211"/>
    <x v="6"/>
    <m/>
    <m/>
    <m/>
    <n v="9500000"/>
    <n v="-9500000"/>
    <x v="0"/>
    <x v="0"/>
    <x v="0"/>
    <x v="6"/>
    <x v="6"/>
    <s v="WA.2378.EBD.952.301.I"/>
  </r>
  <r>
    <s v="WA.2378.EBD.952.301.I.521211.1"/>
    <m/>
    <m/>
    <m/>
    <m/>
    <m/>
    <m/>
    <m/>
    <x v="7"/>
    <n v="20"/>
    <s v="OK"/>
    <n v="75000"/>
    <n v="1500000"/>
    <n v="-1500000"/>
    <x v="3"/>
    <x v="0"/>
    <x v="0"/>
    <x v="0"/>
    <x v="0"/>
    <s v="WA.2378.EBD.952.301.I.521211"/>
  </r>
  <r>
    <s v="WA.2378.EBD.952.301.I.521211.2"/>
    <m/>
    <m/>
    <m/>
    <m/>
    <m/>
    <m/>
    <m/>
    <x v="8"/>
    <n v="1"/>
    <s v="PKT"/>
    <n v="1500000"/>
    <n v="1500000"/>
    <n v="-1500000"/>
    <x v="3"/>
    <x v="0"/>
    <x v="0"/>
    <x v="0"/>
    <x v="0"/>
    <s v="WA.2378.EBD.952.301.I.521211"/>
  </r>
  <r>
    <s v="WA.2378.EBD.952.301.I.521211.3"/>
    <m/>
    <m/>
    <m/>
    <m/>
    <m/>
    <m/>
    <m/>
    <x v="9"/>
    <n v="1"/>
    <s v="PKT"/>
    <n v="1500000"/>
    <n v="1500000"/>
    <n v="-1500000"/>
    <x v="3"/>
    <x v="0"/>
    <x v="0"/>
    <x v="0"/>
    <x v="0"/>
    <s v="WA.2378.EBD.952.301.I.521211"/>
  </r>
  <r>
    <s v="WA.2378.EBD.952.301.I.521211.4"/>
    <m/>
    <m/>
    <m/>
    <m/>
    <m/>
    <m/>
    <m/>
    <x v="10"/>
    <n v="1"/>
    <s v="PKT"/>
    <n v="1000000"/>
    <n v="1000000"/>
    <n v="-1000000"/>
    <x v="3"/>
    <x v="0"/>
    <x v="0"/>
    <x v="0"/>
    <x v="0"/>
    <s v="WA.2378.EBD.952.301.I.521211"/>
  </r>
  <r>
    <s v="WA.2378.EBD.952.301.I.521211.5"/>
    <m/>
    <m/>
    <m/>
    <m/>
    <m/>
    <m/>
    <m/>
    <x v="66"/>
    <n v="20"/>
    <s v="Ekspl"/>
    <n v="200000"/>
    <n v="4000000"/>
    <n v="-4000000"/>
    <x v="3"/>
    <x v="0"/>
    <x v="0"/>
    <x v="0"/>
    <x v="0"/>
    <s v="WA.2378.EBD.952.301.I.521211"/>
  </r>
  <r>
    <s v="WA.2378.EBD.952.301.I.521211.6"/>
    <m/>
    <m/>
    <m/>
    <m/>
    <m/>
    <m/>
    <m/>
    <x v="232"/>
    <n v="0"/>
    <s v="OK"/>
    <n v="280000"/>
    <n v="0"/>
    <n v="0"/>
    <x v="2"/>
    <x v="0"/>
    <x v="0"/>
    <x v="0"/>
    <x v="0"/>
    <s v="WA.2378.EBD.952.301.I.521211"/>
  </r>
  <r>
    <s v="WA.2378.EBD.952.301.I.522151"/>
    <m/>
    <m/>
    <m/>
    <m/>
    <m/>
    <m/>
    <s v="522151"/>
    <x v="11"/>
    <m/>
    <m/>
    <m/>
    <n v="0"/>
    <n v="0"/>
    <x v="0"/>
    <x v="0"/>
    <x v="0"/>
    <x v="6"/>
    <x v="6"/>
    <s v="WA.2378.EBD.952.301.I"/>
  </r>
  <r>
    <s v="WA.2378.EBD.952.301.I.522151.1"/>
    <m/>
    <m/>
    <m/>
    <m/>
    <m/>
    <m/>
    <m/>
    <x v="12"/>
    <n v="0"/>
    <s v="OJ"/>
    <n v="1000000"/>
    <n v="0"/>
    <n v="0"/>
    <x v="2"/>
    <x v="0"/>
    <x v="0"/>
    <x v="0"/>
    <x v="0"/>
    <s v="WA.2378.EBD.952.301.I.522151"/>
  </r>
  <r>
    <s v="WA.2378.EBD.952.301.I.524111"/>
    <m/>
    <m/>
    <m/>
    <m/>
    <m/>
    <m/>
    <s v="524111"/>
    <x v="13"/>
    <m/>
    <m/>
    <m/>
    <n v="24180000"/>
    <n v="-24180000"/>
    <x v="0"/>
    <x v="0"/>
    <x v="0"/>
    <x v="6"/>
    <x v="6"/>
    <s v="WA.2378.EBD.952.301.I"/>
  </r>
  <r>
    <s v="WA.2378.EBD.952.301.I.524111.1"/>
    <m/>
    <m/>
    <m/>
    <m/>
    <m/>
    <m/>
    <m/>
    <x v="242"/>
    <n v="12"/>
    <s v="OK"/>
    <n v="2015000"/>
    <n v="24180000"/>
    <n v="-24180000"/>
    <x v="3"/>
    <x v="0"/>
    <x v="0"/>
    <x v="0"/>
    <x v="0"/>
    <s v="WA.2378.EBD.952.301.I.524111"/>
  </r>
  <r>
    <s v="WA.2378.EBD.953"/>
    <s v="2378.EBD.953"/>
    <s v="Layanan Pemantauan dan Evaluasi"/>
    <n v="2"/>
    <s v="Dokumen"/>
    <m/>
    <n v="773732000"/>
    <s v="2378.EBD.953"/>
    <x v="243"/>
    <n v="2"/>
    <s v="Dokumen"/>
    <m/>
    <n v="520689000"/>
    <n v="253043000"/>
    <x v="0"/>
    <x v="0"/>
    <x v="0"/>
    <x v="0"/>
    <x v="0"/>
    <s v="WA.2378.EBD"/>
  </r>
  <r>
    <s v="WA.2378.EBD.953.301"/>
    <s v="301"/>
    <s v="Pelayanan Monitoring dan Evaluasi Pendidikan Kelautan dan Perikanan"/>
    <m/>
    <s v=""/>
    <m/>
    <n v="669421000"/>
    <s v="301"/>
    <x v="244"/>
    <m/>
    <s v=""/>
    <m/>
    <n v="427378000"/>
    <n v="242043000"/>
    <x v="0"/>
    <x v="0"/>
    <x v="0"/>
    <x v="0"/>
    <x v="0"/>
    <s v="WA.2378.EBD.953"/>
  </r>
  <r>
    <s v="WA.2378.EBD.953.301.A"/>
    <s v="A"/>
    <s v="Monitoring Evaluasi Kinerja Pendidikan KP"/>
    <m/>
    <m/>
    <m/>
    <n v="150075000"/>
    <s v="A"/>
    <x v="245"/>
    <m/>
    <m/>
    <m/>
    <n v="84097000"/>
    <n v="65978000"/>
    <x v="0"/>
    <x v="4"/>
    <x v="7"/>
    <x v="0"/>
    <x v="0"/>
    <s v="WA.2378.EBD.953.301"/>
  </r>
  <r>
    <s v="WA.2378.EBD.953.301.A.521211"/>
    <s v="521211"/>
    <s v="Belanja Bahan"/>
    <m/>
    <m/>
    <m/>
    <n v="40000000"/>
    <s v="521211"/>
    <x v="6"/>
    <m/>
    <m/>
    <m/>
    <n v="22500000"/>
    <n v="17500000"/>
    <x v="0"/>
    <x v="0"/>
    <x v="0"/>
    <x v="0"/>
    <x v="7"/>
    <s v="WA.2378.EBD.953.301.A"/>
  </r>
  <r>
    <s v="WA.2378.EBD.953.301.A.521211.1"/>
    <m/>
    <s v="01 - Konsumsi/bahan makanan"/>
    <n v="280"/>
    <s v="OK"/>
    <n v="75000"/>
    <n v="21000000"/>
    <m/>
    <x v="7"/>
    <n v="100"/>
    <s v="OK"/>
    <n v="75000"/>
    <n v="7500000"/>
    <n v="13500000"/>
    <x v="1"/>
    <x v="0"/>
    <x v="0"/>
    <x v="0"/>
    <x v="0"/>
    <s v="WA.2378.EBD.953.301.A.521211"/>
  </r>
  <r>
    <s v="WA.2378.EBD.953.301.A.521211.2"/>
    <m/>
    <s v="02 - Penggadaan"/>
    <n v="4"/>
    <s v="PKT"/>
    <n v="1500000"/>
    <n v="6000000"/>
    <m/>
    <x v="8"/>
    <n v="3"/>
    <s v="PKT"/>
    <n v="1500000"/>
    <n v="4500000"/>
    <n v="1500000"/>
    <x v="1"/>
    <x v="0"/>
    <x v="0"/>
    <x v="0"/>
    <x v="0"/>
    <s v="WA.2378.EBD.953.301.A.521211"/>
  </r>
  <r>
    <s v="WA.2378.EBD.953.301.A.521211.3"/>
    <m/>
    <s v="03 - Bahan Komputer"/>
    <n v="4"/>
    <s v="PKT"/>
    <n v="1500000"/>
    <n v="6000000"/>
    <m/>
    <x v="9"/>
    <n v="3"/>
    <s v="PKT"/>
    <n v="1500000"/>
    <n v="4500000"/>
    <n v="1500000"/>
    <x v="1"/>
    <x v="0"/>
    <x v="0"/>
    <x v="0"/>
    <x v="0"/>
    <s v="WA.2378.EBD.953.301.A.521211"/>
  </r>
  <r>
    <s v="WA.2378.EBD.953.301.A.521211.4"/>
    <m/>
    <s v="04 - ATK"/>
    <n v="4"/>
    <s v="PKT"/>
    <n v="1000000"/>
    <n v="4000000"/>
    <m/>
    <x v="10"/>
    <n v="3"/>
    <s v="PKT"/>
    <n v="1000000"/>
    <n v="3000000"/>
    <n v="1000000"/>
    <x v="1"/>
    <x v="0"/>
    <x v="0"/>
    <x v="0"/>
    <x v="0"/>
    <s v="WA.2378.EBD.953.301.A.521211"/>
  </r>
  <r>
    <s v="WA.2378.EBD.953.301.A.521211.5"/>
    <m/>
    <s v="05 - Pencetakan"/>
    <n v="12"/>
    <s v="Ekspl"/>
    <n v="250000"/>
    <n v="3000000"/>
    <m/>
    <x v="221"/>
    <n v="12"/>
    <s v="Ekspl"/>
    <n v="250000"/>
    <n v="3000000"/>
    <n v="0"/>
    <x v="0"/>
    <x v="0"/>
    <x v="0"/>
    <x v="0"/>
    <x v="0"/>
    <s v="WA.2378.EBD.953.301.A.521211"/>
  </r>
  <r>
    <s v="WA.2378.EBD.953.301.A.521219"/>
    <s v="521219"/>
    <s v="Belanja Barang Non Operasional Lainnya"/>
    <m/>
    <m/>
    <m/>
    <n v="1000000"/>
    <s v="521219"/>
    <x v="26"/>
    <m/>
    <m/>
    <m/>
    <n v="1000000"/>
    <n v="0"/>
    <x v="0"/>
    <x v="0"/>
    <x v="0"/>
    <x v="0"/>
    <x v="7"/>
    <s v="WA.2378.EBD.953.301.A"/>
  </r>
  <r>
    <s v="WA.2378.EBD.953.301.A.521219.1"/>
    <m/>
    <s v="01 - Langganan biaya aplikasi komunikasi daring (zoom/linktree/zoho)"/>
    <n v="4"/>
    <s v="PKT"/>
    <n v="250000"/>
    <n v="1000000"/>
    <m/>
    <x v="246"/>
    <n v="4"/>
    <s v="PKT"/>
    <n v="250000"/>
    <n v="1000000"/>
    <n v="0"/>
    <x v="2"/>
    <x v="0"/>
    <x v="0"/>
    <x v="0"/>
    <x v="0"/>
    <s v="WA.2378.EBD.953.301.A.521219"/>
  </r>
  <r>
    <s v="WA.2378.EBD.953.301.A.524111"/>
    <s v="524111"/>
    <s v="Belanja Perjalanan Dinas Biasa"/>
    <m/>
    <m/>
    <m/>
    <n v="109075000"/>
    <s v="524111"/>
    <x v="13"/>
    <m/>
    <m/>
    <m/>
    <n v="60597000"/>
    <n v="48478000"/>
    <x v="0"/>
    <x v="0"/>
    <x v="0"/>
    <x v="0"/>
    <x v="7"/>
    <s v="WA.2378.EBD.953.301.A"/>
  </r>
  <r>
    <s v="WA.2378.EBD.953.301.A.524111.1"/>
    <m/>
    <s v="01 - Perjalanan Monitoring Evaluasi Kinerja Pendidikan KP"/>
    <n v="18"/>
    <s v="OK"/>
    <n v="6059723"/>
    <n v="109075000"/>
    <m/>
    <x v="247"/>
    <n v="10"/>
    <s v="OK"/>
    <n v="6059723"/>
    <n v="60597000"/>
    <n v="48478000"/>
    <x v="1"/>
    <x v="0"/>
    <x v="0"/>
    <x v="0"/>
    <x v="0"/>
    <s v="WA.2378.EBD.953.301.A.524111"/>
  </r>
  <r>
    <s v="WA.2378.EBD.953.301.B"/>
    <s v="B"/>
    <s v="Monitoring Evaluasi Kegiatan dan Anggaran Pendidikan KP dan OII"/>
    <m/>
    <m/>
    <m/>
    <n v="188806000"/>
    <s v="B"/>
    <x v="248"/>
    <m/>
    <m/>
    <m/>
    <n v="117153000"/>
    <n v="71653000"/>
    <x v="0"/>
    <x v="4"/>
    <x v="7"/>
    <x v="0"/>
    <x v="0"/>
    <s v="WA.2378.EBD.953.301"/>
  </r>
  <r>
    <s v="WA.2378.EBD.953.301.B.521211"/>
    <s v="521211"/>
    <s v="Belanja Bahan"/>
    <m/>
    <m/>
    <m/>
    <n v="33500000"/>
    <s v="521211"/>
    <x v="6"/>
    <m/>
    <m/>
    <m/>
    <n v="23000000"/>
    <n v="10500000"/>
    <x v="0"/>
    <x v="0"/>
    <x v="0"/>
    <x v="0"/>
    <x v="7"/>
    <s v="WA.2378.EBD.953.301.B"/>
  </r>
  <r>
    <s v="WA.2378.EBD.953.301.B.521211.1"/>
    <m/>
    <s v="01 - Konsumsi/bahan makanan"/>
    <n v="180"/>
    <s v="OK"/>
    <n v="75000"/>
    <n v="13500000"/>
    <m/>
    <x v="7"/>
    <n v="100"/>
    <s v="OK"/>
    <n v="75000"/>
    <n v="7500000"/>
    <n v="6000000"/>
    <x v="1"/>
    <x v="0"/>
    <x v="0"/>
    <x v="0"/>
    <x v="0"/>
    <s v="WA.2378.EBD.953.301.B.521211"/>
  </r>
  <r>
    <s v="WA.2378.EBD.953.301.B.521211.2"/>
    <m/>
    <s v="02 - Penggadaan"/>
    <n v="4"/>
    <s v="PKT"/>
    <n v="1500000"/>
    <n v="6000000"/>
    <m/>
    <x v="8"/>
    <n v="3"/>
    <s v="PKT"/>
    <n v="1500000"/>
    <n v="4500000"/>
    <n v="1500000"/>
    <x v="1"/>
    <x v="0"/>
    <x v="0"/>
    <x v="0"/>
    <x v="0"/>
    <s v="WA.2378.EBD.953.301.B.521211"/>
  </r>
  <r>
    <s v="WA.2378.EBD.953.301.B.521211.3"/>
    <m/>
    <s v="03 - Bahan Komputer"/>
    <n v="4"/>
    <s v="PKT"/>
    <n v="1500000"/>
    <n v="6000000"/>
    <m/>
    <x v="9"/>
    <n v="3"/>
    <s v="PKT"/>
    <n v="1500000"/>
    <n v="4500000"/>
    <n v="1500000"/>
    <x v="1"/>
    <x v="0"/>
    <x v="0"/>
    <x v="0"/>
    <x v="0"/>
    <s v="WA.2378.EBD.953.301.B.521211"/>
  </r>
  <r>
    <s v="WA.2378.EBD.953.301.B.521211.4"/>
    <m/>
    <s v="04 - ATK"/>
    <n v="4"/>
    <s v="PKT"/>
    <n v="1000000"/>
    <n v="4000000"/>
    <m/>
    <x v="10"/>
    <n v="3"/>
    <s v="PKT"/>
    <n v="1000000"/>
    <n v="3000000"/>
    <n v="1000000"/>
    <x v="1"/>
    <x v="0"/>
    <x v="0"/>
    <x v="0"/>
    <x v="0"/>
    <s v="WA.2378.EBD.953.301.B.521211"/>
  </r>
  <r>
    <s v="WA.2378.EBD.953.301.B.521211.5"/>
    <m/>
    <s v="05 - Cetakan Buku Pusat Pendidikan Dalam Angka"/>
    <n v="8"/>
    <s v="Ekspl"/>
    <n v="500000"/>
    <n v="4000000"/>
    <m/>
    <x v="249"/>
    <n v="7"/>
    <s v="Ekspl"/>
    <n v="500000"/>
    <n v="3500000"/>
    <n v="500000"/>
    <x v="1"/>
    <x v="0"/>
    <x v="0"/>
    <x v="0"/>
    <x v="0"/>
    <s v="WA.2378.EBD.953.301.B.521211"/>
  </r>
  <r>
    <s v="WA.2378.EBD.953.301.B.521219"/>
    <s v="521219"/>
    <s v="Belanja Barang Non Operasional Lainnya"/>
    <m/>
    <m/>
    <m/>
    <n v="31000000"/>
    <s v="521219"/>
    <x v="26"/>
    <m/>
    <m/>
    <m/>
    <n v="31000000"/>
    <n v="0"/>
    <x v="0"/>
    <x v="0"/>
    <x v="0"/>
    <x v="0"/>
    <x v="7"/>
    <s v="WA.2378.EBD.953.301.B"/>
  </r>
  <r>
    <s v="WA.2378.EBD.953.301.B.521219.1"/>
    <m/>
    <s v="01 - Langganan biaya aplikasi komunikasi daring (zoom/linktree/zoho)"/>
    <n v="4"/>
    <s v="PKT"/>
    <n v="250000"/>
    <n v="1000000"/>
    <m/>
    <x v="246"/>
    <n v="4"/>
    <s v="PKT"/>
    <n v="250000"/>
    <n v="1000000"/>
    <n v="0"/>
    <x v="2"/>
    <x v="0"/>
    <x v="0"/>
    <x v="0"/>
    <x v="0"/>
    <s v="WA.2378.EBD.953.301.B.521219"/>
  </r>
  <r>
    <s v="WA.2378.EBD.953.301.B.521219.2"/>
    <m/>
    <s v="02 - Dukungan Kegiatan Data dan Informasi Pendidikan KP"/>
    <n v="2"/>
    <s v="PKT"/>
    <n v="15000000"/>
    <n v="30000000"/>
    <m/>
    <x v="250"/>
    <n v="2"/>
    <s v="PKT"/>
    <n v="15000000"/>
    <n v="30000000"/>
    <n v="0"/>
    <x v="2"/>
    <x v="0"/>
    <x v="0"/>
    <x v="0"/>
    <x v="0"/>
    <s v="WA.2378.EBD.953.301.B.521219"/>
  </r>
  <r>
    <s v="WA.2378.EBD.953.301.B.522151"/>
    <s v="522151"/>
    <s v="Belanja Jasa Profesi"/>
    <m/>
    <m/>
    <m/>
    <n v="10000000"/>
    <s v="522151"/>
    <x v="11"/>
    <m/>
    <m/>
    <m/>
    <n v="6000000"/>
    <n v="4000000"/>
    <x v="0"/>
    <x v="0"/>
    <x v="0"/>
    <x v="0"/>
    <x v="7"/>
    <s v="WA.2378.EBD.953.301.B"/>
  </r>
  <r>
    <s v="WA.2378.EBD.953.301.B.522151.1"/>
    <m/>
    <s v="01 - Narasumber/Pembahas"/>
    <n v="10"/>
    <s v="OJ"/>
    <n v="1000000"/>
    <n v="10000000"/>
    <m/>
    <x v="12"/>
    <n v="6"/>
    <s v="OJ"/>
    <n v="1000000"/>
    <n v="6000000"/>
    <n v="4000000"/>
    <x v="1"/>
    <x v="0"/>
    <x v="0"/>
    <x v="0"/>
    <x v="0"/>
    <s v="WA.2378.EBD.953.301.B.522151"/>
  </r>
  <r>
    <s v="WA.2378.EBD.953.301.B.524111"/>
    <s v="524111"/>
    <s v="Belanja Perjalanan Dinas Biasa"/>
    <m/>
    <m/>
    <m/>
    <n v="114306000"/>
    <s v="524111"/>
    <x v="13"/>
    <m/>
    <m/>
    <m/>
    <n v="57153000"/>
    <n v="57153000"/>
    <x v="0"/>
    <x v="0"/>
    <x v="0"/>
    <x v="0"/>
    <x v="7"/>
    <s v="WA.2378.EBD.953.301.B"/>
  </r>
  <r>
    <s v="WA.2378.EBD.953.301.B.524111.1"/>
    <m/>
    <s v="01 - Perjalanan Monitoring Evaluasi Kegiatan dan Anggaran Pendidikan KP"/>
    <n v="20"/>
    <s v="OK"/>
    <n v="5715300"/>
    <n v="114306000"/>
    <m/>
    <x v="251"/>
    <n v="10"/>
    <s v="OK"/>
    <n v="5715300"/>
    <n v="57153000"/>
    <n v="57153000"/>
    <x v="1"/>
    <x v="0"/>
    <x v="0"/>
    <x v="0"/>
    <x v="0"/>
    <s v="WA.2378.EBD.953.301.B.524111"/>
  </r>
  <r>
    <s v="WA.2378.EBD.953.301.C"/>
    <s v="C"/>
    <s v="Monitoring Evaluasi Penyelenggaraan Pendidikan KP"/>
    <m/>
    <m/>
    <m/>
    <n v="330540000"/>
    <s v="C"/>
    <x v="252"/>
    <m/>
    <m/>
    <m/>
    <n v="226128000"/>
    <n v="104412000"/>
    <x v="0"/>
    <x v="4"/>
    <x v="7"/>
    <x v="0"/>
    <x v="0"/>
    <s v="WA.2378.EBD.953.301"/>
  </r>
  <r>
    <s v="WA.2378.EBD.953.301.C.521211"/>
    <s v="521211"/>
    <s v="Belanja Bahan"/>
    <m/>
    <m/>
    <m/>
    <n v="46000000"/>
    <s v="521211"/>
    <x v="6"/>
    <m/>
    <m/>
    <m/>
    <n v="23500000"/>
    <n v="22500000"/>
    <x v="0"/>
    <x v="0"/>
    <x v="0"/>
    <x v="0"/>
    <x v="7"/>
    <s v="WA.2378.EBD.953.301.C"/>
  </r>
  <r>
    <s v="WA.2378.EBD.953.301.C.521211.1"/>
    <m/>
    <s v="01 - Konsumsi/bahan makanan"/>
    <n v="280"/>
    <s v="OK"/>
    <n v="75000"/>
    <n v="21000000"/>
    <m/>
    <x v="7"/>
    <n v="100"/>
    <s v="OK"/>
    <n v="75000"/>
    <n v="7500000"/>
    <n v="13500000"/>
    <x v="1"/>
    <x v="0"/>
    <x v="0"/>
    <x v="0"/>
    <x v="0"/>
    <s v="WA.2378.EBD.953.301.C.521211"/>
  </r>
  <r>
    <s v="WA.2378.EBD.953.301.C.521211.2"/>
    <m/>
    <s v="02 - Penggadaan"/>
    <n v="5"/>
    <s v="PKT"/>
    <n v="1500000"/>
    <n v="7500000"/>
    <m/>
    <x v="8"/>
    <n v="3"/>
    <s v="PKT"/>
    <n v="1500000"/>
    <n v="4500000"/>
    <n v="3000000"/>
    <x v="1"/>
    <x v="0"/>
    <x v="0"/>
    <x v="0"/>
    <x v="0"/>
    <s v="WA.2378.EBD.953.301.C.521211"/>
  </r>
  <r>
    <s v="WA.2378.EBD.953.301.C.521211.3"/>
    <m/>
    <s v="03 - Bahan Komputer"/>
    <n v="4"/>
    <s v="PKT"/>
    <n v="1500000"/>
    <n v="6000000"/>
    <m/>
    <x v="9"/>
    <n v="3"/>
    <s v="PKT"/>
    <n v="1500000"/>
    <n v="4500000"/>
    <n v="1500000"/>
    <x v="1"/>
    <x v="0"/>
    <x v="0"/>
    <x v="0"/>
    <x v="0"/>
    <s v="WA.2378.EBD.953.301.C.521211"/>
  </r>
  <r>
    <s v="WA.2378.EBD.953.301.C.521211.4"/>
    <m/>
    <s v="04 - ATK"/>
    <n v="4"/>
    <s v="PKT"/>
    <n v="1000000"/>
    <n v="4000000"/>
    <m/>
    <x v="10"/>
    <n v="3"/>
    <s v="PKT"/>
    <n v="1000000"/>
    <n v="3000000"/>
    <n v="1000000"/>
    <x v="1"/>
    <x v="0"/>
    <x v="0"/>
    <x v="0"/>
    <x v="0"/>
    <s v="WA.2378.EBD.953.301.C.521211"/>
  </r>
  <r>
    <s v="WA.2378.EBD.953.301.C.521211.5"/>
    <m/>
    <s v="05 - Pencetakan"/>
    <n v="30"/>
    <s v="Ekspl"/>
    <n v="250000"/>
    <n v="7500000"/>
    <m/>
    <x v="221"/>
    <n v="16"/>
    <s v="Ekspl"/>
    <n v="250000"/>
    <n v="4000000"/>
    <n v="3500000"/>
    <x v="1"/>
    <x v="0"/>
    <x v="0"/>
    <x v="0"/>
    <x v="0"/>
    <s v="WA.2378.EBD.953.301.C.521211"/>
  </r>
  <r>
    <s v="WA.2378.EBD.953.301.C.521219"/>
    <s v="521219"/>
    <s v="Belanja Barang Non Operasional Lainnya"/>
    <m/>
    <m/>
    <m/>
    <n v="1000000"/>
    <s v="521219"/>
    <x v="26"/>
    <m/>
    <m/>
    <m/>
    <n v="1000000"/>
    <n v="0"/>
    <x v="0"/>
    <x v="0"/>
    <x v="0"/>
    <x v="0"/>
    <x v="7"/>
    <s v="WA.2378.EBD.953.301.C"/>
  </r>
  <r>
    <s v="WA.2378.EBD.953.301.C.521219.1"/>
    <m/>
    <s v="01 - Langganan biaya aplikasi komunikasi daring (zoom/linktree/zoho)"/>
    <n v="4"/>
    <s v="PKT"/>
    <n v="250000"/>
    <n v="1000000"/>
    <m/>
    <x v="246"/>
    <n v="4"/>
    <s v="PKT"/>
    <n v="250000"/>
    <n v="1000000"/>
    <n v="0"/>
    <x v="2"/>
    <x v="0"/>
    <x v="0"/>
    <x v="0"/>
    <x v="0"/>
    <s v="WA.2378.EBD.953.301.C.521219"/>
  </r>
  <r>
    <s v="WA.2378.EBD.953.301.C.524111"/>
    <s v="524111"/>
    <s v="Belanja Perjalanan Dinas Biasa"/>
    <m/>
    <m/>
    <m/>
    <n v="283540000"/>
    <s v="524111"/>
    <x v="13"/>
    <m/>
    <m/>
    <m/>
    <n v="201628000"/>
    <n v="81912000"/>
    <x v="0"/>
    <x v="0"/>
    <x v="0"/>
    <x v="0"/>
    <x v="7"/>
    <s v="WA.2378.EBD.953.301.C"/>
  </r>
  <r>
    <s v="WA.2378.EBD.953.301.C.524111.1"/>
    <m/>
    <s v="01 - Perjalanan Monitoring Evaluasi Pendidikan KP"/>
    <n v="45"/>
    <s v="OK"/>
    <n v="6300889"/>
    <n v="283540000"/>
    <m/>
    <x v="253"/>
    <n v="32"/>
    <s v="OK"/>
    <n v="6300889"/>
    <n v="201628000"/>
    <n v="81912000"/>
    <x v="1"/>
    <x v="0"/>
    <x v="0"/>
    <x v="0"/>
    <x v="0"/>
    <s v="WA.2378.EBD.953.301.C.524111"/>
  </r>
  <r>
    <s v="WA.2378.EBD.953.302"/>
    <s v="302"/>
    <s v="Pelayanan Pelaporan Kinerja Pendidikan Kelautan dan Perikanan"/>
    <m/>
    <s v=""/>
    <m/>
    <n v="104311000"/>
    <s v="302"/>
    <x v="254"/>
    <m/>
    <s v=""/>
    <m/>
    <n v="93311000"/>
    <n v="11000000"/>
    <x v="0"/>
    <x v="0"/>
    <x v="0"/>
    <x v="0"/>
    <x v="0"/>
    <s v="WA.2378.EBD.953"/>
  </r>
  <r>
    <s v="WA.2378.EBD.953.302.A"/>
    <s v="A"/>
    <s v="Laporan Kinerja Lingkup Pendidikan KP"/>
    <m/>
    <m/>
    <m/>
    <n v="104311000"/>
    <s v="A"/>
    <x v="255"/>
    <m/>
    <m/>
    <m/>
    <n v="93311000"/>
    <n v="11000000"/>
    <x v="0"/>
    <x v="4"/>
    <x v="7"/>
    <x v="0"/>
    <x v="0"/>
    <s v="WA.2378.EBD.953.302"/>
  </r>
  <r>
    <s v="WA.2378.EBD.953.302.A.521211"/>
    <s v="521211"/>
    <s v="Belanja Bahan"/>
    <m/>
    <m/>
    <m/>
    <n v="35500000"/>
    <s v="521211"/>
    <x v="6"/>
    <m/>
    <m/>
    <m/>
    <n v="24500000"/>
    <n v="11000000"/>
    <x v="0"/>
    <x v="0"/>
    <x v="0"/>
    <x v="0"/>
    <x v="7"/>
    <s v="WA.2378.EBD.953.302.A"/>
  </r>
  <r>
    <s v="WA.2378.EBD.953.302.A.521211.1"/>
    <m/>
    <s v="01 - Konsumsi/bahan makanan"/>
    <n v="180"/>
    <s v="OK"/>
    <n v="75000"/>
    <n v="13500000"/>
    <m/>
    <x v="7"/>
    <n v="100"/>
    <s v="OK"/>
    <n v="75000"/>
    <n v="7500000"/>
    <n v="6000000"/>
    <x v="1"/>
    <x v="0"/>
    <x v="0"/>
    <x v="0"/>
    <x v="0"/>
    <s v="WA.2378.EBD.953.302.A.521211"/>
  </r>
  <r>
    <s v="WA.2378.EBD.953.302.A.521211.2"/>
    <m/>
    <s v="02 - Penggadaan"/>
    <n v="4"/>
    <s v="PKT"/>
    <n v="1500000"/>
    <n v="6000000"/>
    <m/>
    <x v="8"/>
    <n v="3"/>
    <s v="PKT"/>
    <n v="1500000"/>
    <n v="4500000"/>
    <n v="1500000"/>
    <x v="1"/>
    <x v="0"/>
    <x v="0"/>
    <x v="0"/>
    <x v="0"/>
    <s v="WA.2378.EBD.953.302.A.521211"/>
  </r>
  <r>
    <s v="WA.2378.EBD.953.302.A.521211.3"/>
    <m/>
    <s v="03 - Bahan Komputer"/>
    <n v="4"/>
    <s v="PKT"/>
    <n v="1500000"/>
    <n v="6000000"/>
    <m/>
    <x v="9"/>
    <n v="3"/>
    <s v="PKT"/>
    <n v="1500000"/>
    <n v="4500000"/>
    <n v="1500000"/>
    <x v="1"/>
    <x v="0"/>
    <x v="0"/>
    <x v="0"/>
    <x v="0"/>
    <s v="WA.2378.EBD.953.302.A.521211"/>
  </r>
  <r>
    <s v="WA.2378.EBD.953.302.A.521211.4"/>
    <m/>
    <s v="04 - ATK"/>
    <n v="4"/>
    <s v="PKT"/>
    <n v="1000000"/>
    <n v="4000000"/>
    <m/>
    <x v="10"/>
    <n v="3"/>
    <s v="PKT"/>
    <n v="1000000"/>
    <n v="3000000"/>
    <n v="1000000"/>
    <x v="1"/>
    <x v="0"/>
    <x v="0"/>
    <x v="0"/>
    <x v="0"/>
    <s v="WA.2378.EBD.953.302.A.521211"/>
  </r>
  <r>
    <s v="WA.2378.EBD.953.302.A.521211.5"/>
    <m/>
    <s v="05 - Cetakan"/>
    <n v="12"/>
    <s v="Ekspl"/>
    <n v="500000"/>
    <n v="6000000"/>
    <m/>
    <x v="66"/>
    <n v="10"/>
    <s v="Ekspl"/>
    <n v="500000"/>
    <n v="5000000"/>
    <n v="1000000"/>
    <x v="1"/>
    <x v="0"/>
    <x v="0"/>
    <x v="0"/>
    <x v="0"/>
    <s v="WA.2378.EBD.953.302.A.521211"/>
  </r>
  <r>
    <s v="WA.2378.EBD.953.302.A.524111"/>
    <s v="524111"/>
    <s v="Belanja Perjalanan Dinas Biasa"/>
    <m/>
    <m/>
    <m/>
    <n v="68811000"/>
    <s v="524111"/>
    <x v="13"/>
    <m/>
    <m/>
    <m/>
    <n v="68811000"/>
    <n v="0"/>
    <x v="0"/>
    <x v="0"/>
    <x v="0"/>
    <x v="0"/>
    <x v="7"/>
    <s v="WA.2378.EBD.953.302.A"/>
  </r>
  <r>
    <s v="WA.2378.EBD.953.302.A.524111.1"/>
    <m/>
    <s v="01 - Perjalanan Penyusunan Laporan Kinerja"/>
    <n v="15"/>
    <s v="OK"/>
    <n v="4587400"/>
    <n v="68811000"/>
    <m/>
    <x v="256"/>
    <n v="15"/>
    <s v="OK"/>
    <n v="4587400"/>
    <n v="68811000"/>
    <n v="0"/>
    <x v="2"/>
    <x v="0"/>
    <x v="0"/>
    <x v="0"/>
    <x v="0"/>
    <s v="WA.2378.EBD.953.302.A.524111"/>
  </r>
  <r>
    <s v="WA.2378.EBD.955"/>
    <s v="2378.EBD.955"/>
    <s v="Layanan Manajemen Keuangan"/>
    <n v="1"/>
    <s v="Dokumen"/>
    <m/>
    <n v="528803000"/>
    <s v="2378.EBD.955"/>
    <x v="257"/>
    <n v="1"/>
    <s v="Dokumen"/>
    <m/>
    <n v="533521000"/>
    <n v="-4718000"/>
    <x v="0"/>
    <x v="0"/>
    <x v="0"/>
    <x v="0"/>
    <x v="0"/>
    <s v="WA.2378.EBD"/>
  </r>
  <r>
    <s v="WA.2378.EBD.955.301"/>
    <s v="301"/>
    <s v="Pelayanan Keuangan Pendidikan Kelautan dan Perikanan"/>
    <m/>
    <s v=""/>
    <m/>
    <n v="528803000"/>
    <s v="301"/>
    <x v="258"/>
    <m/>
    <s v=""/>
    <m/>
    <n v="533521000"/>
    <n v="-4718000"/>
    <x v="0"/>
    <x v="0"/>
    <x v="0"/>
    <x v="0"/>
    <x v="0"/>
    <s v="WA.2378.EBD.955"/>
  </r>
  <r>
    <s v="WA.2378.EBD.955.301.A"/>
    <s v="A"/>
    <s v="Penyusunan Laporan Keuangan dan PIPK"/>
    <m/>
    <m/>
    <m/>
    <n v="60878000"/>
    <s v="A"/>
    <x v="259"/>
    <m/>
    <m/>
    <m/>
    <n v="42660000"/>
    <n v="18218000"/>
    <x v="0"/>
    <x v="3"/>
    <x v="8"/>
    <x v="0"/>
    <x v="0"/>
    <s v="WA.2378.EBD.955.301"/>
  </r>
  <r>
    <s v="WA.2378.EBD.955.301.A.521211"/>
    <s v="521211"/>
    <s v="Belanja Bahan"/>
    <m/>
    <m/>
    <m/>
    <n v="19750000"/>
    <s v="521211"/>
    <x v="6"/>
    <m/>
    <m/>
    <m/>
    <n v="14250000"/>
    <n v="5500000"/>
    <x v="0"/>
    <x v="0"/>
    <x v="0"/>
    <x v="7"/>
    <x v="8"/>
    <s v="WA.2378.EBD.955.301.A"/>
  </r>
  <r>
    <s v="WA.2378.EBD.955.301.A.521211.1"/>
    <m/>
    <s v="01 - Konsumsi/bahan makanan"/>
    <n v="50"/>
    <s v="OK"/>
    <n v="75000"/>
    <n v="3750000"/>
    <m/>
    <x v="7"/>
    <n v="30"/>
    <s v="OK"/>
    <n v="75000"/>
    <n v="2250000"/>
    <n v="1500000"/>
    <x v="1"/>
    <x v="0"/>
    <x v="0"/>
    <x v="0"/>
    <x v="0"/>
    <s v="WA.2378.EBD.955.301.A.521211"/>
  </r>
  <r>
    <s v="WA.2378.EBD.955.301.A.521211.2"/>
    <m/>
    <s v="02 - Penggadaan"/>
    <n v="4"/>
    <s v="PKT"/>
    <n v="1500000"/>
    <n v="6000000"/>
    <m/>
    <x v="8"/>
    <n v="3"/>
    <s v="PKT"/>
    <n v="1500000"/>
    <n v="4500000"/>
    <n v="1500000"/>
    <x v="0"/>
    <x v="0"/>
    <x v="0"/>
    <x v="0"/>
    <x v="0"/>
    <s v="WA.2378.EBD.955.301.A.521211"/>
  </r>
  <r>
    <s v="WA.2378.EBD.955.301.A.521211.3"/>
    <m/>
    <s v="03 - Bahan Komputer"/>
    <n v="4"/>
    <s v="PKT"/>
    <n v="1500000"/>
    <n v="6000000"/>
    <m/>
    <x v="9"/>
    <n v="3"/>
    <s v="PKT"/>
    <n v="1500000"/>
    <n v="4500000"/>
    <n v="1500000"/>
    <x v="0"/>
    <x v="0"/>
    <x v="0"/>
    <x v="0"/>
    <x v="0"/>
    <s v="WA.2378.EBD.955.301.A.521211"/>
  </r>
  <r>
    <s v="WA.2378.EBD.955.301.A.521211.4"/>
    <m/>
    <s v="04 - ATK"/>
    <n v="4"/>
    <s v="PKT"/>
    <n v="1000000"/>
    <n v="4000000"/>
    <m/>
    <x v="10"/>
    <n v="3"/>
    <s v="PKT"/>
    <n v="1000000"/>
    <n v="3000000"/>
    <n v="1000000"/>
    <x v="0"/>
    <x v="0"/>
    <x v="0"/>
    <x v="0"/>
    <x v="0"/>
    <s v="WA.2378.EBD.955.301.A.521211"/>
  </r>
  <r>
    <s v="WA.2378.EBD.955.301.A.524111"/>
    <s v="524111"/>
    <s v="Belanja Perjalanan Dinas Biasa"/>
    <m/>
    <m/>
    <m/>
    <n v="37528000"/>
    <s v="524111"/>
    <x v="13"/>
    <m/>
    <m/>
    <m/>
    <n v="24810000"/>
    <n v="12718000"/>
    <x v="0"/>
    <x v="0"/>
    <x v="0"/>
    <x v="7"/>
    <x v="8"/>
    <s v="WA.2378.EBD.955.301.A"/>
  </r>
  <r>
    <s v="WA.2378.EBD.955.301.A.524111.1"/>
    <m/>
    <s v="01 - Penyusunan Program dan Anggaran Lingkup Pusdik KP"/>
    <n v="10"/>
    <s v="OK"/>
    <n v="3752800"/>
    <n v="37528000"/>
    <m/>
    <x v="260"/>
    <n v="6"/>
    <s v="OK"/>
    <n v="4135000"/>
    <n v="24810000"/>
    <n v="12718000"/>
    <x v="1"/>
    <x v="0"/>
    <x v="0"/>
    <x v="0"/>
    <x v="0"/>
    <s v="WA.2378.EBD.955.301.A.524111"/>
  </r>
  <r>
    <s v="WA.2378.EBD.955.301.A.524113"/>
    <s v="524113"/>
    <s v="Belanja Perjalanan Dinas Dalam Kota"/>
    <m/>
    <m/>
    <m/>
    <n v="3600000"/>
    <s v="524113"/>
    <x v="37"/>
    <m/>
    <m/>
    <m/>
    <n v="3600000"/>
    <n v="0"/>
    <x v="0"/>
    <x v="0"/>
    <x v="0"/>
    <x v="7"/>
    <x v="8"/>
    <s v="WA.2378.EBD.955.301.A"/>
  </r>
  <r>
    <s v="WA.2378.EBD.955.301.A.524113.1"/>
    <m/>
    <s v="01 - Transport Lokal"/>
    <n v="24"/>
    <s v="OK"/>
    <n v="150000"/>
    <n v="3600000"/>
    <m/>
    <x v="38"/>
    <n v="24"/>
    <s v="OK"/>
    <n v="150000"/>
    <n v="3600000"/>
    <n v="0"/>
    <x v="2"/>
    <x v="0"/>
    <x v="0"/>
    <x v="0"/>
    <x v="0"/>
    <s v="WA.2378.EBD.955.301.A.524113"/>
  </r>
  <r>
    <s v="WA.2378.EBD.955.301.B"/>
    <s v="B"/>
    <s v="Penyusunan Sistem Pengendalian Intern Pemerintah (SPIP)"/>
    <m/>
    <m/>
    <m/>
    <n v="52320000"/>
    <s v="B"/>
    <x v="261"/>
    <m/>
    <m/>
    <m/>
    <n v="47600000"/>
    <n v="4720000"/>
    <x v="0"/>
    <x v="3"/>
    <x v="8"/>
    <x v="0"/>
    <x v="0"/>
    <s v="WA.2378.EBD.955.301"/>
  </r>
  <r>
    <s v="WA.2378.EBD.955.301.B.521211"/>
    <s v="521211"/>
    <s v="Belanja Bahan"/>
    <m/>
    <m/>
    <m/>
    <n v="19000000"/>
    <s v="521211"/>
    <x v="6"/>
    <m/>
    <m/>
    <m/>
    <n v="19000000"/>
    <n v="0"/>
    <x v="0"/>
    <x v="0"/>
    <x v="0"/>
    <x v="7"/>
    <x v="8"/>
    <s v="WA.2378.EBD.955.301.B"/>
  </r>
  <r>
    <s v="WA.2378.EBD.955.301.B.521211.1"/>
    <m/>
    <s v="01 - Konsumsi/bahan makanan"/>
    <n v="40"/>
    <s v="OK"/>
    <n v="75000"/>
    <n v="3000000"/>
    <m/>
    <x v="7"/>
    <n v="40"/>
    <s v="OK"/>
    <n v="75000"/>
    <n v="3000000"/>
    <n v="0"/>
    <x v="2"/>
    <x v="0"/>
    <x v="0"/>
    <x v="0"/>
    <x v="0"/>
    <s v="WA.2378.EBD.955.301.B.521211"/>
  </r>
  <r>
    <s v="WA.2378.EBD.955.301.B.521211.2"/>
    <m/>
    <s v="02 - Penggadaan"/>
    <n v="4"/>
    <s v="PKT"/>
    <n v="1500000"/>
    <n v="6000000"/>
    <m/>
    <x v="8"/>
    <n v="4"/>
    <s v="PKT"/>
    <n v="1500000"/>
    <n v="6000000"/>
    <n v="0"/>
    <x v="2"/>
    <x v="0"/>
    <x v="0"/>
    <x v="0"/>
    <x v="0"/>
    <s v="WA.2378.EBD.955.301.B.521211"/>
  </r>
  <r>
    <s v="WA.2378.EBD.955.301.B.521211.3"/>
    <m/>
    <s v="03 - Bahan Komputer"/>
    <n v="4"/>
    <s v="PKT"/>
    <n v="1500000"/>
    <n v="6000000"/>
    <m/>
    <x v="9"/>
    <n v="4"/>
    <s v="PKT"/>
    <n v="1500000"/>
    <n v="6000000"/>
    <n v="0"/>
    <x v="2"/>
    <x v="0"/>
    <x v="0"/>
    <x v="0"/>
    <x v="0"/>
    <s v="WA.2378.EBD.955.301.B.521211"/>
  </r>
  <r>
    <s v="WA.2378.EBD.955.301.B.521211.4"/>
    <m/>
    <s v="04 - ATK"/>
    <n v="4"/>
    <s v="PKT"/>
    <n v="1000000"/>
    <n v="4000000"/>
    <m/>
    <x v="10"/>
    <n v="4"/>
    <s v="PKT"/>
    <n v="1000000"/>
    <n v="4000000"/>
    <n v="0"/>
    <x v="2"/>
    <x v="0"/>
    <x v="0"/>
    <x v="0"/>
    <x v="0"/>
    <s v="WA.2378.EBD.955.301.B.521211"/>
  </r>
  <r>
    <s v="WA.2378.EBD.955.301.B.524111"/>
    <s v="524111"/>
    <s v="Belanja Perjalanan Dinas Biasa"/>
    <m/>
    <m/>
    <m/>
    <n v="32120000"/>
    <s v="524111"/>
    <x v="13"/>
    <m/>
    <m/>
    <m/>
    <n v="28000000"/>
    <n v="4120000"/>
    <x v="0"/>
    <x v="0"/>
    <x v="0"/>
    <x v="7"/>
    <x v="8"/>
    <s v="WA.2378.EBD.955.301.B"/>
  </r>
  <r>
    <s v="WA.2378.EBD.955.301.B.524111.1"/>
    <m/>
    <s v="01 - Evaluasi dan Penyusunan SPIP MR"/>
    <n v="10"/>
    <s v="OK"/>
    <n v="3212000"/>
    <n v="32120000"/>
    <m/>
    <x v="262"/>
    <n v="16"/>
    <s v="OK"/>
    <n v="1750000"/>
    <n v="28000000"/>
    <n v="4120000"/>
    <x v="1"/>
    <x v="0"/>
    <x v="0"/>
    <x v="0"/>
    <x v="0"/>
    <s v="WA.2378.EBD.955.301.B.524111"/>
  </r>
  <r>
    <s v="WA.2378.EBD.955.301.B.524113"/>
    <s v="524113"/>
    <s v="Belanja Perjalanan Dinas Dalam Kota"/>
    <m/>
    <m/>
    <m/>
    <n v="1200000"/>
    <s v="524113"/>
    <x v="37"/>
    <m/>
    <m/>
    <m/>
    <n v="600000"/>
    <n v="600000"/>
    <x v="0"/>
    <x v="0"/>
    <x v="0"/>
    <x v="7"/>
    <x v="8"/>
    <s v="WA.2378.EBD.955.301.B"/>
  </r>
  <r>
    <s v="WA.2378.EBD.955.301.B.524113.1"/>
    <m/>
    <s v="01 - Transport Lokal"/>
    <n v="8"/>
    <s v="OK"/>
    <n v="150000"/>
    <n v="1200000"/>
    <m/>
    <x v="38"/>
    <n v="4"/>
    <s v="OK"/>
    <n v="150000"/>
    <n v="600000"/>
    <n v="600000"/>
    <x v="3"/>
    <x v="0"/>
    <x v="0"/>
    <x v="0"/>
    <x v="0"/>
    <s v="WA.2378.EBD.955.301.B.524113"/>
  </r>
  <r>
    <s v="WA.2378.EBD.955.301.C"/>
    <s v="C"/>
    <s v="Verifikasi dan Validasi Pertanggung Jawaban Kegiatan"/>
    <m/>
    <m/>
    <m/>
    <n v="70870000"/>
    <s v="C"/>
    <x v="263"/>
    <m/>
    <m/>
    <m/>
    <n v="74300000"/>
    <n v="-3430000"/>
    <x v="0"/>
    <x v="3"/>
    <x v="8"/>
    <x v="0"/>
    <x v="0"/>
    <s v="WA.2378.EBD.955.301"/>
  </r>
  <r>
    <s v="WA.2378.EBD.955.301.C.521211"/>
    <s v="521211"/>
    <s v="Belanja Bahan"/>
    <m/>
    <m/>
    <m/>
    <n v="28750000"/>
    <s v="521211"/>
    <x v="6"/>
    <m/>
    <m/>
    <m/>
    <n v="28750000"/>
    <n v="0"/>
    <x v="0"/>
    <x v="0"/>
    <x v="0"/>
    <x v="7"/>
    <x v="8"/>
    <s v="WA.2378.EBD.955.301.C"/>
  </r>
  <r>
    <s v="WA.2378.EBD.955.301.C.521211.1"/>
    <m/>
    <s v="01 - Konsumsi/bahan makanan"/>
    <n v="50"/>
    <s v="OK"/>
    <n v="75000"/>
    <n v="3750000"/>
    <m/>
    <x v="7"/>
    <n v="50"/>
    <s v="OK"/>
    <n v="75000"/>
    <n v="3750000"/>
    <n v="0"/>
    <x v="2"/>
    <x v="0"/>
    <x v="0"/>
    <x v="0"/>
    <x v="0"/>
    <s v="WA.2378.EBD.955.301.C.521211"/>
  </r>
  <r>
    <s v="WA.2378.EBD.955.301.C.521211.2"/>
    <m/>
    <s v="02 - Cetakan formulir verifikasi SPJ"/>
    <n v="6"/>
    <s v="Ekspl"/>
    <n v="1500000"/>
    <n v="9000000"/>
    <m/>
    <x v="264"/>
    <n v="6"/>
    <s v="PKT"/>
    <n v="1500000"/>
    <n v="9000000"/>
    <n v="0"/>
    <x v="2"/>
    <x v="0"/>
    <x v="0"/>
    <x v="0"/>
    <x v="0"/>
    <s v="WA.2378.EBD.955.301.C.521211"/>
  </r>
  <r>
    <s v="WA.2378.EBD.955.301.C.521211.3"/>
    <m/>
    <s v="03 - Penggandaan/Penjilidan"/>
    <n v="4"/>
    <s v="PKT"/>
    <n v="1500000"/>
    <n v="6000000"/>
    <m/>
    <x v="265"/>
    <n v="4"/>
    <s v="PKT"/>
    <n v="1500000"/>
    <n v="6000000"/>
    <n v="0"/>
    <x v="2"/>
    <x v="0"/>
    <x v="0"/>
    <x v="0"/>
    <x v="0"/>
    <s v="WA.2378.EBD.955.301.C.521211"/>
  </r>
  <r>
    <s v="WA.2378.EBD.955.301.C.521211.4"/>
    <m/>
    <s v="04 - Bahan Komputer"/>
    <n v="4"/>
    <s v="PKT"/>
    <n v="1500000"/>
    <n v="6000000"/>
    <m/>
    <x v="266"/>
    <n v="4"/>
    <s v="PKT"/>
    <n v="1500000"/>
    <n v="6000000"/>
    <n v="0"/>
    <x v="2"/>
    <x v="0"/>
    <x v="0"/>
    <x v="0"/>
    <x v="0"/>
    <s v="WA.2378.EBD.955.301.C.521211"/>
  </r>
  <r>
    <s v="WA.2378.EBD.955.301.C.521211.5"/>
    <m/>
    <s v="05 - ATK"/>
    <n v="4"/>
    <s v="PKT"/>
    <n v="1000000"/>
    <n v="4000000"/>
    <m/>
    <x v="267"/>
    <n v="4"/>
    <s v="PKT"/>
    <n v="1000000"/>
    <n v="4000000"/>
    <n v="0"/>
    <x v="2"/>
    <x v="0"/>
    <x v="0"/>
    <x v="0"/>
    <x v="0"/>
    <s v="WA.2378.EBD.955.301.C.521211"/>
  </r>
  <r>
    <s v="WA.2378.EBD.955.301.C.524111"/>
    <s v="524111"/>
    <s v="Belanja Perjalanan Dinas Biasa"/>
    <m/>
    <m/>
    <m/>
    <n v="40320000"/>
    <s v="524111"/>
    <x v="13"/>
    <m/>
    <m/>
    <m/>
    <n v="43750000"/>
    <n v="-3430000"/>
    <x v="0"/>
    <x v="0"/>
    <x v="0"/>
    <x v="7"/>
    <x v="8"/>
    <s v="WA.2378.EBD.955.301.C"/>
  </r>
  <r>
    <s v="WA.2378.EBD.955.301.C.524111.1"/>
    <m/>
    <s v="01 - Perjalanan Verifikasi dan Validasi Pertanggung Jawaban Kegiatan"/>
    <n v="10"/>
    <s v="OK"/>
    <n v="4032000"/>
    <n v="40320000"/>
    <m/>
    <x v="268"/>
    <n v="25"/>
    <s v="OK"/>
    <n v="1750000"/>
    <n v="43750000"/>
    <n v="-3430000"/>
    <x v="1"/>
    <x v="0"/>
    <x v="0"/>
    <x v="0"/>
    <x v="0"/>
    <s v="WA.2378.EBD.955.301.C.524111"/>
  </r>
  <r>
    <s v="WA.2378.EBD.955.301.C.524113"/>
    <s v="524113"/>
    <s v="Belanja Perjalanan Dinas Dalam Kota"/>
    <m/>
    <m/>
    <m/>
    <n v="1800000"/>
    <s v="524113"/>
    <x v="37"/>
    <m/>
    <m/>
    <m/>
    <n v="1800000"/>
    <n v="0"/>
    <x v="0"/>
    <x v="0"/>
    <x v="0"/>
    <x v="7"/>
    <x v="8"/>
    <s v="WA.2378.EBD.955.301.C"/>
  </r>
  <r>
    <s v="WA.2378.EBD.955.301.C.524113.1"/>
    <m/>
    <s v="01 - Transport Lokal"/>
    <n v="12"/>
    <s v="OK"/>
    <n v="150000"/>
    <n v="1800000"/>
    <m/>
    <x v="38"/>
    <n v="12"/>
    <s v="OK"/>
    <n v="150000"/>
    <n v="1800000"/>
    <n v="0"/>
    <x v="2"/>
    <x v="0"/>
    <x v="0"/>
    <x v="0"/>
    <x v="0"/>
    <s v="WA.2378.EBD.955.301.C.524113"/>
  </r>
  <r>
    <s v="WA.2378.EBD.955.301.D"/>
    <s v="D"/>
    <s v="Pengelolaan PNBP Lingkup Satuan Pendidikan KP"/>
    <m/>
    <m/>
    <m/>
    <n v="51379000"/>
    <s v="D"/>
    <x v="269"/>
    <m/>
    <m/>
    <m/>
    <n v="64008000"/>
    <n v="-12629000"/>
    <x v="0"/>
    <x v="3"/>
    <x v="8"/>
    <x v="0"/>
    <x v="0"/>
    <s v="WA.2378.EBD.955.301"/>
  </r>
  <r>
    <s v="WA.2378.EBD.955.301.D.521211"/>
    <s v="521211"/>
    <s v="Belanja Bahan"/>
    <m/>
    <m/>
    <m/>
    <n v="28500000"/>
    <s v="521211"/>
    <x v="6"/>
    <m/>
    <m/>
    <m/>
    <n v="20500000"/>
    <n v="8000000"/>
    <x v="0"/>
    <x v="0"/>
    <x v="0"/>
    <x v="7"/>
    <x v="8"/>
    <s v="WA.2378.EBD.955.301.D"/>
  </r>
  <r>
    <s v="WA.2378.EBD.955.301.D.521211.1"/>
    <m/>
    <s v="01 - Konsumsi/bahan makanan"/>
    <n v="60"/>
    <s v="OK"/>
    <n v="75000"/>
    <n v="4500000"/>
    <m/>
    <x v="7"/>
    <n v="60"/>
    <s v="OK"/>
    <n v="75000"/>
    <n v="4500000"/>
    <n v="0"/>
    <x v="2"/>
    <x v="0"/>
    <x v="0"/>
    <x v="0"/>
    <x v="0"/>
    <s v="WA.2378.EBD.955.301.D.521211"/>
  </r>
  <r>
    <s v="WA.2378.EBD.955.301.D.521211.2"/>
    <m/>
    <s v="02 - Penggandaan/Penjilidan"/>
    <n v="6"/>
    <s v="PKT"/>
    <n v="1500000"/>
    <n v="9000000"/>
    <m/>
    <x v="270"/>
    <n v="4"/>
    <s v="PKT"/>
    <n v="1500000"/>
    <n v="6000000"/>
    <n v="3000000"/>
    <x v="1"/>
    <x v="0"/>
    <x v="0"/>
    <x v="0"/>
    <x v="0"/>
    <s v="WA.2378.EBD.955.301.D.521211"/>
  </r>
  <r>
    <s v="WA.2378.EBD.955.301.D.521211.3"/>
    <m/>
    <s v="03 - Bahan Komputer"/>
    <n v="6"/>
    <s v="PKT"/>
    <n v="1500000"/>
    <n v="9000000"/>
    <m/>
    <x v="9"/>
    <n v="4"/>
    <s v="PKT"/>
    <n v="1500000"/>
    <n v="6000000"/>
    <n v="3000000"/>
    <x v="1"/>
    <x v="0"/>
    <x v="0"/>
    <x v="0"/>
    <x v="0"/>
    <s v="WA.2378.EBD.955.301.D.521211"/>
  </r>
  <r>
    <s v="WA.2378.EBD.955.301.D.521211.4"/>
    <m/>
    <s v="04 - ATK"/>
    <n v="6"/>
    <s v="PKT"/>
    <n v="1000000"/>
    <n v="6000000"/>
    <m/>
    <x v="10"/>
    <n v="4"/>
    <s v="PKT"/>
    <n v="1000000"/>
    <n v="4000000"/>
    <n v="2000000"/>
    <x v="1"/>
    <x v="0"/>
    <x v="0"/>
    <x v="0"/>
    <x v="0"/>
    <s v="WA.2378.EBD.955.301.D.521211"/>
  </r>
  <r>
    <s v="WA.2378.EBD.955.301.D.524111"/>
    <s v="524111"/>
    <s v="Belanja Perjalanan Dinas Biasa"/>
    <m/>
    <m/>
    <m/>
    <n v="21379000"/>
    <s v="524111"/>
    <x v="13"/>
    <m/>
    <m/>
    <m/>
    <n v="42758000"/>
    <n v="-21379000"/>
    <x v="0"/>
    <x v="0"/>
    <x v="0"/>
    <x v="7"/>
    <x v="8"/>
    <s v="WA.2378.EBD.955.301.D"/>
  </r>
  <r>
    <s v="WA.2378.EBD.955.301.D.524111.1"/>
    <m/>
    <s v="01 - Perjalanan Pengelolaan PNBP Lingkup Satuan Pendidikan KP"/>
    <n v="4"/>
    <s v="OK"/>
    <n v="5344800"/>
    <n v="21379000"/>
    <m/>
    <x v="271"/>
    <n v="8"/>
    <s v="OK"/>
    <n v="5344800"/>
    <n v="42758000"/>
    <n v="-21379000"/>
    <x v="1"/>
    <x v="0"/>
    <x v="0"/>
    <x v="0"/>
    <x v="0"/>
    <s v="WA.2378.EBD.955.301.D.524111"/>
  </r>
  <r>
    <s v="WA.2378.EBD.955.301.D.524113"/>
    <s v="524113"/>
    <s v="Belanja Perjalanan Dinas Dalam Kota"/>
    <m/>
    <m/>
    <m/>
    <n v="1500000"/>
    <s v="524113"/>
    <x v="37"/>
    <m/>
    <m/>
    <m/>
    <n v="750000"/>
    <n v="750000"/>
    <x v="0"/>
    <x v="0"/>
    <x v="0"/>
    <x v="7"/>
    <x v="8"/>
    <s v="WA.2378.EBD.955.301.D"/>
  </r>
  <r>
    <s v="WA.2378.EBD.955.301.D.524113.1"/>
    <m/>
    <s v="01 - Transport Lokal"/>
    <n v="10"/>
    <s v="OK"/>
    <n v="150000"/>
    <n v="1500000"/>
    <m/>
    <x v="38"/>
    <n v="5"/>
    <s v="OK"/>
    <n v="150000"/>
    <n v="750000"/>
    <n v="750000"/>
    <x v="3"/>
    <x v="0"/>
    <x v="0"/>
    <x v="0"/>
    <x v="0"/>
    <s v="WA.2378.EBD.955.301.D.524113"/>
  </r>
  <r>
    <s v="WA.2378.EBD.955.301.E"/>
    <s v="E"/>
    <s v="Pemutakhiran data Administrasi Keuangan"/>
    <m/>
    <m/>
    <m/>
    <n v="64553000"/>
    <s v="E"/>
    <x v="272"/>
    <m/>
    <m/>
    <m/>
    <n v="49250000"/>
    <n v="15303000"/>
    <x v="0"/>
    <x v="3"/>
    <x v="8"/>
    <x v="0"/>
    <x v="0"/>
    <s v="WA.2378.EBD.955.301"/>
  </r>
  <r>
    <s v="WA.2378.EBD.955.301.E.521211"/>
    <s v="521211"/>
    <s v="Belanja Bahan"/>
    <m/>
    <m/>
    <m/>
    <n v="27750000"/>
    <s v="521211"/>
    <x v="6"/>
    <m/>
    <m/>
    <m/>
    <n v="17750000"/>
    <n v="10000000"/>
    <x v="0"/>
    <x v="0"/>
    <x v="0"/>
    <x v="7"/>
    <x v="8"/>
    <s v="WA.2378.EBD.955.301.E"/>
  </r>
  <r>
    <s v="WA.2378.EBD.955.301.E.521211.1"/>
    <m/>
    <s v="01 - Konsumsi/bahan makanan"/>
    <n v="50"/>
    <s v="OK"/>
    <n v="75000"/>
    <n v="3750000"/>
    <m/>
    <x v="7"/>
    <n v="50"/>
    <s v="OK"/>
    <n v="75000"/>
    <n v="3750000"/>
    <n v="0"/>
    <x v="0"/>
    <x v="0"/>
    <x v="0"/>
    <x v="0"/>
    <x v="0"/>
    <s v="WA.2378.EBD.955.301.E.521211"/>
  </r>
  <r>
    <s v="WA.2378.EBD.955.301.E.521211.2"/>
    <m/>
    <s v="02 - Penggandaan/Penjilidan"/>
    <n v="6"/>
    <s v="PKT"/>
    <n v="1500000"/>
    <n v="9000000"/>
    <m/>
    <x v="270"/>
    <n v="4"/>
    <s v="PKT"/>
    <n v="1500000"/>
    <n v="6000000"/>
    <n v="3000000"/>
    <x v="1"/>
    <x v="0"/>
    <x v="0"/>
    <x v="0"/>
    <x v="0"/>
    <s v="WA.2378.EBD.955.301.E.521211"/>
  </r>
  <r>
    <s v="WA.2378.EBD.955.301.E.521211.3"/>
    <m/>
    <s v="03 - Bahan Komputer"/>
    <n v="6"/>
    <s v="PKT"/>
    <n v="1500000"/>
    <n v="9000000"/>
    <m/>
    <x v="9"/>
    <n v="4"/>
    <s v="PKT"/>
    <n v="1500000"/>
    <n v="6000000"/>
    <n v="3000000"/>
    <x v="1"/>
    <x v="0"/>
    <x v="0"/>
    <x v="0"/>
    <x v="0"/>
    <s v="WA.2378.EBD.955.301.E.521211"/>
  </r>
  <r>
    <s v="WA.2378.EBD.955.301.E.521211.4"/>
    <m/>
    <s v="04 - ATK"/>
    <n v="6"/>
    <s v="PKT"/>
    <n v="1000000"/>
    <n v="6000000"/>
    <m/>
    <x v="10"/>
    <n v="2"/>
    <s v="PKT"/>
    <n v="1000000"/>
    <n v="2000000"/>
    <n v="4000000"/>
    <x v="1"/>
    <x v="0"/>
    <x v="0"/>
    <x v="0"/>
    <x v="0"/>
    <s v="WA.2378.EBD.955.301.E.521211"/>
  </r>
  <r>
    <s v="WA.2378.EBD.955.301.E.524111"/>
    <s v="524111"/>
    <s v="Belanja Perjalanan Dinas Biasa"/>
    <m/>
    <m/>
    <m/>
    <n v="35003000"/>
    <s v="524111"/>
    <x v="13"/>
    <m/>
    <m/>
    <m/>
    <n v="31500000"/>
    <n v="3503000"/>
    <x v="0"/>
    <x v="0"/>
    <x v="0"/>
    <x v="7"/>
    <x v="8"/>
    <s v="WA.2378.EBD.955.301.E"/>
  </r>
  <r>
    <s v="WA.2378.EBD.955.301.E.524111.1"/>
    <m/>
    <s v="01 - Perjalanan Penyelesaian Administrasi Keuangan"/>
    <n v="10"/>
    <s v="OK"/>
    <n v="3500333"/>
    <n v="35003000"/>
    <m/>
    <x v="273"/>
    <n v="18"/>
    <s v="OK"/>
    <n v="1750000"/>
    <n v="31500000"/>
    <n v="3503000"/>
    <x v="1"/>
    <x v="0"/>
    <x v="0"/>
    <x v="0"/>
    <x v="0"/>
    <s v="WA.2378.EBD.955.301.E.524111"/>
  </r>
  <r>
    <s v="WA.2378.EBD.955.301.E.524113"/>
    <s v="524113"/>
    <s v="Belanja Perjalanan Dinas Dalam Kota"/>
    <m/>
    <m/>
    <m/>
    <n v="1800000"/>
    <s v="524113"/>
    <x v="37"/>
    <m/>
    <m/>
    <m/>
    <n v="0"/>
    <n v="1800000"/>
    <x v="0"/>
    <x v="0"/>
    <x v="0"/>
    <x v="7"/>
    <x v="8"/>
    <s v="WA.2378.EBD.955.301.E"/>
  </r>
  <r>
    <s v="WA.2378.EBD.955.301.E.524113.1"/>
    <m/>
    <s v="01 - Transport Lokal"/>
    <n v="12"/>
    <s v="OK"/>
    <n v="150000"/>
    <n v="1800000"/>
    <m/>
    <x v="38"/>
    <n v="0"/>
    <s v="OK"/>
    <n v="150000"/>
    <n v="0"/>
    <n v="1800000"/>
    <x v="1"/>
    <x v="0"/>
    <x v="0"/>
    <x v="0"/>
    <x v="0"/>
    <s v="WA.2378.EBD.955.301.E.524113"/>
  </r>
  <r>
    <s v="WA.2378.EBD.955.301.F"/>
    <s v="F"/>
    <s v="Dukungan Kegiatan BRSDMKP"/>
    <m/>
    <m/>
    <m/>
    <n v="150000000"/>
    <s v="F"/>
    <x v="274"/>
    <m/>
    <m/>
    <m/>
    <n v="150000000"/>
    <n v="0"/>
    <x v="0"/>
    <x v="3"/>
    <x v="8"/>
    <x v="0"/>
    <x v="0"/>
    <s v="WA.2378.EBD.955.301"/>
  </r>
  <r>
    <s v="WA.2378.EBD.955.301.F.521211"/>
    <s v="521211"/>
    <s v="Belanja Bahan"/>
    <m/>
    <m/>
    <m/>
    <n v="13000000"/>
    <s v="521211"/>
    <x v="6"/>
    <m/>
    <m/>
    <m/>
    <n v="13000000"/>
    <n v="0"/>
    <x v="4"/>
    <x v="0"/>
    <x v="0"/>
    <x v="7"/>
    <x v="8"/>
    <s v="WA.2378.EBD.955.301.F"/>
  </r>
  <r>
    <s v="WA.2378.EBD.955.301.F.521211.1"/>
    <m/>
    <s v="01 - Konsumsi/bahan makanan"/>
    <n v="120"/>
    <s v="OK"/>
    <n v="75000"/>
    <n v="9000000"/>
    <m/>
    <x v="7"/>
    <n v="120"/>
    <s v="OK"/>
    <n v="75000"/>
    <n v="9000000"/>
    <n v="0"/>
    <x v="2"/>
    <x v="0"/>
    <x v="0"/>
    <x v="0"/>
    <x v="0"/>
    <s v="WA.2378.EBD.955.301.F.521211"/>
  </r>
  <r>
    <s v="WA.2378.EBD.955.301.F.521211.2"/>
    <m/>
    <s v="02 - Penggandaan/Penjilidan"/>
    <n v="1"/>
    <s v="PKT"/>
    <n v="1500000"/>
    <n v="1500000"/>
    <m/>
    <x v="270"/>
    <n v="1"/>
    <s v="PKT"/>
    <n v="1500000"/>
    <n v="1500000"/>
    <n v="0"/>
    <x v="2"/>
    <x v="0"/>
    <x v="0"/>
    <x v="0"/>
    <x v="0"/>
    <s v="WA.2378.EBD.955.301.F.521211"/>
  </r>
  <r>
    <s v="WA.2378.EBD.955.301.F.521211.3"/>
    <m/>
    <s v="03 - Bahan Komputer"/>
    <n v="1"/>
    <s v="PKT"/>
    <n v="1500000"/>
    <n v="1500000"/>
    <m/>
    <x v="9"/>
    <n v="1"/>
    <s v="PKT"/>
    <n v="1500000"/>
    <n v="1500000"/>
    <n v="0"/>
    <x v="2"/>
    <x v="0"/>
    <x v="0"/>
    <x v="0"/>
    <x v="0"/>
    <s v="WA.2378.EBD.955.301.F.521211"/>
  </r>
  <r>
    <s v="WA.2378.EBD.955.301.F.521211.4"/>
    <m/>
    <s v="04 - ATK"/>
    <n v="1"/>
    <s v="PKT"/>
    <n v="1000000"/>
    <n v="1000000"/>
    <m/>
    <x v="10"/>
    <n v="1"/>
    <s v="PKT"/>
    <n v="1000000"/>
    <n v="1000000"/>
    <n v="0"/>
    <x v="2"/>
    <x v="0"/>
    <x v="0"/>
    <x v="0"/>
    <x v="0"/>
    <s v="WA.2378.EBD.955.301.F.521211"/>
  </r>
  <r>
    <s v="WA.2378.EBD.955.301.F.522151"/>
    <s v="522151"/>
    <s v="Belanja Jasa Profesi"/>
    <m/>
    <m/>
    <m/>
    <n v="10000000"/>
    <s v="522151"/>
    <x v="11"/>
    <m/>
    <m/>
    <m/>
    <n v="10000000"/>
    <n v="0"/>
    <x v="4"/>
    <x v="0"/>
    <x v="0"/>
    <x v="7"/>
    <x v="8"/>
    <s v="WA.2378.EBD.955.301.F"/>
  </r>
  <r>
    <s v="WA.2378.EBD.955.301.F.522151.1"/>
    <m/>
    <s v="01 - Narasumber/Pembahas"/>
    <n v="10"/>
    <s v="OJ"/>
    <n v="1000000"/>
    <n v="10000000"/>
    <m/>
    <x v="12"/>
    <n v="10"/>
    <s v="OJ"/>
    <n v="1000000"/>
    <n v="10000000"/>
    <n v="0"/>
    <x v="2"/>
    <x v="0"/>
    <x v="0"/>
    <x v="0"/>
    <x v="0"/>
    <s v="WA.2378.EBD.955.301.F.522151"/>
  </r>
  <r>
    <s v="WA.2378.EBD.955.301.F.524111"/>
    <s v="524111"/>
    <s v="Belanja Perjalanan Dinas Biasa"/>
    <m/>
    <m/>
    <m/>
    <n v="127000000"/>
    <s v="524111"/>
    <x v="13"/>
    <m/>
    <m/>
    <m/>
    <n v="127000000"/>
    <n v="0"/>
    <x v="4"/>
    <x v="0"/>
    <x v="0"/>
    <x v="7"/>
    <x v="8"/>
    <s v="WA.2378.EBD.955.301.F"/>
  </r>
  <r>
    <s v="WA.2378.EBD.955.301.F.524111.1"/>
    <m/>
    <s v="01 - Perjalanan Dukungan Kegiatan BRSDMKP"/>
    <n v="20"/>
    <s v="OK"/>
    <n v="6350000"/>
    <n v="127000000"/>
    <m/>
    <x v="275"/>
    <n v="20"/>
    <s v="OK"/>
    <n v="6350000"/>
    <n v="127000000"/>
    <n v="0"/>
    <x v="2"/>
    <x v="0"/>
    <x v="0"/>
    <x v="0"/>
    <x v="0"/>
    <s v="WA.2378.EBD.955.301.F.524111"/>
  </r>
  <r>
    <s v="WA.2378.EBD.955.301.G"/>
    <s v="G"/>
    <s v="Pembinaan Pelaksanaan Kewirausahaan dan TEFA"/>
    <m/>
    <m/>
    <m/>
    <n v="78803000"/>
    <s v="G"/>
    <x v="276"/>
    <m/>
    <m/>
    <m/>
    <n v="59553000"/>
    <n v="19250000"/>
    <x v="0"/>
    <x v="1"/>
    <x v="1"/>
    <x v="0"/>
    <x v="0"/>
    <s v="WA.2378.EBD.955.301"/>
  </r>
  <r>
    <s v="WA.2378.EBD.955.301.G.521211"/>
    <s v="521211"/>
    <s v="Belanja Bahan"/>
    <m/>
    <m/>
    <m/>
    <n v="15500000"/>
    <s v="521211"/>
    <x v="6"/>
    <m/>
    <m/>
    <m/>
    <n v="13250000"/>
    <n v="2250000"/>
    <x v="0"/>
    <x v="0"/>
    <x v="0"/>
    <x v="0"/>
    <x v="1"/>
    <s v="WA.2378.EBD.955.301.G"/>
  </r>
  <r>
    <s v="WA.2378.EBD.955.301.G.521211.1"/>
    <m/>
    <s v="01 - Konsumsi/bahan makanan"/>
    <n v="100"/>
    <s v="OK"/>
    <n v="75000"/>
    <n v="7500000"/>
    <m/>
    <x v="7"/>
    <n v="100"/>
    <s v="OK"/>
    <n v="75000"/>
    <n v="7500000"/>
    <n v="0"/>
    <x v="2"/>
    <x v="0"/>
    <x v="0"/>
    <x v="0"/>
    <x v="0"/>
    <s v="WA.2378.EBD.955.301.G.521211"/>
  </r>
  <r>
    <s v="WA.2378.EBD.955.301.G.521211.2"/>
    <m/>
    <s v="02 - Penggandaan/Penjilidan"/>
    <n v="2"/>
    <s v="PKT"/>
    <n v="1500000"/>
    <n v="3000000"/>
    <m/>
    <x v="270"/>
    <n v="1"/>
    <s v="PKT"/>
    <n v="750000"/>
    <n v="750000"/>
    <n v="2250000"/>
    <x v="1"/>
    <x v="0"/>
    <x v="0"/>
    <x v="0"/>
    <x v="0"/>
    <s v="WA.2378.EBD.955.301.G.521211"/>
  </r>
  <r>
    <s v="WA.2378.EBD.955.301.G.521211.3"/>
    <m/>
    <s v="03 - Bahan Komputer"/>
    <n v="2"/>
    <s v="PKT"/>
    <n v="1500000"/>
    <n v="3000000"/>
    <m/>
    <x v="9"/>
    <n v="2"/>
    <s v="PKT"/>
    <n v="1500000"/>
    <n v="3000000"/>
    <n v="0"/>
    <x v="0"/>
    <x v="0"/>
    <x v="0"/>
    <x v="0"/>
    <x v="0"/>
    <s v="WA.2378.EBD.955.301.G.521211"/>
  </r>
  <r>
    <s v="WA.2378.EBD.955.301.G.521211.4"/>
    <m/>
    <s v="04 - ATK"/>
    <n v="2"/>
    <s v="PKT"/>
    <n v="1000000"/>
    <n v="2000000"/>
    <m/>
    <x v="10"/>
    <n v="2"/>
    <s v="PKT"/>
    <n v="1000000"/>
    <n v="2000000"/>
    <n v="0"/>
    <x v="0"/>
    <x v="0"/>
    <x v="0"/>
    <x v="0"/>
    <x v="0"/>
    <s v="WA.2378.EBD.955.301.G.521211"/>
  </r>
  <r>
    <s v="WA.2378.EBD.955.301.G.522151"/>
    <s v="522151"/>
    <s v="Belanja Jasa Profesi"/>
    <m/>
    <m/>
    <m/>
    <n v="20000000"/>
    <s v="522151"/>
    <x v="11"/>
    <m/>
    <m/>
    <m/>
    <n v="3000000"/>
    <n v="17000000"/>
    <x v="0"/>
    <x v="0"/>
    <x v="0"/>
    <x v="0"/>
    <x v="1"/>
    <s v="WA.2378.EBD.955.301.G"/>
  </r>
  <r>
    <s v="WA.2378.EBD.955.301.G.522151.1"/>
    <m/>
    <s v="01 - Narasumber/Pembahas"/>
    <n v="20"/>
    <s v="OJ"/>
    <n v="1000000"/>
    <n v="20000000"/>
    <m/>
    <x v="12"/>
    <n v="3"/>
    <s v="OJ"/>
    <n v="1000000"/>
    <n v="3000000"/>
    <n v="17000000"/>
    <x v="1"/>
    <x v="0"/>
    <x v="0"/>
    <x v="0"/>
    <x v="0"/>
    <s v="WA.2378.EBD.955.301.G.522151"/>
  </r>
  <r>
    <s v="WA.2378.EBD.955.301.G.524111"/>
    <s v="524111"/>
    <s v="Belanja Perjalanan Dinas Biasa"/>
    <m/>
    <m/>
    <m/>
    <n v="43303000"/>
    <s v="524111"/>
    <x v="13"/>
    <m/>
    <m/>
    <m/>
    <n v="43303000"/>
    <n v="0"/>
    <x v="0"/>
    <x v="0"/>
    <x v="0"/>
    <x v="0"/>
    <x v="1"/>
    <s v="WA.2378.EBD.955.301.G"/>
  </r>
  <r>
    <s v="WA.2378.EBD.955.301.G.524111.1"/>
    <m/>
    <s v="01 - Perjalanan Pembinaan Kewirausahaan dan Tefa"/>
    <n v="10"/>
    <s v="OK"/>
    <n v="4330300"/>
    <n v="43303000"/>
    <m/>
    <x v="277"/>
    <n v="10"/>
    <s v="OK"/>
    <n v="4330300"/>
    <n v="43303000"/>
    <n v="0"/>
    <x v="2"/>
    <x v="0"/>
    <x v="0"/>
    <x v="0"/>
    <x v="0"/>
    <s v="WA.2378.EBD.955.301.G.524111"/>
  </r>
  <r>
    <s v="WA.2378.EBD.955.301.H"/>
    <m/>
    <m/>
    <m/>
    <m/>
    <m/>
    <m/>
    <s v="H"/>
    <x v="278"/>
    <m/>
    <m/>
    <m/>
    <n v="46150000"/>
    <n v="-46150000"/>
    <x v="0"/>
    <x v="3"/>
    <x v="8"/>
    <x v="0"/>
    <x v="0"/>
    <s v="WA.2378.EBD.955.301"/>
  </r>
  <r>
    <s v="WA.2378.EBD.955.301.H.521211"/>
    <m/>
    <m/>
    <m/>
    <m/>
    <m/>
    <m/>
    <s v="521211"/>
    <x v="6"/>
    <m/>
    <m/>
    <m/>
    <n v="10250000"/>
    <n v="-10250000"/>
    <x v="0"/>
    <x v="0"/>
    <x v="0"/>
    <x v="7"/>
    <x v="8"/>
    <s v="WA.2378.EBD.955.301.H"/>
  </r>
  <r>
    <s v="WA.2378.EBD.955.301.H.521211.1"/>
    <m/>
    <m/>
    <m/>
    <m/>
    <m/>
    <m/>
    <m/>
    <x v="7"/>
    <n v="30"/>
    <s v="OK"/>
    <n v="75000"/>
    <n v="2250000"/>
    <n v="-2250000"/>
    <x v="1"/>
    <x v="0"/>
    <x v="0"/>
    <x v="0"/>
    <x v="0"/>
    <s v="WA.2378.EBD.955.301.H.521211"/>
  </r>
  <r>
    <s v="WA.2378.EBD.955.301.H.521211.2"/>
    <m/>
    <m/>
    <m/>
    <m/>
    <m/>
    <m/>
    <m/>
    <x v="270"/>
    <n v="2"/>
    <s v="PKT"/>
    <n v="1500000"/>
    <n v="3000000"/>
    <n v="-3000000"/>
    <x v="1"/>
    <x v="0"/>
    <x v="0"/>
    <x v="0"/>
    <x v="0"/>
    <s v="WA.2378.EBD.955.301.H.521211"/>
  </r>
  <r>
    <s v="WA.2378.EBD.955.301.H.521211.3"/>
    <m/>
    <m/>
    <m/>
    <m/>
    <m/>
    <m/>
    <m/>
    <x v="9"/>
    <n v="2"/>
    <s v="PKT"/>
    <n v="1500000"/>
    <n v="3000000"/>
    <n v="-3000000"/>
    <x v="1"/>
    <x v="0"/>
    <x v="0"/>
    <x v="0"/>
    <x v="0"/>
    <s v="WA.2378.EBD.955.301.H.521211"/>
  </r>
  <r>
    <s v="WA.2378.EBD.955.301.H.521211.4"/>
    <m/>
    <m/>
    <m/>
    <m/>
    <m/>
    <m/>
    <m/>
    <x v="10"/>
    <n v="2"/>
    <s v="PKT"/>
    <n v="1000000"/>
    <n v="2000000"/>
    <n v="-2000000"/>
    <x v="1"/>
    <x v="0"/>
    <x v="0"/>
    <x v="0"/>
    <x v="0"/>
    <s v="WA.2378.EBD.955.301.H.521211"/>
  </r>
  <r>
    <s v="WA.2378.EBD.955.301.H.524111"/>
    <m/>
    <m/>
    <m/>
    <m/>
    <m/>
    <m/>
    <s v="524111"/>
    <x v="13"/>
    <m/>
    <m/>
    <m/>
    <n v="35000000"/>
    <n v="-35000000"/>
    <x v="0"/>
    <x v="0"/>
    <x v="0"/>
    <x v="7"/>
    <x v="8"/>
    <s v="WA.2378.EBD.955.301.H"/>
  </r>
  <r>
    <s v="WA.2378.EBD.955.301.H.524111.1"/>
    <m/>
    <m/>
    <m/>
    <m/>
    <m/>
    <m/>
    <m/>
    <x v="226"/>
    <n v="10"/>
    <s v="OK"/>
    <n v="3500000"/>
    <n v="35000000"/>
    <n v="-35000000"/>
    <x v="1"/>
    <x v="0"/>
    <x v="0"/>
    <x v="0"/>
    <x v="0"/>
    <s v="WA.2378.EBD.955.301.H.524111"/>
  </r>
  <r>
    <s v="WA.2378.EBD.955.301.H.524113"/>
    <m/>
    <m/>
    <m/>
    <m/>
    <m/>
    <m/>
    <s v="524113"/>
    <x v="37"/>
    <m/>
    <m/>
    <m/>
    <n v="900000"/>
    <n v="-900000"/>
    <x v="0"/>
    <x v="0"/>
    <x v="0"/>
    <x v="7"/>
    <x v="8"/>
    <s v="WA.2378.EBD.955.301.H"/>
  </r>
  <r>
    <s v="WA.2378.EBD.955.301.H.524113.1"/>
    <m/>
    <m/>
    <m/>
    <m/>
    <m/>
    <m/>
    <m/>
    <x v="38"/>
    <n v="6"/>
    <s v="OK"/>
    <n v="150000"/>
    <n v="900000"/>
    <n v="-900000"/>
    <x v="1"/>
    <x v="0"/>
    <x v="0"/>
    <x v="0"/>
    <x v="0"/>
    <s v="WA.2378.EBD.955.301.H.524113"/>
  </r>
  <r>
    <s v="WA.4345"/>
    <s v="4345"/>
    <s v="Pendidikan dan Pelatihan Aparatur KP"/>
    <m/>
    <m/>
    <m/>
    <n v="8500000000"/>
    <s v="4345"/>
    <x v="279"/>
    <m/>
    <m/>
    <m/>
    <n v="8500000000"/>
    <n v="0"/>
    <x v="0"/>
    <x v="0"/>
    <x v="0"/>
    <x v="0"/>
    <x v="0"/>
    <s v="WA"/>
  </r>
  <r>
    <s v="WA.4345.EBC"/>
    <s v="4345.EBC"/>
    <s v="Layanan Manajemen SDM Internal[Base Line]"/>
    <n v="235"/>
    <s v="Orang, Layanan, Rekomendasi"/>
    <m/>
    <n v="8500000000"/>
    <s v="4345.EBC"/>
    <x v="280"/>
    <n v="235"/>
    <s v="Orang, Layanan, Rekomendasi"/>
    <m/>
    <n v="8500000000"/>
    <n v="0"/>
    <x v="0"/>
    <x v="0"/>
    <x v="0"/>
    <x v="0"/>
    <x v="0"/>
    <s v="WA.4345"/>
  </r>
  <r>
    <s v="WA.4345.EBC.996"/>
    <s v="4345.EBC.996"/>
    <s v="Layanan Pendidikan dan Pelatihan"/>
    <n v="235"/>
    <s v="Orang"/>
    <m/>
    <n v="8500000000"/>
    <s v="4345.EBC.996"/>
    <x v="281"/>
    <n v="235"/>
    <s v="Orang"/>
    <m/>
    <n v="8500000000"/>
    <n v="0"/>
    <x v="4"/>
    <x v="0"/>
    <x v="0"/>
    <x v="0"/>
    <x v="0"/>
    <s v="WA.4345.EBC"/>
  </r>
  <r>
    <s v="WA.4345.EBC.996.301"/>
    <s v="301"/>
    <s v="Aparatur KKP yang Diberikan Beasiswa"/>
    <m/>
    <s v=""/>
    <m/>
    <n v="8408830000"/>
    <s v="301"/>
    <x v="282"/>
    <m/>
    <s v=""/>
    <m/>
    <n v="8408830000"/>
    <n v="0"/>
    <x v="4"/>
    <x v="0"/>
    <x v="0"/>
    <x v="0"/>
    <x v="0"/>
    <s v="WA.4345.EBC.996"/>
  </r>
  <r>
    <s v="WA.4345.EBC.996.301.A"/>
    <s v="A"/>
    <s v="Tugas Belajar Baru"/>
    <m/>
    <m/>
    <m/>
    <n v="2523377000"/>
    <s v="A"/>
    <x v="283"/>
    <m/>
    <m/>
    <m/>
    <n v="2523377000"/>
    <n v="0"/>
    <x v="4"/>
    <x v="4"/>
    <x v="6"/>
    <x v="0"/>
    <x v="0"/>
    <s v="WA.4345.EBC.996.301"/>
  </r>
  <r>
    <s v="WA.4345.EBC.996.301.A.521211"/>
    <s v="521211"/>
    <s v="Belanja Bahan"/>
    <m/>
    <m/>
    <m/>
    <n v="129600000"/>
    <s v="521211"/>
    <x v="6"/>
    <m/>
    <m/>
    <m/>
    <n v="129600000"/>
    <n v="0"/>
    <x v="4"/>
    <x v="0"/>
    <x v="0"/>
    <x v="8"/>
    <x v="6"/>
    <s v="WA.4345.EBC.996.301.A"/>
  </r>
  <r>
    <s v="WA.4345.EBC.996.301.A.521211.1"/>
    <m/>
    <s v="01 - Konsumsi/bahan makanan"/>
    <n v="400"/>
    <s v="OK"/>
    <n v="70000"/>
    <n v="28000000"/>
    <m/>
    <x v="7"/>
    <n v="400"/>
    <s v="OK"/>
    <n v="70000"/>
    <n v="28000000"/>
    <n v="0"/>
    <x v="2"/>
    <x v="0"/>
    <x v="0"/>
    <x v="0"/>
    <x v="0"/>
    <s v="WA.4345.EBC.996.301.A.521211"/>
  </r>
  <r>
    <s v="WA.4345.EBC.996.301.A.521211.2"/>
    <m/>
    <s v="02 - Penggadaan"/>
    <n v="8"/>
    <s v="PKT"/>
    <n v="1500000"/>
    <n v="12000000"/>
    <m/>
    <x v="8"/>
    <n v="8"/>
    <s v="PKT"/>
    <n v="1500000"/>
    <n v="12000000"/>
    <n v="0"/>
    <x v="2"/>
    <x v="0"/>
    <x v="0"/>
    <x v="0"/>
    <x v="0"/>
    <s v="WA.4345.EBC.996.301.A.521211"/>
  </r>
  <r>
    <s v="WA.4345.EBC.996.301.A.521211.3"/>
    <m/>
    <s v="03 - Bahan Komputer"/>
    <n v="8"/>
    <s v="PKT"/>
    <n v="1500000"/>
    <n v="12000000"/>
    <m/>
    <x v="9"/>
    <n v="8"/>
    <s v="PKT"/>
    <n v="1500000"/>
    <n v="12000000"/>
    <n v="0"/>
    <x v="2"/>
    <x v="0"/>
    <x v="0"/>
    <x v="0"/>
    <x v="0"/>
    <s v="WA.4345.EBC.996.301.A.521211"/>
  </r>
  <r>
    <s v="WA.4345.EBC.996.301.A.521211.4"/>
    <m/>
    <s v="04 - ATK"/>
    <n v="8"/>
    <s v="PKT"/>
    <n v="1000000"/>
    <n v="8000000"/>
    <m/>
    <x v="10"/>
    <n v="8"/>
    <s v="PKT"/>
    <n v="1000000"/>
    <n v="8000000"/>
    <n v="0"/>
    <x v="2"/>
    <x v="0"/>
    <x v="0"/>
    <x v="0"/>
    <x v="0"/>
    <s v="WA.4345.EBC.996.301.A.521211"/>
  </r>
  <r>
    <s v="WA.4345.EBC.996.301.A.521211.5"/>
    <m/>
    <s v="05 - Perlengkapan TPA Toefl"/>
    <n v="120"/>
    <s v="ok"/>
    <n v="280000"/>
    <n v="33600000"/>
    <m/>
    <x v="284"/>
    <n v="120"/>
    <s v="ok"/>
    <n v="280000"/>
    <n v="33600000"/>
    <n v="0"/>
    <x v="2"/>
    <x v="0"/>
    <x v="0"/>
    <x v="0"/>
    <x v="0"/>
    <s v="WA.4345.EBC.996.301.A.521211"/>
  </r>
  <r>
    <s v="WA.4345.EBC.996.301.A.521211.6"/>
    <m/>
    <s v="06 - Buku TPA Toefl"/>
    <n v="90"/>
    <s v="Ekspl"/>
    <n v="400000"/>
    <n v="36000000"/>
    <m/>
    <x v="285"/>
    <n v="90"/>
    <s v="Ekspl"/>
    <n v="400000"/>
    <n v="36000000"/>
    <n v="0"/>
    <x v="2"/>
    <x v="0"/>
    <x v="0"/>
    <x v="0"/>
    <x v="0"/>
    <s v="WA.4345.EBC.996.301.A.521211"/>
  </r>
  <r>
    <s v="WA.4345.EBC.996.301.A.521219"/>
    <s v="521219"/>
    <s v="Belanja Barang Non Operasional Lainnya"/>
    <m/>
    <m/>
    <m/>
    <n v="2072227000"/>
    <s v="521219"/>
    <x v="26"/>
    <m/>
    <m/>
    <m/>
    <n v="2072227000"/>
    <n v="0"/>
    <x v="4"/>
    <x v="0"/>
    <x v="0"/>
    <x v="8"/>
    <x v="6"/>
    <s v="WA.4345.EBC.996.301.A"/>
  </r>
  <r>
    <s v="WA.4345.EBC.996.301.A.521219.1"/>
    <m/>
    <s v="01 - Dukungan Penyelenggaraan Tugas Belajar"/>
    <n v="89"/>
    <s v="OK"/>
    <n v="23280641"/>
    <n v="2071977000"/>
    <m/>
    <x v="286"/>
    <n v="89"/>
    <s v="OK"/>
    <n v="23280641"/>
    <n v="2071977000"/>
    <n v="0"/>
    <x v="2"/>
    <x v="0"/>
    <x v="0"/>
    <x v="0"/>
    <x v="0"/>
    <s v="WA.4345.EBC.996.301.A.521219"/>
  </r>
  <r>
    <s v="WA.4345.EBC.996.301.A.521219.2"/>
    <m/>
    <s v="02 - Langganan biaya video conference"/>
    <n v="1"/>
    <s v="PKT"/>
    <n v="250000"/>
    <n v="250000"/>
    <m/>
    <x v="287"/>
    <n v="1"/>
    <s v="PKT"/>
    <n v="250000"/>
    <n v="250000"/>
    <n v="0"/>
    <x v="2"/>
    <x v="0"/>
    <x v="0"/>
    <x v="0"/>
    <x v="0"/>
    <s v="WA.4345.EBC.996.301.A.521219"/>
  </r>
  <r>
    <s v="WA.4345.EBC.996.301.A.522151"/>
    <s v="522151"/>
    <s v="Belanja Jasa Profesi"/>
    <m/>
    <m/>
    <m/>
    <n v="10000000"/>
    <s v="522151"/>
    <x v="11"/>
    <m/>
    <m/>
    <m/>
    <n v="10000000"/>
    <n v="0"/>
    <x v="4"/>
    <x v="0"/>
    <x v="0"/>
    <x v="8"/>
    <x v="6"/>
    <s v="WA.4345.EBC.996.301.A"/>
  </r>
  <r>
    <s v="WA.4345.EBC.996.301.A.522151.1"/>
    <m/>
    <s v="01 - Narasumber/Pembahas"/>
    <n v="10"/>
    <s v="OJ"/>
    <n v="1000000"/>
    <n v="10000000"/>
    <m/>
    <x v="12"/>
    <n v="10"/>
    <s v="OJ"/>
    <n v="1000000"/>
    <n v="10000000"/>
    <n v="0"/>
    <x v="2"/>
    <x v="0"/>
    <x v="0"/>
    <x v="0"/>
    <x v="0"/>
    <s v="WA.4345.EBC.996.301.A.522151"/>
  </r>
  <r>
    <s v="WA.4345.EBC.996.301.A.522191"/>
    <s v="522191"/>
    <s v="Belanja Jasa Lainnya"/>
    <m/>
    <m/>
    <m/>
    <n v="76950000"/>
    <s v="522191"/>
    <x v="110"/>
    <m/>
    <m/>
    <m/>
    <n v="76950000"/>
    <n v="0"/>
    <x v="4"/>
    <x v="0"/>
    <x v="0"/>
    <x v="8"/>
    <x v="6"/>
    <s v="WA.4345.EBC.996.301.A"/>
  </r>
  <r>
    <s v="WA.4345.EBC.996.301.A.522191.1"/>
    <m/>
    <s v="01 - Pelaksanaan TOEFL/TPA"/>
    <n v="90"/>
    <s v="OK"/>
    <n v="855000"/>
    <n v="76950000"/>
    <m/>
    <x v="288"/>
    <n v="90"/>
    <s v="OK"/>
    <n v="855000"/>
    <n v="76950000"/>
    <n v="0"/>
    <x v="2"/>
    <x v="0"/>
    <x v="0"/>
    <x v="0"/>
    <x v="0"/>
    <s v="WA.4345.EBC.996.301.A.522191"/>
  </r>
  <r>
    <s v="WA.4345.EBC.996.301.A.524111"/>
    <s v="524111"/>
    <s v="Belanja Perjalanan Dinas Biasa"/>
    <m/>
    <m/>
    <m/>
    <n v="234600000"/>
    <s v="524111"/>
    <x v="13"/>
    <m/>
    <m/>
    <m/>
    <n v="234600000"/>
    <n v="0"/>
    <x v="4"/>
    <x v="0"/>
    <x v="0"/>
    <x v="8"/>
    <x v="6"/>
    <s v="WA.4345.EBC.996.301.A"/>
  </r>
  <r>
    <s v="WA.4345.EBC.996.301.A.524111.1"/>
    <m/>
    <s v="01 - Perjalanan Koordinasi dan pengadministrasian Tugas Belajar"/>
    <n v="20"/>
    <s v="OK"/>
    <n v="5500000"/>
    <n v="110000000"/>
    <m/>
    <x v="289"/>
    <n v="20"/>
    <s v="OK"/>
    <n v="5500000"/>
    <n v="110000000"/>
    <n v="0"/>
    <x v="2"/>
    <x v="0"/>
    <x v="0"/>
    <x v="0"/>
    <x v="0"/>
    <s v="WA.4345.EBC.996.301.A.524111"/>
  </r>
  <r>
    <s v="WA.4345.EBC.996.301.A.524111.2"/>
    <m/>
    <s v="02 - Perjalanan Peserta Tugas Belajar"/>
    <n v="89"/>
    <s v="OK"/>
    <n v="1400000"/>
    <n v="124600000"/>
    <m/>
    <x v="290"/>
    <n v="89"/>
    <s v="OK"/>
    <n v="1400000"/>
    <n v="124600000"/>
    <n v="0"/>
    <x v="2"/>
    <x v="0"/>
    <x v="0"/>
    <x v="0"/>
    <x v="0"/>
    <s v="WA.4345.EBC.996.301.A.524111"/>
  </r>
  <r>
    <s v="WA.4345.EBC.996.301.B"/>
    <s v="B"/>
    <s v="Lanjutan Tugas Belajar"/>
    <m/>
    <m/>
    <m/>
    <n v="5699412000"/>
    <s v="B"/>
    <x v="291"/>
    <m/>
    <m/>
    <m/>
    <n v="5699412000"/>
    <n v="0"/>
    <x v="4"/>
    <x v="4"/>
    <x v="6"/>
    <x v="0"/>
    <x v="0"/>
    <s v="WA.4345.EBC.996.301"/>
  </r>
  <r>
    <s v="WA.4345.EBC.996.301.B.521211"/>
    <s v="521211"/>
    <s v="Belanja Bahan"/>
    <m/>
    <m/>
    <m/>
    <n v="64620000"/>
    <s v="521211"/>
    <x v="6"/>
    <m/>
    <m/>
    <m/>
    <n v="64620000"/>
    <n v="0"/>
    <x v="4"/>
    <x v="0"/>
    <x v="0"/>
    <x v="8"/>
    <x v="6"/>
    <s v="WA.4345.EBC.996.301.B"/>
  </r>
  <r>
    <s v="WA.4345.EBC.996.301.B.521211.1"/>
    <m/>
    <s v="01 - Konsumsi/bahan makanan"/>
    <n v="100"/>
    <s v="OK"/>
    <n v="70000"/>
    <n v="7000000"/>
    <m/>
    <x v="7"/>
    <n v="100"/>
    <s v="OK"/>
    <n v="70000"/>
    <n v="7000000"/>
    <n v="0"/>
    <x v="2"/>
    <x v="0"/>
    <x v="0"/>
    <x v="0"/>
    <x v="0"/>
    <s v="WA.4345.EBC.996.301.B.521211"/>
  </r>
  <r>
    <s v="WA.4345.EBC.996.301.B.521211.2"/>
    <m/>
    <s v="02 - Penggadaan"/>
    <n v="8"/>
    <s v="PKT"/>
    <n v="1500000"/>
    <n v="12000000"/>
    <m/>
    <x v="8"/>
    <n v="8"/>
    <s v="PKT"/>
    <n v="1500000"/>
    <n v="12000000"/>
    <n v="0"/>
    <x v="2"/>
    <x v="0"/>
    <x v="0"/>
    <x v="0"/>
    <x v="0"/>
    <s v="WA.4345.EBC.996.301.B.521211"/>
  </r>
  <r>
    <s v="WA.4345.EBC.996.301.B.521211.3"/>
    <m/>
    <s v="03 - Bahan Komputer"/>
    <n v="8"/>
    <s v="PKT"/>
    <n v="1500000"/>
    <n v="12000000"/>
    <m/>
    <x v="9"/>
    <n v="8"/>
    <s v="PKT"/>
    <n v="1500000"/>
    <n v="12000000"/>
    <n v="0"/>
    <x v="2"/>
    <x v="0"/>
    <x v="0"/>
    <x v="0"/>
    <x v="0"/>
    <s v="WA.4345.EBC.996.301.B.521211"/>
  </r>
  <r>
    <s v="WA.4345.EBC.996.301.B.521211.4"/>
    <m/>
    <s v="04 - ATK"/>
    <n v="8"/>
    <s v="PKT"/>
    <n v="1000000"/>
    <n v="8000000"/>
    <m/>
    <x v="10"/>
    <n v="8"/>
    <s v="PKT"/>
    <n v="1000000"/>
    <n v="8000000"/>
    <n v="0"/>
    <x v="2"/>
    <x v="0"/>
    <x v="0"/>
    <x v="0"/>
    <x v="0"/>
    <s v="WA.4345.EBC.996.301.B.521211"/>
  </r>
  <r>
    <s v="WA.4345.EBC.996.301.B.521211.5"/>
    <m/>
    <s v="05 - Cetakan"/>
    <n v="30"/>
    <s v="Ekspl"/>
    <n v="350000"/>
    <n v="10500000"/>
    <m/>
    <x v="66"/>
    <n v="30"/>
    <s v="Ekspl"/>
    <n v="350000"/>
    <n v="10500000"/>
    <n v="0"/>
    <x v="2"/>
    <x v="0"/>
    <x v="0"/>
    <x v="0"/>
    <x v="0"/>
    <s v="WA.4345.EBC.996.301.B.521211"/>
  </r>
  <r>
    <s v="WA.4345.EBC.996.301.B.521211.6"/>
    <m/>
    <s v="06 - Perlengkapan Peserta"/>
    <n v="54"/>
    <s v="Org"/>
    <n v="280000"/>
    <n v="15120000"/>
    <m/>
    <x v="232"/>
    <n v="54"/>
    <s v="Org"/>
    <n v="280000"/>
    <n v="15120000"/>
    <n v="0"/>
    <x v="2"/>
    <x v="0"/>
    <x v="0"/>
    <x v="0"/>
    <x v="0"/>
    <s v="WA.4345.EBC.996.301.B.521211"/>
  </r>
  <r>
    <s v="WA.4345.EBC.996.301.B.521219"/>
    <s v="521219"/>
    <s v="Belanja Barang Non Operasional Lainnya"/>
    <m/>
    <m/>
    <m/>
    <n v="5257592000"/>
    <s v="521219"/>
    <x v="26"/>
    <m/>
    <m/>
    <m/>
    <n v="5257592000"/>
    <n v="0"/>
    <x v="4"/>
    <x v="0"/>
    <x v="0"/>
    <x v="8"/>
    <x v="6"/>
    <s v="WA.4345.EBC.996.301.B"/>
  </r>
  <r>
    <s v="WA.4345.EBC.996.301.B.521219.1"/>
    <m/>
    <s v="01 - Dukungan Penyelenggaraan Tugas Belajar"/>
    <n v="101"/>
    <s v="OK"/>
    <n v="52047941"/>
    <n v="5256842000"/>
    <m/>
    <x v="286"/>
    <n v="101"/>
    <s v="OK"/>
    <n v="52047941"/>
    <n v="5256842000"/>
    <n v="0"/>
    <x v="2"/>
    <x v="0"/>
    <x v="0"/>
    <x v="0"/>
    <x v="0"/>
    <s v="WA.4345.EBC.996.301.B.521219"/>
  </r>
  <r>
    <s v="WA.4345.EBC.996.301.B.521219.2"/>
    <m/>
    <s v="02 - Langganan biaya video conference"/>
    <n v="3"/>
    <s v="PKT"/>
    <n v="250000"/>
    <n v="750000"/>
    <m/>
    <x v="287"/>
    <n v="3"/>
    <s v="PKT"/>
    <n v="250000"/>
    <n v="750000"/>
    <n v="0"/>
    <x v="2"/>
    <x v="0"/>
    <x v="0"/>
    <x v="0"/>
    <x v="0"/>
    <s v="WA.4345.EBC.996.301.B.521219"/>
  </r>
  <r>
    <s v="WA.4345.EBC.996.301.B.522151"/>
    <s v="522151"/>
    <s v="Belanja Jasa Profesi"/>
    <m/>
    <m/>
    <m/>
    <n v="20000000"/>
    <s v="522151"/>
    <x v="11"/>
    <m/>
    <m/>
    <m/>
    <n v="20000000"/>
    <n v="0"/>
    <x v="4"/>
    <x v="0"/>
    <x v="0"/>
    <x v="8"/>
    <x v="6"/>
    <s v="WA.4345.EBC.996.301.B"/>
  </r>
  <r>
    <s v="WA.4345.EBC.996.301.B.522151.1"/>
    <m/>
    <s v="01 - Narasumber/Pembahas"/>
    <n v="20"/>
    <s v="OJ"/>
    <n v="1000000"/>
    <n v="20000000"/>
    <m/>
    <x v="12"/>
    <n v="20"/>
    <s v="OJ"/>
    <n v="1000000"/>
    <n v="20000000"/>
    <n v="0"/>
    <x v="2"/>
    <x v="0"/>
    <x v="0"/>
    <x v="0"/>
    <x v="0"/>
    <s v="WA.4345.EBC.996.301.B.522151"/>
  </r>
  <r>
    <s v="WA.4345.EBC.996.301.B.524111"/>
    <s v="524111"/>
    <s v="Belanja Perjalanan Dinas Biasa"/>
    <m/>
    <m/>
    <m/>
    <n v="152000000"/>
    <s v="524111"/>
    <x v="13"/>
    <m/>
    <m/>
    <m/>
    <n v="152000000"/>
    <n v="0"/>
    <x v="4"/>
    <x v="0"/>
    <x v="0"/>
    <x v="8"/>
    <x v="6"/>
    <s v="WA.4345.EBC.996.301.B"/>
  </r>
  <r>
    <s v="WA.4345.EBC.996.301.B.524111.1"/>
    <m/>
    <s v="01 - Perjalanan Koordinasi dan pengadministrasian Tugas Belajar"/>
    <n v="20"/>
    <s v="OK"/>
    <n v="5500000"/>
    <n v="110000000"/>
    <m/>
    <x v="289"/>
    <n v="20"/>
    <s v="OK"/>
    <n v="5500000"/>
    <n v="110000000"/>
    <n v="0"/>
    <x v="2"/>
    <x v="0"/>
    <x v="0"/>
    <x v="0"/>
    <x v="0"/>
    <s v="WA.4345.EBC.996.301.B.524111"/>
  </r>
  <r>
    <s v="WA.4345.EBC.996.301.B.524111.2"/>
    <m/>
    <s v="02 - Perjalanan Peserta Tugas Belajar"/>
    <n v="28"/>
    <s v="OK"/>
    <n v="1500000"/>
    <n v="42000000"/>
    <m/>
    <x v="290"/>
    <n v="28"/>
    <s v="OK"/>
    <n v="1500000"/>
    <n v="42000000"/>
    <n v="0"/>
    <x v="2"/>
    <x v="0"/>
    <x v="0"/>
    <x v="0"/>
    <x v="0"/>
    <s v="WA.4345.EBC.996.301.B.524111"/>
  </r>
  <r>
    <s v="WA.4345.EBC.996.301.B.524119"/>
    <s v="524119"/>
    <s v="Belanja Perjalanan Dinas Paket Meeting Luar Kota"/>
    <m/>
    <m/>
    <m/>
    <n v="205200000"/>
    <s v="524119"/>
    <x v="113"/>
    <m/>
    <m/>
    <m/>
    <n v="205200000"/>
    <n v="0"/>
    <x v="4"/>
    <x v="0"/>
    <x v="0"/>
    <x v="8"/>
    <x v="6"/>
    <s v="WA.4345.EBC.996.301.B"/>
  </r>
  <r>
    <s v="WA.4345.EBC.996.301.B.524119.1"/>
    <m/>
    <s v="01 - Paket meeting fullboard (54 org x 2 hari)"/>
    <n v="108"/>
    <s v="OH"/>
    <n v="850000"/>
    <n v="91800000"/>
    <m/>
    <x v="292"/>
    <n v="108"/>
    <s v="OH"/>
    <n v="850000"/>
    <n v="91800000"/>
    <n v="0"/>
    <x v="2"/>
    <x v="0"/>
    <x v="0"/>
    <x v="0"/>
    <x v="0"/>
    <s v="WA.4345.EBC.996.301.B.524119"/>
  </r>
  <r>
    <s v="WA.4345.EBC.996.301.B.524119.2"/>
    <m/>
    <s v="02 - Uang harian paket meeting"/>
    <n v="54"/>
    <s v="OK"/>
    <n v="450000"/>
    <n v="24300000"/>
    <m/>
    <x v="293"/>
    <n v="54"/>
    <s v="OK"/>
    <n v="450000"/>
    <n v="24300000"/>
    <n v="0"/>
    <x v="2"/>
    <x v="0"/>
    <x v="0"/>
    <x v="0"/>
    <x v="0"/>
    <s v="WA.4345.EBC.996.301.B.524119"/>
  </r>
  <r>
    <s v="WA.4345.EBC.996.301.B.524119.3"/>
    <m/>
    <s v="03 - Perjalanan peserta"/>
    <n v="54"/>
    <s v="OK"/>
    <n v="1650000"/>
    <n v="89100000"/>
    <m/>
    <x v="294"/>
    <n v="54"/>
    <s v="OK"/>
    <n v="1650000"/>
    <n v="89100000"/>
    <n v="0"/>
    <x v="2"/>
    <x v="0"/>
    <x v="0"/>
    <x v="0"/>
    <x v="0"/>
    <s v="WA.4345.EBC.996.301.B.524119"/>
  </r>
  <r>
    <s v="WA.4345.EBC.996.301.C"/>
    <s v="C"/>
    <s v="Tugas Belajar Luar Negeri"/>
    <m/>
    <m/>
    <m/>
    <n v="186041000"/>
    <s v="C"/>
    <x v="295"/>
    <m/>
    <m/>
    <m/>
    <n v="186041000"/>
    <n v="0"/>
    <x v="4"/>
    <x v="4"/>
    <x v="6"/>
    <x v="0"/>
    <x v="0"/>
    <s v="WA.4345.EBC.996.301"/>
  </r>
  <r>
    <s v="WA.4345.EBC.996.301.C.521211"/>
    <s v="521211"/>
    <s v="Belanja Bahan"/>
    <m/>
    <m/>
    <m/>
    <n v="24000000"/>
    <s v="521211"/>
    <x v="6"/>
    <m/>
    <m/>
    <m/>
    <n v="24000000"/>
    <n v="0"/>
    <x v="4"/>
    <x v="0"/>
    <x v="0"/>
    <x v="8"/>
    <x v="6"/>
    <s v="WA.4345.EBC.996.301.C"/>
  </r>
  <r>
    <s v="WA.4345.EBC.996.301.C.521211.1"/>
    <m/>
    <s v="01 - Penggadaan"/>
    <n v="6"/>
    <s v="PKT"/>
    <n v="1500000"/>
    <n v="9000000"/>
    <m/>
    <x v="81"/>
    <n v="6"/>
    <s v="PKT"/>
    <n v="1500000"/>
    <n v="9000000"/>
    <n v="0"/>
    <x v="2"/>
    <x v="0"/>
    <x v="0"/>
    <x v="0"/>
    <x v="0"/>
    <s v="WA.4345.EBC.996.301.C.521211"/>
  </r>
  <r>
    <s v="WA.4345.EBC.996.301.C.521211.2"/>
    <m/>
    <s v="02 - Bahan Komputer"/>
    <n v="6"/>
    <s v="PKT"/>
    <n v="1500000"/>
    <n v="9000000"/>
    <m/>
    <x v="23"/>
    <n v="6"/>
    <s v="PKT"/>
    <n v="1500000"/>
    <n v="9000000"/>
    <n v="0"/>
    <x v="2"/>
    <x v="0"/>
    <x v="0"/>
    <x v="0"/>
    <x v="0"/>
    <s v="WA.4345.EBC.996.301.C.521211"/>
  </r>
  <r>
    <s v="WA.4345.EBC.996.301.C.521211.3"/>
    <m/>
    <s v="03 - ATK"/>
    <n v="6"/>
    <s v="PKT"/>
    <n v="1000000"/>
    <n v="6000000"/>
    <m/>
    <x v="24"/>
    <n v="6"/>
    <s v="PKT"/>
    <n v="1000000"/>
    <n v="6000000"/>
    <n v="0"/>
    <x v="2"/>
    <x v="0"/>
    <x v="0"/>
    <x v="0"/>
    <x v="0"/>
    <s v="WA.4345.EBC.996.301.C.521211"/>
  </r>
  <r>
    <s v="WA.4345.EBC.996.301.C.521219"/>
    <s v="521219"/>
    <s v="Belanja Barang Non Operasional Lainnya"/>
    <m/>
    <m/>
    <m/>
    <n v="20000000"/>
    <s v="521219"/>
    <x v="26"/>
    <m/>
    <m/>
    <m/>
    <n v="20000000"/>
    <n v="0"/>
    <x v="4"/>
    <x v="0"/>
    <x v="0"/>
    <x v="8"/>
    <x v="6"/>
    <s v="WA.4345.EBC.996.301.C"/>
  </r>
  <r>
    <s v="WA.4345.EBC.996.301.C.521219.1"/>
    <m/>
    <s v="01 - Dukungan Penyelenggaraan Tugas Belajar Luar Negeri"/>
    <n v="2"/>
    <s v="OK"/>
    <n v="10000000"/>
    <n v="20000000"/>
    <m/>
    <x v="296"/>
    <n v="2"/>
    <s v="OK"/>
    <n v="10000000"/>
    <n v="20000000"/>
    <n v="0"/>
    <x v="2"/>
    <x v="0"/>
    <x v="0"/>
    <x v="0"/>
    <x v="0"/>
    <s v="WA.4345.EBC.996.301.C.521219"/>
  </r>
  <r>
    <s v="WA.4345.EBC.996.301.C.524211"/>
    <s v="524211"/>
    <s v="Belanja Perjalanan Dinas Biasa - Luar Negeri"/>
    <m/>
    <m/>
    <m/>
    <n v="142041000"/>
    <s v="524211"/>
    <x v="297"/>
    <m/>
    <m/>
    <m/>
    <n v="142041000"/>
    <n v="0"/>
    <x v="4"/>
    <x v="0"/>
    <x v="0"/>
    <x v="8"/>
    <x v="6"/>
    <s v="WA.4345.EBC.996.301.C"/>
  </r>
  <r>
    <s v="WA.4345.EBC.996.301.C.524211.1"/>
    <m/>
    <s v="01 - Perjalanan peserta tugas belajar, Koordinasi dan Pendampingan tugas belajar"/>
    <n v="3"/>
    <s v="OK"/>
    <n v="47347000"/>
    <n v="142041000"/>
    <m/>
    <x v="298"/>
    <n v="3"/>
    <s v="OK"/>
    <n v="47347000"/>
    <n v="142041000"/>
    <n v="0"/>
    <x v="2"/>
    <x v="0"/>
    <x v="0"/>
    <x v="0"/>
    <x v="0"/>
    <s v="WA.4345.EBC.996.301.C.524211"/>
  </r>
  <r>
    <s v="WA.4345.EBC.996.302"/>
    <s v="302"/>
    <s v="Aparatur KKP yang Diberikan Izin Belajar"/>
    <m/>
    <s v=""/>
    <m/>
    <n v="91170000"/>
    <s v="302"/>
    <x v="299"/>
    <m/>
    <s v=""/>
    <m/>
    <n v="91170000"/>
    <n v="0"/>
    <x v="4"/>
    <x v="0"/>
    <x v="0"/>
    <x v="0"/>
    <x v="0"/>
    <s v="WA.4345.EBC.996"/>
  </r>
  <r>
    <s v="WA.4345.EBC.996.302.A"/>
    <s v="A"/>
    <s v="Aparatur KKP yang Diberikan Izin Belajar"/>
    <m/>
    <m/>
    <m/>
    <n v="91170000"/>
    <s v="A"/>
    <x v="299"/>
    <m/>
    <m/>
    <m/>
    <n v="91170000"/>
    <n v="0"/>
    <x v="4"/>
    <x v="4"/>
    <x v="6"/>
    <x v="0"/>
    <x v="0"/>
    <s v="WA.4345.EBC.996.302"/>
  </r>
  <r>
    <s v="WA.4345.EBC.996.302.A.521211"/>
    <s v="521211"/>
    <s v="Belanja Bahan"/>
    <m/>
    <m/>
    <m/>
    <n v="39000000"/>
    <s v="521211"/>
    <x v="6"/>
    <m/>
    <m/>
    <m/>
    <n v="39000000"/>
    <n v="0"/>
    <x v="4"/>
    <x v="0"/>
    <x v="0"/>
    <x v="8"/>
    <x v="6"/>
    <s v="WA.4345.EBC.996.302.A"/>
  </r>
  <r>
    <s v="WA.4345.EBC.996.302.A.521211.1"/>
    <m/>
    <s v="01 - Konsumsi/bahan makanan"/>
    <n v="100"/>
    <s v="OK"/>
    <n v="70000"/>
    <n v="7000000"/>
    <m/>
    <x v="7"/>
    <n v="100"/>
    <s v="OK"/>
    <n v="70000"/>
    <n v="7000000"/>
    <n v="0"/>
    <x v="2"/>
    <x v="0"/>
    <x v="0"/>
    <x v="0"/>
    <x v="0"/>
    <s v="WA.4345.EBC.996.302.A.521211"/>
  </r>
  <r>
    <s v="WA.4345.EBC.996.302.A.521211.2"/>
    <m/>
    <s v="02 - Penggadaan"/>
    <n v="8"/>
    <s v="PKT"/>
    <n v="1500000"/>
    <n v="12000000"/>
    <m/>
    <x v="8"/>
    <n v="8"/>
    <s v="PKT"/>
    <n v="1500000"/>
    <n v="12000000"/>
    <n v="0"/>
    <x v="2"/>
    <x v="0"/>
    <x v="0"/>
    <x v="0"/>
    <x v="0"/>
    <s v="WA.4345.EBC.996.302.A.521211"/>
  </r>
  <r>
    <s v="WA.4345.EBC.996.302.A.521211.3"/>
    <m/>
    <s v="03 - Bahan Komputer"/>
    <n v="8"/>
    <s v="PKT"/>
    <n v="1500000"/>
    <n v="12000000"/>
    <m/>
    <x v="9"/>
    <n v="8"/>
    <s v="PKT"/>
    <n v="1500000"/>
    <n v="12000000"/>
    <n v="0"/>
    <x v="2"/>
    <x v="0"/>
    <x v="0"/>
    <x v="0"/>
    <x v="0"/>
    <s v="WA.4345.EBC.996.302.A.521211"/>
  </r>
  <r>
    <s v="WA.4345.EBC.996.302.A.521211.4"/>
    <m/>
    <s v="04 - ATK"/>
    <n v="8"/>
    <s v="PKT"/>
    <n v="1000000"/>
    <n v="8000000"/>
    <m/>
    <x v="10"/>
    <n v="8"/>
    <s v="PKT"/>
    <n v="1000000"/>
    <n v="8000000"/>
    <n v="0"/>
    <x v="2"/>
    <x v="0"/>
    <x v="0"/>
    <x v="0"/>
    <x v="0"/>
    <s v="WA.4345.EBC.996.302.A.521211"/>
  </r>
  <r>
    <s v="WA.4345.EBC.996.302.A.524111"/>
    <s v="524111"/>
    <s v="Belanja Perjalanan Dinas Biasa"/>
    <m/>
    <m/>
    <m/>
    <n v="52170000"/>
    <s v="524111"/>
    <x v="13"/>
    <m/>
    <m/>
    <m/>
    <n v="52170000"/>
    <n v="0"/>
    <x v="4"/>
    <x v="0"/>
    <x v="0"/>
    <x v="8"/>
    <x v="6"/>
    <s v="WA.4345.EBC.996.302.A"/>
  </r>
  <r>
    <s v="WA.4345.EBC.996.302.A.524111.1"/>
    <m/>
    <s v="01 - Perjalanan Koordinasi dan pengadministrasian izin Belajar"/>
    <n v="10"/>
    <s v="OK"/>
    <n v="5217000"/>
    <n v="52170000"/>
    <m/>
    <x v="300"/>
    <n v="10"/>
    <s v="OK"/>
    <n v="5217000"/>
    <n v="52170000"/>
    <n v="0"/>
    <x v="2"/>
    <x v="0"/>
    <x v="0"/>
    <x v="0"/>
    <x v="0"/>
    <s v="WA.4345.EBC.996.302.A.52411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0">
  <r>
    <s v="032.12.DL"/>
    <s v="032.12.DL"/>
    <s v="Program Pendidikan dan Pelatihan Vokasi"/>
    <m/>
    <m/>
    <m/>
    <n v="1000000000"/>
    <s v="032.12.DL"/>
    <x v="0"/>
    <m/>
    <m/>
    <m/>
    <n v="1310927000"/>
    <n v="-310927000"/>
    <x v="0"/>
    <x v="0"/>
    <x v="0"/>
    <x v="0"/>
    <x v="0"/>
    <s v="032.12"/>
  </r>
  <r>
    <s v="DL.2376"/>
    <s v="2376"/>
    <s v="Pendidikan Kelautan dan Perikanan"/>
    <m/>
    <m/>
    <m/>
    <n v="1000000000"/>
    <s v="2376"/>
    <x v="1"/>
    <m/>
    <m/>
    <m/>
    <n v="1310927000"/>
    <n v="-310927000"/>
    <x v="0"/>
    <x v="0"/>
    <x v="0"/>
    <x v="0"/>
    <x v="0"/>
    <s v="DL"/>
  </r>
  <r>
    <s v="DL.2376.AFA"/>
    <s v="2376.AFA"/>
    <s v="Norma, Standard, Prosedur dan Kriteria[Base Line]"/>
    <n v="5"/>
    <s v="NSPK, Rancangan Standar, Pedoman, Standar"/>
    <m/>
    <n v="1000000000"/>
    <s v="2376.AFA"/>
    <x v="2"/>
    <n v="5"/>
    <s v="NSPK, Rancangan Standar, Pedoman, Standar"/>
    <m/>
    <n v="1310927000"/>
    <n v="-310927000"/>
    <x v="0"/>
    <x v="0"/>
    <x v="0"/>
    <x v="0"/>
    <x v="0"/>
    <s v="DL.2376"/>
  </r>
  <r>
    <s v="DL.2376.AFA.001"/>
    <s v="2376.AFA.001"/>
    <s v="Norma, Standard, Prosedur dan Kriteria Pendidikan Kelautan dan Perikanan"/>
    <n v="5"/>
    <s v="NSPK"/>
    <m/>
    <n v="1000000000"/>
    <s v="2376.AFA.001"/>
    <x v="3"/>
    <n v="5"/>
    <s v="NSPK"/>
    <m/>
    <n v="1310927000"/>
    <n v="-310927000"/>
    <x v="0"/>
    <x v="0"/>
    <x v="0"/>
    <x v="0"/>
    <x v="0"/>
    <s v="DL.2376.AFA"/>
  </r>
  <r>
    <s v="DL.2376.AFA.001.051"/>
    <s v="051"/>
    <s v="NSPK Metode dan Kurikulum Pendidikan KP"/>
    <m/>
    <s v=""/>
    <m/>
    <n v="186192000"/>
    <s v="051"/>
    <x v="4"/>
    <m/>
    <s v=""/>
    <m/>
    <n v="331711000"/>
    <n v="-145519000"/>
    <x v="0"/>
    <x v="0"/>
    <x v="0"/>
    <x v="0"/>
    <x v="0"/>
    <s v="DL.2376.AFA.001"/>
  </r>
  <r>
    <s v="DL.2376.AFA.001.051.A"/>
    <s v="A"/>
    <s v="Bimbingan dan Pembinaan Metode dan Kurikulum"/>
    <m/>
    <m/>
    <m/>
    <n v="131673000"/>
    <s v="A"/>
    <x v="5"/>
    <m/>
    <m/>
    <m/>
    <n v="248392000"/>
    <n v="-116719000"/>
    <x v="0"/>
    <x v="1"/>
    <x v="1"/>
    <x v="0"/>
    <x v="0"/>
    <s v="DL.2376.AFA.001.051"/>
  </r>
  <r>
    <s v="DL.2376.AFA.001.051.A.521211"/>
    <s v="521211"/>
    <s v="Belanja Bahan"/>
    <m/>
    <m/>
    <m/>
    <n v="48225000"/>
    <s v="521211"/>
    <x v="6"/>
    <m/>
    <m/>
    <m/>
    <n v="53175000"/>
    <n v="-4950000"/>
    <x v="0"/>
    <x v="0"/>
    <x v="0"/>
    <x v="0"/>
    <x v="1"/>
    <s v="DL.2376.AFA.001.051.A"/>
  </r>
  <r>
    <s v="DL.2376.AFA.001.051.A.521211.1"/>
    <m/>
    <s v="01 - Konsumsi/bahan makanan"/>
    <n v="503"/>
    <s v="OK"/>
    <n v="75000"/>
    <n v="37725000"/>
    <m/>
    <x v="7"/>
    <n v="569"/>
    <s v="OK"/>
    <n v="75000"/>
    <n v="42675000"/>
    <n v="-4950000"/>
    <x v="1"/>
    <x v="0"/>
    <x v="0"/>
    <x v="0"/>
    <x v="0"/>
    <s v="DL.2376.AFA.001.051.A.521211"/>
  </r>
  <r>
    <s v="DL.2376.AFA.001.051.A.521211.2"/>
    <m/>
    <s v="02 - Penggadaan"/>
    <n v="3"/>
    <s v="PKT"/>
    <n v="1000000"/>
    <n v="3000000"/>
    <m/>
    <x v="8"/>
    <n v="3"/>
    <s v="PKT"/>
    <n v="1000000"/>
    <n v="3000000"/>
    <n v="0"/>
    <x v="2"/>
    <x v="0"/>
    <x v="0"/>
    <x v="0"/>
    <x v="0"/>
    <s v="DL.2376.AFA.001.051.A.521211"/>
  </r>
  <r>
    <s v="DL.2376.AFA.001.051.A.521211.3"/>
    <m/>
    <s v="03 - Bahan Komputer"/>
    <n v="3"/>
    <s v="PKT"/>
    <n v="1500000"/>
    <n v="4500000"/>
    <m/>
    <x v="9"/>
    <n v="3"/>
    <s v="PKT"/>
    <n v="1500000"/>
    <n v="4500000"/>
    <n v="0"/>
    <x v="0"/>
    <x v="0"/>
    <x v="0"/>
    <x v="0"/>
    <x v="0"/>
    <s v="DL.2376.AFA.001.051.A.521211"/>
  </r>
  <r>
    <s v="DL.2376.AFA.001.051.A.521211.4"/>
    <m/>
    <s v="04 - ATK"/>
    <n v="3"/>
    <s v="PKT"/>
    <n v="1000000"/>
    <n v="3000000"/>
    <m/>
    <x v="10"/>
    <n v="3"/>
    <s v="PKT"/>
    <n v="1000000"/>
    <n v="3000000"/>
    <n v="0"/>
    <x v="0"/>
    <x v="0"/>
    <x v="0"/>
    <x v="0"/>
    <x v="0"/>
    <s v="DL.2376.AFA.001.051.A.521211"/>
  </r>
  <r>
    <s v="DL.2376.AFA.001.051.A.522151"/>
    <s v="522151"/>
    <s v="Belanja Jasa Profesi"/>
    <m/>
    <m/>
    <m/>
    <n v="16000000"/>
    <s v="522151"/>
    <x v="11"/>
    <m/>
    <m/>
    <m/>
    <n v="16000000"/>
    <n v="0"/>
    <x v="0"/>
    <x v="0"/>
    <x v="0"/>
    <x v="0"/>
    <x v="1"/>
    <s v="DL.2376.AFA.001.051.A"/>
  </r>
  <r>
    <s v="DL.2376.AFA.001.051.A.522151.1"/>
    <m/>
    <s v="01 - Narasumber/Pembahas"/>
    <n v="16"/>
    <s v="OJ"/>
    <n v="1000000"/>
    <n v="16000000"/>
    <m/>
    <x v="12"/>
    <n v="16"/>
    <s v="OJ"/>
    <n v="1000000"/>
    <n v="16000000"/>
    <n v="0"/>
    <x v="2"/>
    <x v="0"/>
    <x v="0"/>
    <x v="0"/>
    <x v="0"/>
    <s v="DL.2376.AFA.001.051.A.522151"/>
  </r>
  <r>
    <s v="DL.2376.AFA.001.051.A.524111"/>
    <s v="524111"/>
    <s v="Belanja Perjalanan Dinas Biasa"/>
    <m/>
    <m/>
    <m/>
    <n v="67448000"/>
    <s v="524111"/>
    <x v="13"/>
    <m/>
    <m/>
    <m/>
    <n v="67448000"/>
    <n v="0"/>
    <x v="0"/>
    <x v="0"/>
    <x v="0"/>
    <x v="0"/>
    <x v="1"/>
    <s v="DL.2376.AFA.001.051.A"/>
  </r>
  <r>
    <s v="DL.2376.AFA.001.051.A.524111.1"/>
    <m/>
    <s v="01 - Perjalanan Bimbingan dan Pembinaan Metode dan Kurikulum"/>
    <n v="13"/>
    <s v="OK"/>
    <n v="5188308"/>
    <n v="67448000"/>
    <m/>
    <x v="14"/>
    <n v="13"/>
    <s v="OK"/>
    <n v="5188308"/>
    <n v="67448000"/>
    <n v="0"/>
    <x v="2"/>
    <x v="0"/>
    <x v="0"/>
    <x v="0"/>
    <x v="0"/>
    <s v="DL.2376.AFA.001.051.A.524111"/>
  </r>
  <r>
    <s v="DL.2376.AFA.001.051.A.524114"/>
    <m/>
    <m/>
    <m/>
    <m/>
    <m/>
    <m/>
    <s v="524114"/>
    <x v="15"/>
    <m/>
    <m/>
    <m/>
    <n v="111769000"/>
    <n v="-111769000"/>
    <x v="3"/>
    <x v="0"/>
    <x v="0"/>
    <x v="0"/>
    <x v="1"/>
    <s v="DL.2376.AFA.001.051.A"/>
  </r>
  <r>
    <s v="DL.2376.AFA.001.051.A.524114.1"/>
    <m/>
    <m/>
    <m/>
    <m/>
    <m/>
    <m/>
    <m/>
    <x v="16"/>
    <n v="70"/>
    <s v="OH"/>
    <n v="1197000"/>
    <n v="83790000"/>
    <n v="-83790000"/>
    <x v="4"/>
    <x v="0"/>
    <x v="0"/>
    <x v="0"/>
    <x v="0"/>
    <s v="DL.2376.AFA.001.051.A.524114"/>
  </r>
  <r>
    <s v="DL.2376.AFA.001.051.A.524114.2"/>
    <m/>
    <m/>
    <m/>
    <m/>
    <m/>
    <m/>
    <m/>
    <x v="17"/>
    <n v="35"/>
    <s v="OH"/>
    <n v="799400"/>
    <n v="27979000"/>
    <n v="-27979000"/>
    <x v="4"/>
    <x v="0"/>
    <x v="0"/>
    <x v="0"/>
    <x v="0"/>
    <s v="DL.2376.AFA.001.051.A.524114"/>
  </r>
  <r>
    <s v="DL.2376.AFA.001.051.B"/>
    <s v="B"/>
    <s v="Penyusunan NSPK Metode dan Kurikulum"/>
    <m/>
    <m/>
    <m/>
    <n v="54519000"/>
    <s v="B"/>
    <x v="18"/>
    <m/>
    <m/>
    <m/>
    <n v="83319000"/>
    <n v="-28800000"/>
    <x v="0"/>
    <x v="1"/>
    <x v="1"/>
    <x v="0"/>
    <x v="0"/>
    <s v="DL.2376.AFA.001.051"/>
  </r>
  <r>
    <s v="DL.2376.AFA.001.051.B.521211"/>
    <s v="521211"/>
    <s v="Belanja Bahan"/>
    <m/>
    <m/>
    <m/>
    <n v="17500000"/>
    <s v="521211"/>
    <x v="6"/>
    <m/>
    <m/>
    <m/>
    <n v="36300000"/>
    <n v="-18800000"/>
    <x v="0"/>
    <x v="0"/>
    <x v="0"/>
    <x v="0"/>
    <x v="1"/>
    <s v="DL.2376.AFA.001.051.B"/>
  </r>
  <r>
    <s v="DL.2376.AFA.001.051.B.521211.1"/>
    <m/>
    <s v="01 - Konsumsi/bahan makanan"/>
    <n v="140"/>
    <s v="OK"/>
    <n v="75000"/>
    <n v="10500000"/>
    <m/>
    <x v="7"/>
    <n v="154"/>
    <s v="OK"/>
    <n v="75000"/>
    <n v="11550000"/>
    <n v="-1050000"/>
    <x v="1"/>
    <x v="0"/>
    <x v="0"/>
    <x v="0"/>
    <x v="0"/>
    <s v="DL.2376.AFA.001.051.B.521211"/>
  </r>
  <r>
    <s v="DL.2376.AFA.001.051.B.521211.2"/>
    <m/>
    <s v="02 - Penggadaan"/>
    <n v="2"/>
    <s v="PKT"/>
    <n v="1000000"/>
    <n v="2000000"/>
    <m/>
    <x v="8"/>
    <n v="1"/>
    <s v="PKT"/>
    <n v="750000"/>
    <n v="750000"/>
    <n v="1250000"/>
    <x v="1"/>
    <x v="0"/>
    <x v="0"/>
    <x v="0"/>
    <x v="0"/>
    <s v="DL.2376.AFA.001.051.B.521211"/>
  </r>
  <r>
    <s v="DL.2376.AFA.001.051.B.521211.3"/>
    <m/>
    <s v="03 - Bahan Komputer"/>
    <n v="2"/>
    <s v="PKT"/>
    <n v="1500000"/>
    <n v="3000000"/>
    <m/>
    <x v="9"/>
    <n v="3"/>
    <s v="PKT"/>
    <n v="1500000"/>
    <n v="4500000"/>
    <n v="-1500000"/>
    <x v="1"/>
    <x v="0"/>
    <x v="0"/>
    <x v="0"/>
    <x v="0"/>
    <s v="DL.2376.AFA.001.051.B.521211"/>
  </r>
  <r>
    <s v="DL.2376.AFA.001.051.B.521211.4"/>
    <m/>
    <s v="04 - ATK"/>
    <n v="2"/>
    <s v="PKT"/>
    <n v="1000000"/>
    <n v="2000000"/>
    <m/>
    <x v="10"/>
    <n v="3"/>
    <s v="PKT"/>
    <n v="1000000"/>
    <n v="3000000"/>
    <n v="-1000000"/>
    <x v="1"/>
    <x v="0"/>
    <x v="0"/>
    <x v="0"/>
    <x v="0"/>
    <s v="DL.2376.AFA.001.051.B.521211"/>
  </r>
  <r>
    <s v="DL.2376.AFA.001.051.B.521211.5"/>
    <m/>
    <m/>
    <m/>
    <m/>
    <m/>
    <m/>
    <m/>
    <x v="19"/>
    <n v="100"/>
    <s v="Eks"/>
    <n v="165000"/>
    <n v="16500000"/>
    <n v="-16500000"/>
    <x v="3"/>
    <x v="0"/>
    <x v="0"/>
    <x v="0"/>
    <x v="0"/>
    <s v="DL.2376.AFA.001.051.B.521211"/>
  </r>
  <r>
    <s v="DL.2376.AFA.001.051.B.522151"/>
    <s v="522151"/>
    <s v="Belanja Jasa Profesi"/>
    <m/>
    <m/>
    <m/>
    <n v="5000000"/>
    <s v="522151"/>
    <x v="11"/>
    <m/>
    <m/>
    <m/>
    <n v="15000000"/>
    <n v="-10000000"/>
    <x v="0"/>
    <x v="0"/>
    <x v="0"/>
    <x v="0"/>
    <x v="1"/>
    <s v="DL.2376.AFA.001.051.B"/>
  </r>
  <r>
    <s v="DL.2376.AFA.001.051.B.522151.1"/>
    <m/>
    <s v="01 - Narasumber/Pembahas"/>
    <n v="5"/>
    <s v="OJ"/>
    <n v="1000000"/>
    <n v="5000000"/>
    <m/>
    <x v="12"/>
    <n v="15"/>
    <s v="OJ"/>
    <n v="1000000"/>
    <n v="15000000"/>
    <n v="-10000000"/>
    <x v="4"/>
    <x v="0"/>
    <x v="0"/>
    <x v="0"/>
    <x v="0"/>
    <s v="DL.2376.AFA.001.051.B.522151"/>
  </r>
  <r>
    <s v="DL.2376.AFA.001.051.B.524111"/>
    <s v="524111"/>
    <s v="Belanja Perjalanan Dinas Biasa"/>
    <m/>
    <m/>
    <m/>
    <n v="32019000"/>
    <s v="524111"/>
    <x v="13"/>
    <m/>
    <m/>
    <m/>
    <n v="32019000"/>
    <n v="0"/>
    <x v="0"/>
    <x v="0"/>
    <x v="0"/>
    <x v="0"/>
    <x v="1"/>
    <s v="DL.2376.AFA.001.051.B"/>
  </r>
  <r>
    <s v="DL.2376.AFA.001.051.B.524111.1"/>
    <m/>
    <s v="01 - Perjalanan Fasilitasi/koordinasi Penyusunan NSPK"/>
    <n v="11"/>
    <s v="OK"/>
    <n v="2910883"/>
    <n v="32019000"/>
    <m/>
    <x v="20"/>
    <n v="11"/>
    <s v="OK"/>
    <n v="2910883"/>
    <n v="32019000"/>
    <n v="0"/>
    <x v="2"/>
    <x v="0"/>
    <x v="0"/>
    <x v="0"/>
    <x v="0"/>
    <s v="DL.2376.AFA.001.051.B.524111"/>
  </r>
  <r>
    <s v="DL.2376.AFA.001.052"/>
    <s v="052"/>
    <s v="NSPK Peserta Didik Sarana dan Prasarana Pendidikan KP"/>
    <m/>
    <s v=""/>
    <m/>
    <n v="118802000"/>
    <s v="052"/>
    <x v="21"/>
    <m/>
    <s v=""/>
    <m/>
    <n v="187302000"/>
    <n v="-68500000"/>
    <x v="0"/>
    <x v="0"/>
    <x v="0"/>
    <x v="0"/>
    <x v="0"/>
    <s v="DL.2376.AFA.001"/>
  </r>
  <r>
    <s v="DL.2376.AFA.001.052.A"/>
    <s v="A"/>
    <s v="NSPK Peserta Didik"/>
    <m/>
    <m/>
    <m/>
    <n v="35050000"/>
    <s v="A"/>
    <x v="22"/>
    <m/>
    <m/>
    <m/>
    <n v="80050000"/>
    <n v="-45000000"/>
    <x v="0"/>
    <x v="1"/>
    <x v="2"/>
    <x v="0"/>
    <x v="0"/>
    <s v="DL.2376.AFA.001.052"/>
  </r>
  <r>
    <s v="DL.2376.AFA.001.052.A.521211"/>
    <s v="521211"/>
    <s v="Belanja Bahan"/>
    <m/>
    <m/>
    <m/>
    <n v="11050000"/>
    <s v="521211"/>
    <x v="6"/>
    <m/>
    <m/>
    <m/>
    <n v="21050000"/>
    <n v="-10000000"/>
    <x v="0"/>
    <x v="0"/>
    <x v="0"/>
    <x v="0"/>
    <x v="2"/>
    <s v="DL.2376.AFA.001.052.A"/>
  </r>
  <r>
    <s v="DL.2376.AFA.001.052.A.521211.1"/>
    <m/>
    <s v="01 - Konsumsi/bahan makanan"/>
    <n v="100"/>
    <s v="OK"/>
    <n v="75000"/>
    <n v="7500000"/>
    <m/>
    <x v="7"/>
    <n v="200"/>
    <s v="OK"/>
    <n v="75000"/>
    <n v="15000000"/>
    <n v="-7500000"/>
    <x v="1"/>
    <x v="0"/>
    <x v="0"/>
    <x v="0"/>
    <x v="0"/>
    <s v="DL.2376.AFA.001.052.A.521211"/>
  </r>
  <r>
    <s v="DL.2376.AFA.001.052.A.521211.2"/>
    <m/>
    <s v="02 - Bahan Komputer"/>
    <n v="1"/>
    <s v="PKT"/>
    <n v="1500000"/>
    <n v="1500000"/>
    <m/>
    <x v="23"/>
    <n v="2"/>
    <s v="PKT"/>
    <n v="1500000"/>
    <n v="3000000"/>
    <n v="-1500000"/>
    <x v="1"/>
    <x v="0"/>
    <x v="0"/>
    <x v="0"/>
    <x v="0"/>
    <s v="DL.2376.AFA.001.052.A.521211"/>
  </r>
  <r>
    <s v="DL.2376.AFA.001.052.A.521211.3"/>
    <m/>
    <s v="03 - ATK"/>
    <n v="1"/>
    <s v="PKT"/>
    <n v="1000000"/>
    <n v="1000000"/>
    <m/>
    <x v="24"/>
    <n v="2"/>
    <s v="PKT"/>
    <n v="1000000"/>
    <n v="2000000"/>
    <n v="-1000000"/>
    <x v="1"/>
    <x v="0"/>
    <x v="0"/>
    <x v="0"/>
    <x v="0"/>
    <s v="DL.2376.AFA.001.052.A.521211"/>
  </r>
  <r>
    <s v="DL.2376.AFA.001.052.A.521211.4"/>
    <m/>
    <s v="04 - Cetak"/>
    <n v="3"/>
    <s v="Ekspl"/>
    <n v="350000"/>
    <n v="1050000"/>
    <m/>
    <x v="25"/>
    <n v="3"/>
    <s v="Ekspl"/>
    <n v="350000"/>
    <n v="1050000"/>
    <n v="0"/>
    <x v="0"/>
    <x v="0"/>
    <x v="0"/>
    <x v="0"/>
    <x v="0"/>
    <s v="DL.2376.AFA.001.052.A.521211"/>
  </r>
  <r>
    <s v="DL.2376.AFA.001.052.A.521219"/>
    <m/>
    <m/>
    <m/>
    <m/>
    <m/>
    <m/>
    <s v="521219"/>
    <x v="26"/>
    <m/>
    <m/>
    <m/>
    <n v="25000000"/>
    <n v="-25000000"/>
    <x v="3"/>
    <x v="0"/>
    <x v="0"/>
    <x v="0"/>
    <x v="2"/>
    <s v="DL.2376.AFA.001.052.A"/>
  </r>
  <r>
    <s v="DL.2376.AFA.001.052.A.521219.1"/>
    <m/>
    <m/>
    <m/>
    <m/>
    <m/>
    <m/>
    <m/>
    <x v="27"/>
    <n v="1"/>
    <s v="PKT"/>
    <n v="25000000"/>
    <n v="25000000"/>
    <n v="-25000000"/>
    <x v="4"/>
    <x v="0"/>
    <x v="0"/>
    <x v="0"/>
    <x v="0"/>
    <s v="DL.2376.AFA.001.052.A.521219"/>
  </r>
  <r>
    <s v="DL.2376.AFA.001.052.A.522151"/>
    <m/>
    <m/>
    <m/>
    <m/>
    <m/>
    <m/>
    <s v="522151"/>
    <x v="11"/>
    <m/>
    <m/>
    <m/>
    <n v="10000000"/>
    <n v="-10000000"/>
    <x v="3"/>
    <x v="0"/>
    <x v="0"/>
    <x v="0"/>
    <x v="2"/>
    <s v="DL.2376.AFA.001.052.A"/>
  </r>
  <r>
    <s v="DL.2376.AFA.001.052.A.522151.1"/>
    <m/>
    <m/>
    <m/>
    <m/>
    <m/>
    <m/>
    <m/>
    <x v="12"/>
    <n v="10"/>
    <s v="OJ"/>
    <n v="1000000"/>
    <n v="10000000"/>
    <n v="-10000000"/>
    <x v="4"/>
    <x v="0"/>
    <x v="0"/>
    <x v="0"/>
    <x v="0"/>
    <s v="DL.2376.AFA.001.052.A.522151"/>
  </r>
  <r>
    <s v="DL.2376.AFA.001.052.A.524111"/>
    <s v="524111"/>
    <s v="Belanja Perjalanan Dinas Biasa"/>
    <m/>
    <m/>
    <m/>
    <n v="24000000"/>
    <s v="524111"/>
    <x v="13"/>
    <m/>
    <m/>
    <m/>
    <n v="24000000"/>
    <n v="0"/>
    <x v="0"/>
    <x v="0"/>
    <x v="0"/>
    <x v="0"/>
    <x v="2"/>
    <s v="DL.2376.AFA.001.052.A"/>
  </r>
  <r>
    <s v="DL.2376.AFA.001.052.A.524111.1"/>
    <m/>
    <s v="01 - NSPK Peserta Didik Standar Sarana dan Prasarana Pendidikan KP"/>
    <n v="6"/>
    <s v="OK"/>
    <n v="4000000"/>
    <n v="24000000"/>
    <m/>
    <x v="28"/>
    <n v="6"/>
    <s v="OK"/>
    <n v="4000000"/>
    <n v="24000000"/>
    <n v="0"/>
    <x v="2"/>
    <x v="0"/>
    <x v="0"/>
    <x v="0"/>
    <x v="0"/>
    <s v="DL.2376.AFA.001.052.A.524111"/>
  </r>
  <r>
    <s v="DL.2376.AFA.001.052.B"/>
    <s v="B"/>
    <s v="Pengendalian Sarana Prasarana"/>
    <m/>
    <m/>
    <m/>
    <n v="83752000"/>
    <s v="B"/>
    <x v="29"/>
    <m/>
    <m/>
    <m/>
    <n v="107252000"/>
    <n v="-23500000"/>
    <x v="0"/>
    <x v="1"/>
    <x v="2"/>
    <x v="0"/>
    <x v="0"/>
    <s v="DL.2376.AFA.001.052"/>
  </r>
  <r>
    <s v="DL.2376.AFA.001.052.B.521211"/>
    <s v="521211"/>
    <s v="Belanja Bahan"/>
    <m/>
    <m/>
    <m/>
    <n v="13500000"/>
    <s v="521211"/>
    <x v="6"/>
    <m/>
    <m/>
    <m/>
    <n v="21000000"/>
    <n v="-7500000"/>
    <x v="0"/>
    <x v="0"/>
    <x v="0"/>
    <x v="0"/>
    <x v="2"/>
    <s v="DL.2376.AFA.001.052.B"/>
  </r>
  <r>
    <s v="DL.2376.AFA.001.052.B.521211.1"/>
    <m/>
    <s v="01 - Konsumsi/bahan makanan"/>
    <n v="100"/>
    <s v="OK"/>
    <n v="75000"/>
    <n v="7500000"/>
    <m/>
    <x v="7"/>
    <n v="200"/>
    <s v="OK"/>
    <n v="75000"/>
    <n v="15000000"/>
    <n v="-7500000"/>
    <x v="1"/>
    <x v="0"/>
    <x v="0"/>
    <x v="0"/>
    <x v="0"/>
    <s v="DL.2376.AFA.001.052.B.521211"/>
  </r>
  <r>
    <s v="DL.2376.AFA.001.052.B.521211.2"/>
    <m/>
    <s v="02 - Bahan Komputer"/>
    <n v="2"/>
    <s v="PKT"/>
    <n v="1500000"/>
    <n v="3000000"/>
    <m/>
    <x v="23"/>
    <n v="2"/>
    <s v="PKT"/>
    <n v="1500000"/>
    <n v="3000000"/>
    <n v="0"/>
    <x v="0"/>
    <x v="0"/>
    <x v="0"/>
    <x v="0"/>
    <x v="0"/>
    <s v="DL.2376.AFA.001.052.B.521211"/>
  </r>
  <r>
    <s v="DL.2376.AFA.001.052.B.521211.3"/>
    <m/>
    <s v="03 - ATK"/>
    <n v="2"/>
    <s v="PKT"/>
    <n v="1000000"/>
    <n v="2000000"/>
    <m/>
    <x v="24"/>
    <n v="2"/>
    <s v="PKT"/>
    <n v="1000000"/>
    <n v="2000000"/>
    <n v="0"/>
    <x v="0"/>
    <x v="0"/>
    <x v="0"/>
    <x v="0"/>
    <x v="0"/>
    <s v="DL.2376.AFA.001.052.B.521211"/>
  </r>
  <r>
    <s v="DL.2376.AFA.001.052.B.521211.4"/>
    <m/>
    <s v="04 - Cetakan"/>
    <n v="4"/>
    <s v="Ekspl"/>
    <n v="250000"/>
    <n v="1000000"/>
    <m/>
    <x v="30"/>
    <n v="4"/>
    <s v="Ekspl"/>
    <n v="250000"/>
    <n v="1000000"/>
    <n v="0"/>
    <x v="0"/>
    <x v="0"/>
    <x v="0"/>
    <x v="0"/>
    <x v="0"/>
    <s v="DL.2376.AFA.001.052.B.521211"/>
  </r>
  <r>
    <s v="DL.2376.AFA.001.052.B.522151"/>
    <s v="522151"/>
    <s v="Belanja Jasa Profesi"/>
    <m/>
    <m/>
    <m/>
    <n v="4000000"/>
    <s v="522151"/>
    <x v="11"/>
    <m/>
    <m/>
    <m/>
    <n v="20000000"/>
    <n v="-16000000"/>
    <x v="0"/>
    <x v="0"/>
    <x v="0"/>
    <x v="0"/>
    <x v="2"/>
    <s v="DL.2376.AFA.001.052.B"/>
  </r>
  <r>
    <s v="DL.2376.AFA.001.052.B.522151.1"/>
    <m/>
    <s v="01 - Narasumber/Pembahas"/>
    <n v="4"/>
    <s v="OJ"/>
    <n v="1000000"/>
    <n v="4000000"/>
    <m/>
    <x v="12"/>
    <n v="20"/>
    <s v="OJ"/>
    <n v="1000000"/>
    <n v="20000000"/>
    <n v="-16000000"/>
    <x v="4"/>
    <x v="0"/>
    <x v="0"/>
    <x v="0"/>
    <x v="0"/>
    <s v="DL.2376.AFA.001.052.B.522151"/>
  </r>
  <r>
    <s v="DL.2376.AFA.001.052.B.524111"/>
    <s v="524111"/>
    <s v="Belanja Perjalanan Dinas Biasa"/>
    <m/>
    <m/>
    <m/>
    <n v="66252000"/>
    <s v="524111"/>
    <x v="13"/>
    <m/>
    <m/>
    <m/>
    <n v="66252000"/>
    <n v="0"/>
    <x v="0"/>
    <x v="0"/>
    <x v="0"/>
    <x v="0"/>
    <x v="2"/>
    <s v="DL.2376.AFA.001.052.B"/>
  </r>
  <r>
    <s v="DL.2376.AFA.001.052.B.524111.1"/>
    <m/>
    <s v="01 - Perjalanan Pengendalian Sarana Prasarana"/>
    <n v="12"/>
    <s v="OK"/>
    <n v="5521000"/>
    <n v="66252000"/>
    <m/>
    <x v="31"/>
    <n v="12"/>
    <s v="OK"/>
    <n v="5521000"/>
    <n v="66252000"/>
    <n v="0"/>
    <x v="2"/>
    <x v="0"/>
    <x v="0"/>
    <x v="0"/>
    <x v="0"/>
    <s v="DL.2376.AFA.001.052.B.524111"/>
  </r>
  <r>
    <s v="DL.2376.AFA.001.053"/>
    <s v="053"/>
    <s v="NSPK Kelembagaan Pendidikan KP"/>
    <m/>
    <s v=""/>
    <m/>
    <n v="475336000"/>
    <s v="053"/>
    <x v="32"/>
    <m/>
    <s v=""/>
    <m/>
    <n v="475336000"/>
    <n v="0"/>
    <x v="0"/>
    <x v="0"/>
    <x v="0"/>
    <x v="0"/>
    <x v="0"/>
    <s v="DL.2376.AFA.001"/>
  </r>
  <r>
    <s v="DL.2376.AFA.001.053.A"/>
    <s v="A"/>
    <s v="Pengembangan Kelembagaan Pendidikan KP"/>
    <m/>
    <m/>
    <m/>
    <n v="404820000"/>
    <s v="A"/>
    <x v="33"/>
    <m/>
    <m/>
    <m/>
    <n v="404820000"/>
    <n v="0"/>
    <x v="0"/>
    <x v="2"/>
    <x v="3"/>
    <x v="0"/>
    <x v="0"/>
    <s v="DL.2376.AFA.001.053"/>
  </r>
  <r>
    <s v="DL.2376.AFA.001.053.A.521211"/>
    <s v="521211"/>
    <s v="Belanja Bahan"/>
    <m/>
    <m/>
    <m/>
    <n v="74000000"/>
    <s v="521211"/>
    <x v="6"/>
    <m/>
    <m/>
    <m/>
    <n v="43000000"/>
    <n v="31000000"/>
    <x v="0"/>
    <x v="0"/>
    <x v="0"/>
    <x v="0"/>
    <x v="3"/>
    <s v="DL.2376.AFA.001.053.A"/>
  </r>
  <r>
    <s v="DL.2376.AFA.001.053.A.521211.1"/>
    <m/>
    <s v="01 - Konsumsi/bahan makanan"/>
    <n v="200"/>
    <s v="OK"/>
    <n v="75000"/>
    <n v="15000000"/>
    <m/>
    <x v="7"/>
    <n v="200"/>
    <s v="OK"/>
    <n v="75000"/>
    <n v="15000000"/>
    <n v="0"/>
    <x v="0"/>
    <x v="0"/>
    <x v="0"/>
    <x v="0"/>
    <x v="0"/>
    <s v="DL.2376.AFA.001.053.A.521211"/>
  </r>
  <r>
    <s v="DL.2376.AFA.001.053.A.521211.2"/>
    <m/>
    <s v="02 - Penggadaan"/>
    <n v="8"/>
    <s v="PKT"/>
    <n v="1000000"/>
    <n v="8000000"/>
    <m/>
    <x v="8"/>
    <n v="8"/>
    <s v="PKT"/>
    <n v="1000000"/>
    <n v="8000000"/>
    <n v="0"/>
    <x v="2"/>
    <x v="0"/>
    <x v="0"/>
    <x v="0"/>
    <x v="0"/>
    <s v="DL.2376.AFA.001.053.A.521211"/>
  </r>
  <r>
    <s v="DL.2376.AFA.001.053.A.521211.3"/>
    <m/>
    <s v="03 - Bahan Komputer"/>
    <n v="8"/>
    <s v="PKT"/>
    <n v="1500000"/>
    <n v="12000000"/>
    <m/>
    <x v="9"/>
    <n v="8"/>
    <s v="PKT"/>
    <n v="1500000"/>
    <n v="12000000"/>
    <n v="0"/>
    <x v="2"/>
    <x v="0"/>
    <x v="0"/>
    <x v="0"/>
    <x v="0"/>
    <s v="DL.2376.AFA.001.053.A.521211"/>
  </r>
  <r>
    <s v="DL.2376.AFA.001.053.A.521211.4"/>
    <m/>
    <s v="04 - ATK"/>
    <n v="8"/>
    <s v="PKT"/>
    <n v="1000000"/>
    <n v="8000000"/>
    <m/>
    <x v="10"/>
    <n v="8"/>
    <s v="PKT"/>
    <n v="1000000"/>
    <n v="8000000"/>
    <n v="0"/>
    <x v="2"/>
    <x v="0"/>
    <x v="0"/>
    <x v="0"/>
    <x v="0"/>
    <s v="DL.2376.AFA.001.053.A.521211"/>
  </r>
  <r>
    <s v="DL.2376.AFA.001.053.A.521211.5"/>
    <m/>
    <s v="05 - Cetakan Kelembagaan Pendidikan Vokasi"/>
    <n v="62"/>
    <s v="Ekpl"/>
    <n v="500000"/>
    <n v="31000000"/>
    <m/>
    <x v="34"/>
    <m/>
    <m/>
    <m/>
    <m/>
    <n v="31000000"/>
    <x v="1"/>
    <x v="0"/>
    <x v="0"/>
    <x v="0"/>
    <x v="0"/>
    <s v="DL.2376.AFA.001.053.A.521211"/>
  </r>
  <r>
    <s v="DL.2376.AFA.001.053.A.521219"/>
    <m/>
    <m/>
    <m/>
    <m/>
    <m/>
    <m/>
    <s v="521219"/>
    <x v="26"/>
    <m/>
    <m/>
    <m/>
    <n v="31000000"/>
    <n v="-31000000"/>
    <x v="0"/>
    <x v="0"/>
    <x v="0"/>
    <x v="0"/>
    <x v="3"/>
    <s v="DL.2376.AFA.001.053.A"/>
  </r>
  <r>
    <s v="DL.2376.AFA.001.053.A.521219.1"/>
    <m/>
    <m/>
    <m/>
    <m/>
    <m/>
    <m/>
    <m/>
    <x v="35"/>
    <n v="1"/>
    <s v="PKT"/>
    <n v="31000000"/>
    <n v="31000000"/>
    <n v="-31000000"/>
    <x v="1"/>
    <x v="0"/>
    <x v="0"/>
    <x v="0"/>
    <x v="0"/>
    <s v="DL.2376.AFA.001.053.A.521219"/>
  </r>
  <r>
    <s v="DL.2376.AFA.001.053.A.522151"/>
    <s v="522151"/>
    <s v="Belanja Jasa Profesi"/>
    <m/>
    <m/>
    <m/>
    <n v="25200000"/>
    <s v="522151"/>
    <x v="11"/>
    <m/>
    <m/>
    <m/>
    <n v="25200000"/>
    <n v="0"/>
    <x v="0"/>
    <x v="0"/>
    <x v="0"/>
    <x v="0"/>
    <x v="3"/>
    <s v="DL.2376.AFA.001.053.A"/>
  </r>
  <r>
    <s v="DL.2376.AFA.001.053.A.522151.1"/>
    <m/>
    <s v="01 - Narasumber/Pembahas"/>
    <n v="28"/>
    <s v="OJ"/>
    <n v="900000"/>
    <n v="25200000"/>
    <m/>
    <x v="12"/>
    <n v="28"/>
    <s v="OJ"/>
    <n v="900000"/>
    <n v="25200000"/>
    <n v="0"/>
    <x v="2"/>
    <x v="0"/>
    <x v="0"/>
    <x v="0"/>
    <x v="0"/>
    <s v="DL.2376.AFA.001.053.A.522151"/>
  </r>
  <r>
    <s v="DL.2376.AFA.001.053.A.524111"/>
    <s v="524111"/>
    <s v="Belanja Perjalanan Dinas Biasa"/>
    <m/>
    <m/>
    <m/>
    <n v="304120000"/>
    <s v="524111"/>
    <x v="13"/>
    <m/>
    <m/>
    <m/>
    <n v="304120000"/>
    <n v="0"/>
    <x v="0"/>
    <x v="0"/>
    <x v="0"/>
    <x v="0"/>
    <x v="3"/>
    <s v="DL.2376.AFA.001.053.A"/>
  </r>
  <r>
    <s v="DL.2376.AFA.001.053.A.524111.1"/>
    <m/>
    <s v="01 - Perjalanan Pembentukan Kelembagaan Pendidikan KP"/>
    <n v="52"/>
    <s v="OK"/>
    <n v="5848480"/>
    <n v="304120000"/>
    <m/>
    <x v="36"/>
    <n v="52"/>
    <s v="OK"/>
    <n v="5848480"/>
    <n v="304120000"/>
    <n v="0"/>
    <x v="2"/>
    <x v="0"/>
    <x v="0"/>
    <x v="0"/>
    <x v="0"/>
    <s v="DL.2376.AFA.001.053.A.524111"/>
  </r>
  <r>
    <s v="DL.2376.AFA.001.053.A.524113"/>
    <s v="524113"/>
    <s v="Belanja Perjalanan Dinas Dalam Kota"/>
    <m/>
    <m/>
    <m/>
    <n v="1500000"/>
    <s v="524113"/>
    <x v="37"/>
    <m/>
    <m/>
    <m/>
    <n v="1500000"/>
    <n v="0"/>
    <x v="0"/>
    <x v="0"/>
    <x v="0"/>
    <x v="0"/>
    <x v="3"/>
    <s v="DL.2376.AFA.001.053.A"/>
  </r>
  <r>
    <s v="DL.2376.AFA.001.053.A.524113.1"/>
    <m/>
    <s v="01 - Transport lokal"/>
    <n v="10"/>
    <s v="OK"/>
    <n v="150000"/>
    <n v="1500000"/>
    <m/>
    <x v="38"/>
    <n v="10"/>
    <s v="OK"/>
    <n v="150000"/>
    <n v="1500000"/>
    <n v="0"/>
    <x v="2"/>
    <x v="0"/>
    <x v="0"/>
    <x v="0"/>
    <x v="0"/>
    <s v="DL.2376.AFA.001.053.A.524113"/>
  </r>
  <r>
    <s v="DL.2376.AFA.001.053.B"/>
    <s v="B"/>
    <s v="Penyusunan NSPK Kelembagaan Pendidikan"/>
    <m/>
    <m/>
    <m/>
    <n v="70516000"/>
    <s v="B"/>
    <x v="39"/>
    <m/>
    <m/>
    <m/>
    <n v="70516000"/>
    <n v="0"/>
    <x v="0"/>
    <x v="2"/>
    <x v="3"/>
    <x v="0"/>
    <x v="0"/>
    <s v="DL.2376.AFA.001.053"/>
  </r>
  <r>
    <s v="DL.2376.AFA.001.053.B.521211"/>
    <s v="521211"/>
    <s v="Belanja Bahan"/>
    <m/>
    <m/>
    <m/>
    <n v="22625000"/>
    <s v="521211"/>
    <x v="6"/>
    <m/>
    <m/>
    <m/>
    <n v="22625000"/>
    <n v="0"/>
    <x v="3"/>
    <x v="0"/>
    <x v="0"/>
    <x v="0"/>
    <x v="3"/>
    <s v="DL.2376.AFA.001.053.B"/>
  </r>
  <r>
    <s v="DL.2376.AFA.001.053.B.521211.1"/>
    <m/>
    <s v="01 - Konsumsi/bahan makanan"/>
    <n v="75"/>
    <s v="OK"/>
    <n v="75000"/>
    <n v="5625000"/>
    <m/>
    <x v="7"/>
    <n v="75"/>
    <s v="OK"/>
    <n v="75000"/>
    <n v="5625000"/>
    <n v="0"/>
    <x v="2"/>
    <x v="0"/>
    <x v="0"/>
    <x v="0"/>
    <x v="0"/>
    <s v="DL.2376.AFA.001.053.B.521211"/>
  </r>
  <r>
    <s v="DL.2376.AFA.001.053.B.521211.2"/>
    <m/>
    <s v="02 - Penggadaan"/>
    <n v="4"/>
    <s v="PKT"/>
    <n v="1500000"/>
    <n v="6000000"/>
    <m/>
    <x v="8"/>
    <n v="4"/>
    <s v="PKT"/>
    <n v="1500000"/>
    <n v="6000000"/>
    <n v="0"/>
    <x v="2"/>
    <x v="0"/>
    <x v="0"/>
    <x v="0"/>
    <x v="0"/>
    <s v="DL.2376.AFA.001.053.B.521211"/>
  </r>
  <r>
    <s v="DL.2376.AFA.001.053.B.521211.3"/>
    <m/>
    <s v="03 - Bahan Komputer"/>
    <n v="4"/>
    <s v="PKT"/>
    <n v="1500000"/>
    <n v="6000000"/>
    <m/>
    <x v="9"/>
    <n v="4"/>
    <s v="PKT"/>
    <n v="1500000"/>
    <n v="6000000"/>
    <n v="0"/>
    <x v="2"/>
    <x v="0"/>
    <x v="0"/>
    <x v="0"/>
    <x v="0"/>
    <s v="DL.2376.AFA.001.053.B.521211"/>
  </r>
  <r>
    <s v="DL.2376.AFA.001.053.B.521211.4"/>
    <m/>
    <s v="04 - ATK"/>
    <n v="5"/>
    <s v="PKT"/>
    <n v="1000000"/>
    <n v="5000000"/>
    <m/>
    <x v="10"/>
    <n v="5"/>
    <s v="PKT"/>
    <n v="1000000"/>
    <n v="5000000"/>
    <n v="0"/>
    <x v="2"/>
    <x v="0"/>
    <x v="0"/>
    <x v="0"/>
    <x v="0"/>
    <s v="DL.2376.AFA.001.053.B.521211"/>
  </r>
  <r>
    <s v="DL.2376.AFA.001.053.B.522151"/>
    <s v="522151"/>
    <s v="Belanja Jasa Profesi"/>
    <m/>
    <m/>
    <m/>
    <n v="7200000"/>
    <s v="522151"/>
    <x v="11"/>
    <m/>
    <m/>
    <m/>
    <n v="7200000"/>
    <n v="0"/>
    <x v="3"/>
    <x v="0"/>
    <x v="0"/>
    <x v="0"/>
    <x v="3"/>
    <s v="DL.2376.AFA.001.053.B"/>
  </r>
  <r>
    <s v="DL.2376.AFA.001.053.B.522151.1"/>
    <m/>
    <s v="01 - Narasumber/Pembahas"/>
    <n v="8"/>
    <s v="OJ"/>
    <n v="900000"/>
    <n v="7200000"/>
    <m/>
    <x v="12"/>
    <n v="8"/>
    <s v="OJ"/>
    <n v="900000"/>
    <n v="7200000"/>
    <n v="0"/>
    <x v="2"/>
    <x v="0"/>
    <x v="0"/>
    <x v="0"/>
    <x v="0"/>
    <s v="DL.2376.AFA.001.053.B.522151"/>
  </r>
  <r>
    <s v="DL.2376.AFA.001.053.B.524111"/>
    <s v="524111"/>
    <s v="Belanja Perjalanan Dinas Biasa"/>
    <m/>
    <m/>
    <m/>
    <n v="40691000"/>
    <s v="524111"/>
    <x v="13"/>
    <m/>
    <m/>
    <m/>
    <n v="40691000"/>
    <n v="0"/>
    <x v="3"/>
    <x v="0"/>
    <x v="0"/>
    <x v="0"/>
    <x v="3"/>
    <s v="DL.2376.AFA.001.053.B"/>
  </r>
  <r>
    <s v="DL.2376.AFA.001.053.B.524111.1"/>
    <m/>
    <s v="01 - Penyusunan NSPK Kelembagaan Pendidikan"/>
    <n v="20"/>
    <s v="OK"/>
    <n v="2034550"/>
    <n v="40691000"/>
    <m/>
    <x v="40"/>
    <n v="20"/>
    <s v="OK"/>
    <n v="2034550"/>
    <n v="40691000"/>
    <n v="0"/>
    <x v="2"/>
    <x v="0"/>
    <x v="0"/>
    <x v="0"/>
    <x v="0"/>
    <s v="DL.2376.AFA.001.053.B.524111"/>
  </r>
  <r>
    <s v="DL.2376.AFA.001.054"/>
    <s v="054"/>
    <s v="NSPK Ketenagaan Pendidikan KP"/>
    <m/>
    <s v=""/>
    <m/>
    <n v="219670000"/>
    <s v="054"/>
    <x v="41"/>
    <m/>
    <s v=""/>
    <m/>
    <n v="316578000"/>
    <n v="-96908000"/>
    <x v="0"/>
    <x v="0"/>
    <x v="0"/>
    <x v="0"/>
    <x v="0"/>
    <s v="DL.2376.AFA.001"/>
  </r>
  <r>
    <s v="DL.2376.AFA.001.054.A"/>
    <s v="A"/>
    <s v="Penyiapan Pendidik dan Tenaga Kependidikan"/>
    <m/>
    <m/>
    <m/>
    <n v="116750000"/>
    <s v="A"/>
    <x v="42"/>
    <m/>
    <m/>
    <m/>
    <n v="205658000"/>
    <n v="-88908000"/>
    <x v="0"/>
    <x v="2"/>
    <x v="4"/>
    <x v="0"/>
    <x v="0"/>
    <s v="DL.2376.AFA.001.054"/>
  </r>
  <r>
    <s v="DL.2376.AFA.001.054.A.521211"/>
    <s v="521211"/>
    <s v="Belanja Bahan"/>
    <m/>
    <m/>
    <m/>
    <n v="50750000"/>
    <s v="521211"/>
    <x v="6"/>
    <m/>
    <m/>
    <m/>
    <n v="50750000"/>
    <n v="0"/>
    <x v="0"/>
    <x v="0"/>
    <x v="0"/>
    <x v="0"/>
    <x v="4"/>
    <s v="DL.2376.AFA.001.054.A"/>
  </r>
  <r>
    <s v="DL.2376.AFA.001.054.A.521211.1"/>
    <m/>
    <s v="01 - Konsumsi/bahan makanan"/>
    <n v="250"/>
    <s v="OK"/>
    <n v="75000"/>
    <n v="18750000"/>
    <m/>
    <x v="7"/>
    <n v="250"/>
    <s v="OK"/>
    <n v="75000"/>
    <n v="18750000"/>
    <n v="0"/>
    <x v="0"/>
    <x v="0"/>
    <x v="0"/>
    <x v="0"/>
    <x v="0"/>
    <s v="DL.2376.AFA.001.054.A.521211"/>
  </r>
  <r>
    <s v="DL.2376.AFA.001.054.A.521211.2"/>
    <m/>
    <s v="02 - Penggadaan"/>
    <n v="8"/>
    <s v="PKT"/>
    <n v="1500000"/>
    <n v="12000000"/>
    <m/>
    <x v="8"/>
    <n v="8"/>
    <s v="PKT"/>
    <n v="1500000"/>
    <n v="12000000"/>
    <n v="0"/>
    <x v="2"/>
    <x v="0"/>
    <x v="0"/>
    <x v="0"/>
    <x v="0"/>
    <s v="DL.2376.AFA.001.054.A.521211"/>
  </r>
  <r>
    <s v="DL.2376.AFA.001.054.A.521211.3"/>
    <m/>
    <s v="03 - Bahan Komputer"/>
    <n v="8"/>
    <s v="PKT"/>
    <n v="1500000"/>
    <n v="12000000"/>
    <m/>
    <x v="9"/>
    <n v="8"/>
    <s v="PKT"/>
    <n v="1500000"/>
    <n v="12000000"/>
    <n v="0"/>
    <x v="2"/>
    <x v="0"/>
    <x v="0"/>
    <x v="0"/>
    <x v="0"/>
    <s v="DL.2376.AFA.001.054.A.521211"/>
  </r>
  <r>
    <s v="DL.2376.AFA.001.054.A.521211.4"/>
    <m/>
    <s v="04 - ATK"/>
    <n v="8"/>
    <s v="PKT"/>
    <n v="1000000"/>
    <n v="8000000"/>
    <m/>
    <x v="10"/>
    <n v="8"/>
    <s v="PKT"/>
    <n v="1000000"/>
    <n v="8000000"/>
    <n v="0"/>
    <x v="2"/>
    <x v="0"/>
    <x v="0"/>
    <x v="0"/>
    <x v="0"/>
    <s v="DL.2376.AFA.001.054.A.521211"/>
  </r>
  <r>
    <s v="DL.2376.AFA.001.054.A.522151"/>
    <m/>
    <m/>
    <m/>
    <m/>
    <m/>
    <m/>
    <s v="522151"/>
    <x v="11"/>
    <m/>
    <m/>
    <m/>
    <n v="27000000"/>
    <n v="-27000000"/>
    <x v="3"/>
    <x v="0"/>
    <x v="0"/>
    <x v="0"/>
    <x v="4"/>
    <s v="DL.2376.AFA.001.054.A"/>
  </r>
  <r>
    <s v="DL.2376.AFA.001.054.A.522151.1"/>
    <m/>
    <m/>
    <m/>
    <m/>
    <m/>
    <m/>
    <m/>
    <x v="12"/>
    <n v="30"/>
    <s v="OJ"/>
    <n v="900000"/>
    <n v="27000000"/>
    <n v="-27000000"/>
    <x v="4"/>
    <x v="0"/>
    <x v="0"/>
    <x v="0"/>
    <x v="0"/>
    <s v="DL.2376.AFA.001.054.A.522151"/>
  </r>
  <r>
    <s v="DL.2376.AFA.001.054.A.524111"/>
    <s v="524111"/>
    <s v="Belanja Perjalanan Dinas Biasa"/>
    <m/>
    <m/>
    <m/>
    <n v="66000000"/>
    <s v="524111"/>
    <x v="13"/>
    <m/>
    <m/>
    <m/>
    <n v="127908000"/>
    <n v="-61908000"/>
    <x v="0"/>
    <x v="0"/>
    <x v="0"/>
    <x v="0"/>
    <x v="4"/>
    <s v="DL.2376.AFA.001.054.A"/>
  </r>
  <r>
    <s v="DL.2376.AFA.001.054.A.524111.1"/>
    <m/>
    <s v="01 - Perjalanan Penyiapan Pendidik dan Tenaga Kependidikan"/>
    <n v="12"/>
    <s v="OK"/>
    <n v="5500000"/>
    <n v="66000000"/>
    <m/>
    <x v="43"/>
    <n v="20"/>
    <s v="OK"/>
    <n v="6395400"/>
    <n v="127908000"/>
    <n v="-61908000"/>
    <x v="4"/>
    <x v="0"/>
    <x v="0"/>
    <x v="0"/>
    <x v="0"/>
    <s v="DL.2376.AFA.001.054.A.524111"/>
  </r>
  <r>
    <s v="DL.2376.AFA.001.054.B"/>
    <s v="B"/>
    <s v="Evaluasi Beban Kerja Guru dan Dosen"/>
    <m/>
    <m/>
    <m/>
    <n v="102920000"/>
    <s v="B"/>
    <x v="44"/>
    <m/>
    <m/>
    <m/>
    <n v="110920000"/>
    <n v="-8000000"/>
    <x v="0"/>
    <x v="2"/>
    <x v="4"/>
    <x v="0"/>
    <x v="0"/>
    <s v="DL.2376.AFA.001.054"/>
  </r>
  <r>
    <s v="DL.2376.AFA.001.054.B.521211"/>
    <s v="521211"/>
    <s v="Belanja Bahan"/>
    <m/>
    <m/>
    <m/>
    <n v="23750000"/>
    <s v="521211"/>
    <x v="6"/>
    <m/>
    <m/>
    <m/>
    <n v="23750000"/>
    <n v="0"/>
    <x v="3"/>
    <x v="0"/>
    <x v="0"/>
    <x v="0"/>
    <x v="4"/>
    <s v="DL.2376.AFA.001.054.B"/>
  </r>
  <r>
    <s v="DL.2376.AFA.001.054.B.521211.1"/>
    <m/>
    <s v="01 - Konsumsi/bahan makanan"/>
    <n v="90"/>
    <s v="OK"/>
    <n v="75000"/>
    <n v="6750000"/>
    <m/>
    <x v="7"/>
    <n v="90"/>
    <s v="OK"/>
    <n v="75000"/>
    <n v="6750000"/>
    <n v="0"/>
    <x v="2"/>
    <x v="0"/>
    <x v="0"/>
    <x v="0"/>
    <x v="0"/>
    <s v="DL.2376.AFA.001.054.B.521211"/>
  </r>
  <r>
    <s v="DL.2376.AFA.001.054.B.521211.2"/>
    <m/>
    <s v="02 - Penggadaan"/>
    <n v="2"/>
    <s v="PKT"/>
    <n v="1500000"/>
    <n v="3000000"/>
    <m/>
    <x v="8"/>
    <n v="2"/>
    <s v="PKT"/>
    <n v="1500000"/>
    <n v="3000000"/>
    <n v="0"/>
    <x v="2"/>
    <x v="0"/>
    <x v="0"/>
    <x v="0"/>
    <x v="0"/>
    <s v="DL.2376.AFA.001.054.B.521211"/>
  </r>
  <r>
    <s v="DL.2376.AFA.001.054.B.521211.3"/>
    <m/>
    <s v="03 - Bahan Komputer"/>
    <n v="2"/>
    <s v="PKT"/>
    <n v="1500000"/>
    <n v="3000000"/>
    <m/>
    <x v="9"/>
    <n v="2"/>
    <s v="PKT"/>
    <n v="1500000"/>
    <n v="3000000"/>
    <n v="0"/>
    <x v="2"/>
    <x v="0"/>
    <x v="0"/>
    <x v="0"/>
    <x v="0"/>
    <s v="DL.2376.AFA.001.054.B.521211"/>
  </r>
  <r>
    <s v="DL.2376.AFA.001.054.B.521211.4"/>
    <m/>
    <s v="04 - ATK"/>
    <n v="2"/>
    <s v="PKT"/>
    <n v="1000000"/>
    <n v="2000000"/>
    <m/>
    <x v="10"/>
    <n v="2"/>
    <s v="PKT"/>
    <n v="1000000"/>
    <n v="2000000"/>
    <n v="0"/>
    <x v="2"/>
    <x v="0"/>
    <x v="0"/>
    <x v="0"/>
    <x v="0"/>
    <s v="DL.2376.AFA.001.054.B.521211"/>
  </r>
  <r>
    <s v="DL.2376.AFA.001.054.B.521211.5"/>
    <m/>
    <s v="05 - Perlengkapan Kegiatan Beban Kerja Guru dan Dosen"/>
    <n v="36"/>
    <s v="OK"/>
    <n v="250000"/>
    <n v="9000000"/>
    <m/>
    <x v="45"/>
    <n v="36"/>
    <s v="OK"/>
    <n v="250000"/>
    <n v="9000000"/>
    <n v="0"/>
    <x v="2"/>
    <x v="0"/>
    <x v="0"/>
    <x v="0"/>
    <x v="0"/>
    <s v="DL.2376.AFA.001.054.B.521211"/>
  </r>
  <r>
    <s v="DL.2376.AFA.001.054.B.522151"/>
    <s v="522151"/>
    <s v="Belanja Jasa Profesi"/>
    <m/>
    <m/>
    <m/>
    <n v="10000000"/>
    <s v="522151"/>
    <x v="11"/>
    <m/>
    <m/>
    <m/>
    <n v="18000000"/>
    <n v="-8000000"/>
    <x v="3"/>
    <x v="0"/>
    <x v="0"/>
    <x v="0"/>
    <x v="4"/>
    <s v="DL.2376.AFA.001.054.B"/>
  </r>
  <r>
    <s v="DL.2376.AFA.001.054.B.522151.1"/>
    <m/>
    <s v="01 - Narasumber/Pembahas"/>
    <n v="10"/>
    <s v="OJ"/>
    <n v="1000000"/>
    <n v="10000000"/>
    <m/>
    <x v="12"/>
    <n v="20"/>
    <s v="OJ"/>
    <n v="900000"/>
    <n v="18000000"/>
    <n v="-8000000"/>
    <x v="3"/>
    <x v="0"/>
    <x v="0"/>
    <x v="0"/>
    <x v="0"/>
    <s v="DL.2376.AFA.001.054.B.522151"/>
  </r>
  <r>
    <s v="DL.2376.AFA.001.054.B.524111"/>
    <s v="524111"/>
    <s v="Belanja Perjalanan Dinas Biasa"/>
    <m/>
    <m/>
    <m/>
    <n v="69170000"/>
    <s v="524111"/>
    <x v="13"/>
    <m/>
    <m/>
    <m/>
    <n v="69170000"/>
    <n v="0"/>
    <x v="3"/>
    <x v="0"/>
    <x v="0"/>
    <x v="0"/>
    <x v="4"/>
    <s v="DL.2376.AFA.001.054.B"/>
  </r>
  <r>
    <s v="DL.2376.AFA.001.054.B.524111.1"/>
    <m/>
    <s v="01 - Perjalanan Evaluasi Beban Kerja Guru dan Dosen"/>
    <n v="26"/>
    <s v="OK"/>
    <n v="2660417"/>
    <n v="69170000"/>
    <m/>
    <x v="46"/>
    <n v="26"/>
    <s v="OK"/>
    <n v="2660417"/>
    <n v="69170000"/>
    <n v="0"/>
    <x v="2"/>
    <x v="0"/>
    <x v="0"/>
    <x v="0"/>
    <x v="0"/>
    <s v="DL.2376.AFA.001.054.B.524111"/>
  </r>
  <r>
    <s v="032.12.WA"/>
    <s v="032.12.WA"/>
    <s v="Program Dukungan Manajemen"/>
    <m/>
    <m/>
    <m/>
    <n v="22288180000"/>
    <s v="032.12.WA"/>
    <x v="47"/>
    <m/>
    <m/>
    <m/>
    <n v="22942174000"/>
    <n v="-653994000"/>
    <x v="0"/>
    <x v="0"/>
    <x v="0"/>
    <x v="0"/>
    <x v="0"/>
    <s v="032.12"/>
  </r>
  <r>
    <s v="WA.2378"/>
    <s v="2378"/>
    <s v="Dukungan Manajemen Internal Lingkup Badan Riset dan Sumber Daya Manusia Kelautan dan Perikanan"/>
    <m/>
    <m/>
    <m/>
    <n v="13788180000"/>
    <s v="2378"/>
    <x v="48"/>
    <m/>
    <m/>
    <m/>
    <n v="14442174000"/>
    <n v="-653994000"/>
    <x v="0"/>
    <x v="0"/>
    <x v="0"/>
    <x v="0"/>
    <x v="0"/>
    <s v="WA"/>
  </r>
  <r>
    <s v="WA.2378.CAN"/>
    <s v="2378.CAN"/>
    <s v="Sarana Bidang Teknologi Informasi dan Komunikasi[Base Line]"/>
    <n v="2"/>
    <s v="Unit"/>
    <m/>
    <n v="260000000"/>
    <s v="2378.CAN"/>
    <x v="49"/>
    <n v="2"/>
    <s v="Unit"/>
    <m/>
    <n v="260000000"/>
    <n v="0"/>
    <x v="0"/>
    <x v="0"/>
    <x v="0"/>
    <x v="0"/>
    <x v="0"/>
    <s v="WA.2378"/>
  </r>
  <r>
    <s v="WA.2378.CAN.001"/>
    <s v="2378.CAN.001"/>
    <s v="Sarana Teknologi Informasi dan Komunikasi Bidang Riset dan SDM KP"/>
    <n v="2"/>
    <s v="Unit"/>
    <m/>
    <n v="260000000"/>
    <s v="2378.CAN.001"/>
    <x v="50"/>
    <n v="2"/>
    <s v="Unit"/>
    <m/>
    <n v="260000000"/>
    <n v="0"/>
    <x v="3"/>
    <x v="0"/>
    <x v="0"/>
    <x v="0"/>
    <x v="0"/>
    <s v="WA.2378.CAN"/>
  </r>
  <r>
    <s v="WA.2378.CAN.001.301"/>
    <s v="301"/>
    <s v="Sarana Teknologi Informasi dan Komunikasi (TIK) Pendidikan Kelautan dan Perikanan"/>
    <m/>
    <s v=""/>
    <m/>
    <n v="260000000"/>
    <s v="301"/>
    <x v="51"/>
    <m/>
    <s v=""/>
    <m/>
    <n v="260000000"/>
    <n v="0"/>
    <x v="3"/>
    <x v="0"/>
    <x v="0"/>
    <x v="0"/>
    <x v="0"/>
    <s v="WA.2378.CAN.001"/>
  </r>
  <r>
    <s v="WA.2378.CAN.001.301.A"/>
    <s v="A"/>
    <s v="Sarana Teknologi Informasi dan Komunikasi"/>
    <m/>
    <m/>
    <m/>
    <n v="260000000"/>
    <s v="A"/>
    <x v="52"/>
    <m/>
    <m/>
    <m/>
    <n v="260000000"/>
    <n v="0"/>
    <x v="3"/>
    <x v="3"/>
    <x v="5"/>
    <x v="0"/>
    <x v="0"/>
    <s v="WA.2378.CAN.001.301"/>
  </r>
  <r>
    <s v="WA.2378.CAN.001.301.A.532111"/>
    <s v="532111"/>
    <s v="Belanja Modal Peralatan dan Mesin"/>
    <m/>
    <m/>
    <m/>
    <n v="260000000"/>
    <s v="532111"/>
    <x v="53"/>
    <m/>
    <m/>
    <m/>
    <n v="260000000"/>
    <n v="0"/>
    <x v="3"/>
    <x v="0"/>
    <x v="0"/>
    <x v="1"/>
    <x v="5"/>
    <s v="WA.2378.CAN.001.301.A"/>
  </r>
  <r>
    <s v="WA.2378.CAN.001.301.A.532111.1"/>
    <m/>
    <s v="01 - Peralatan Teknologi Informasi dan Komunikasi Pusdik KP"/>
    <n v="1"/>
    <s v="PKT"/>
    <n v="260000000"/>
    <n v="260000000"/>
    <m/>
    <x v="54"/>
    <n v="1"/>
    <s v="PKT"/>
    <n v="260000000"/>
    <n v="260000000"/>
    <n v="0"/>
    <x v="2"/>
    <x v="0"/>
    <x v="0"/>
    <x v="0"/>
    <x v="0"/>
    <s v="WA.2378.CAN.001.301.A.532111"/>
  </r>
  <r>
    <s v="WA.2378.EBA"/>
    <s v="2378.EBA"/>
    <s v="Layanan Dukungan Manajemen Internal[Base Line]"/>
    <n v="8"/>
    <s v="Layanan, Laporan, Dokumen, Rekomendasi, Unit"/>
    <m/>
    <n v="10694573000"/>
    <s v="2378.EBA"/>
    <x v="55"/>
    <n v="8"/>
    <s v="Layanan, Laporan, Dokumen, Rekomendasi, Unit"/>
    <m/>
    <n v="11735200000"/>
    <n v="-1040627000"/>
    <x v="0"/>
    <x v="0"/>
    <x v="0"/>
    <x v="0"/>
    <x v="0"/>
    <s v="WA.2378"/>
  </r>
  <r>
    <s v="WA.2378.EBA.958"/>
    <s v="2378.EBA.958"/>
    <s v="Layanan Hubungan Masyarakat"/>
    <n v="1"/>
    <s v="Layanan"/>
    <m/>
    <n v="253780000"/>
    <s v="2378.EBA.958"/>
    <x v="56"/>
    <n v="1"/>
    <s v="Layanan"/>
    <m/>
    <n v="572128000"/>
    <n v="-318348000"/>
    <x v="0"/>
    <x v="0"/>
    <x v="0"/>
    <x v="0"/>
    <x v="0"/>
    <s v="WA.2378.EBA"/>
  </r>
  <r>
    <s v="WA.2378.EBA.958.306"/>
    <s v="306"/>
    <s v="Pelayanan Kerja Sama Pendidikan Kelautan dan Perikanan"/>
    <m/>
    <s v=""/>
    <m/>
    <n v="253780000"/>
    <s v="306"/>
    <x v="57"/>
    <m/>
    <s v=""/>
    <m/>
    <n v="572128000"/>
    <n v="-318348000"/>
    <x v="0"/>
    <x v="0"/>
    <x v="0"/>
    <x v="0"/>
    <x v="0"/>
    <s v="WA.2378.EBA.958"/>
  </r>
  <r>
    <s v="WA.2378.EBA.958.306.A"/>
    <s v="A"/>
    <s v="Kerjasama Pendidikan KP"/>
    <m/>
    <m/>
    <m/>
    <n v="253780000"/>
    <s v="A"/>
    <x v="58"/>
    <m/>
    <m/>
    <m/>
    <n v="115852000"/>
    <n v="137928000"/>
    <x v="0"/>
    <x v="4"/>
    <x v="6"/>
    <x v="0"/>
    <x v="0"/>
    <s v="WA.2378.EBA.958.306"/>
  </r>
  <r>
    <s v="WA.2378.EBA.958.306.A.521211"/>
    <s v="521211"/>
    <s v="Belanja Bahan"/>
    <m/>
    <m/>
    <m/>
    <n v="39000000"/>
    <s v="521211"/>
    <x v="6"/>
    <m/>
    <m/>
    <m/>
    <n v="19500000"/>
    <n v="19500000"/>
    <x v="0"/>
    <x v="0"/>
    <x v="0"/>
    <x v="2"/>
    <x v="6"/>
    <s v="WA.2378.EBA.958.306.A"/>
  </r>
  <r>
    <s v="WA.2378.EBA.958.306.A.521211.1"/>
    <m/>
    <s v="01 - Konsumsi/bahan makanan"/>
    <n v="200"/>
    <s v="OK"/>
    <n v="75000"/>
    <n v="15000000"/>
    <m/>
    <x v="7"/>
    <n v="100"/>
    <s v="OK"/>
    <n v="75000"/>
    <n v="7500000"/>
    <n v="7500000"/>
    <x v="1"/>
    <x v="0"/>
    <x v="0"/>
    <x v="0"/>
    <x v="0"/>
    <s v="WA.2378.EBA.958.306.A.521211"/>
  </r>
  <r>
    <s v="WA.2378.EBA.958.306.A.521211.2"/>
    <m/>
    <s v="02 - Penggadaan"/>
    <n v="6"/>
    <s v="PKT"/>
    <n v="1500000"/>
    <n v="9000000"/>
    <m/>
    <x v="8"/>
    <n v="3"/>
    <s v="PKT"/>
    <n v="1500000"/>
    <n v="4500000"/>
    <n v="4500000"/>
    <x v="1"/>
    <x v="0"/>
    <x v="0"/>
    <x v="0"/>
    <x v="0"/>
    <s v="WA.2378.EBA.958.306.A.521211"/>
  </r>
  <r>
    <s v="WA.2378.EBA.958.306.A.521211.3"/>
    <m/>
    <s v="03 - Bahan Komputer"/>
    <n v="6"/>
    <s v="PKT"/>
    <n v="1500000"/>
    <n v="9000000"/>
    <m/>
    <x v="9"/>
    <n v="3"/>
    <s v="PKT"/>
    <n v="1500000"/>
    <n v="4500000"/>
    <n v="4500000"/>
    <x v="1"/>
    <x v="0"/>
    <x v="0"/>
    <x v="0"/>
    <x v="0"/>
    <s v="WA.2378.EBA.958.306.A.521211"/>
  </r>
  <r>
    <s v="WA.2378.EBA.958.306.A.521211.4"/>
    <m/>
    <s v="04 - ATK"/>
    <n v="6"/>
    <s v="PKT"/>
    <n v="1000000"/>
    <n v="6000000"/>
    <m/>
    <x v="10"/>
    <n v="3"/>
    <s v="PKT"/>
    <n v="1000000"/>
    <n v="3000000"/>
    <n v="3000000"/>
    <x v="1"/>
    <x v="0"/>
    <x v="0"/>
    <x v="0"/>
    <x v="0"/>
    <s v="WA.2378.EBA.958.306.A.521211"/>
  </r>
  <r>
    <s v="WA.2378.EBA.958.306.A.521219"/>
    <s v="521219"/>
    <s v="Belanja Barang Non Operasional Lainnya"/>
    <m/>
    <m/>
    <m/>
    <n v="9000000"/>
    <s v="521219"/>
    <x v="26"/>
    <m/>
    <m/>
    <m/>
    <n v="8500000"/>
    <n v="500000"/>
    <x v="0"/>
    <x v="0"/>
    <x v="0"/>
    <x v="2"/>
    <x v="6"/>
    <s v="WA.2378.EBA.958.306.A"/>
  </r>
  <r>
    <s v="WA.2378.EBA.958.306.A.521219.1"/>
    <m/>
    <s v="01 - Langganan biaya video conference"/>
    <n v="4"/>
    <s v="PKT"/>
    <n v="250000"/>
    <n v="1000000"/>
    <m/>
    <x v="59"/>
    <n v="2"/>
    <s v="PKT"/>
    <n v="250000"/>
    <n v="500000"/>
    <n v="500000"/>
    <x v="4"/>
    <x v="0"/>
    <x v="0"/>
    <x v="0"/>
    <x v="0"/>
    <s v="WA.2378.EBA.958.306.A.521219"/>
  </r>
  <r>
    <s v="WA.2378.EBA.958.306.A.521219.2"/>
    <m/>
    <s v="02 - Dukungan Kerjasama Pendidikan KP"/>
    <n v="1"/>
    <s v="PKT"/>
    <n v="8000000"/>
    <n v="8000000"/>
    <m/>
    <x v="60"/>
    <n v="1"/>
    <s v="PKT"/>
    <n v="8000000"/>
    <n v="8000000"/>
    <n v="0"/>
    <x v="2"/>
    <x v="0"/>
    <x v="0"/>
    <x v="0"/>
    <x v="0"/>
    <s v="WA.2378.EBA.958.306.A.521219"/>
  </r>
  <r>
    <s v="WA.2378.EBA.958.306.A.522151"/>
    <s v="522151"/>
    <s v="Belanja Jasa Profesi"/>
    <m/>
    <m/>
    <m/>
    <n v="8000000"/>
    <s v="522151"/>
    <x v="11"/>
    <m/>
    <m/>
    <m/>
    <n v="0"/>
    <n v="8000000"/>
    <x v="0"/>
    <x v="0"/>
    <x v="0"/>
    <x v="2"/>
    <x v="6"/>
    <s v="WA.2378.EBA.958.306.A"/>
  </r>
  <r>
    <s v="WA.2378.EBA.958.306.A.522151.1"/>
    <m/>
    <s v="01 - Narasumber/Pembahas"/>
    <n v="8"/>
    <s v="OJ"/>
    <n v="1000000"/>
    <n v="8000000"/>
    <m/>
    <x v="12"/>
    <n v="0"/>
    <s v="OJ"/>
    <n v="1000000"/>
    <n v="0"/>
    <n v="8000000"/>
    <x v="1"/>
    <x v="0"/>
    <x v="0"/>
    <x v="0"/>
    <x v="0"/>
    <s v="WA.2378.EBA.958.306.A.522151"/>
  </r>
  <r>
    <s v="WA.2378.EBA.958.306.A.524111"/>
    <s v="524111"/>
    <s v="Belanja Perjalanan Dinas Biasa"/>
    <m/>
    <m/>
    <m/>
    <n v="197780000"/>
    <s v="524111"/>
    <x v="13"/>
    <m/>
    <m/>
    <m/>
    <n v="87852000"/>
    <n v="109928000"/>
    <x v="0"/>
    <x v="0"/>
    <x v="0"/>
    <x v="2"/>
    <x v="6"/>
    <s v="WA.2378.EBA.958.306.A"/>
  </r>
  <r>
    <s v="WA.2378.EBA.958.306.A.524111.1"/>
    <m/>
    <s v="01 - Perjalanan Kerjasama Pendidikan KP"/>
    <n v="30"/>
    <s v="OK"/>
    <n v="6592667"/>
    <n v="197780000"/>
    <m/>
    <x v="61"/>
    <n v="15"/>
    <s v="OK"/>
    <n v="5856800"/>
    <n v="87852000"/>
    <n v="109928000"/>
    <x v="1"/>
    <x v="0"/>
    <x v="0"/>
    <x v="0"/>
    <x v="0"/>
    <s v="WA.2378.EBA.958.306.A.524111"/>
  </r>
  <r>
    <s v="WA.2378.EBA.958.306.B"/>
    <m/>
    <m/>
    <m/>
    <m/>
    <m/>
    <m/>
    <s v="B"/>
    <x v="62"/>
    <m/>
    <m/>
    <m/>
    <n v="393216000"/>
    <n v="-393216000"/>
    <x v="0"/>
    <x v="4"/>
    <x v="6"/>
    <x v="0"/>
    <x v="0"/>
    <s v="WA.2378.EBA.958.306"/>
  </r>
  <r>
    <s v="WA.2378.EBA.958.306.B.521211"/>
    <m/>
    <m/>
    <m/>
    <m/>
    <m/>
    <m/>
    <s v="521211"/>
    <x v="6"/>
    <m/>
    <m/>
    <m/>
    <n v="36020000"/>
    <n v="-36020000"/>
    <x v="0"/>
    <x v="0"/>
    <x v="0"/>
    <x v="2"/>
    <x v="6"/>
    <s v="WA.2378.EBA.958.306.B"/>
  </r>
  <r>
    <s v="WA.2378.EBA.958.306.B.521211.1"/>
    <m/>
    <m/>
    <m/>
    <m/>
    <m/>
    <m/>
    <m/>
    <x v="7"/>
    <n v="20"/>
    <s v="OK"/>
    <n v="75000"/>
    <n v="1500000"/>
    <n v="-1500000"/>
    <x v="1"/>
    <x v="0"/>
    <x v="0"/>
    <x v="0"/>
    <x v="0"/>
    <s v="WA.2378.EBA.958.306.B.521211"/>
  </r>
  <r>
    <s v="WA.2378.EBA.958.306.B.521211.2"/>
    <m/>
    <m/>
    <m/>
    <m/>
    <m/>
    <m/>
    <m/>
    <x v="8"/>
    <n v="1"/>
    <s v="PKT"/>
    <n v="1500000"/>
    <n v="1500000"/>
    <n v="-1500000"/>
    <x v="1"/>
    <x v="0"/>
    <x v="0"/>
    <x v="0"/>
    <x v="0"/>
    <s v="WA.2378.EBA.958.306.B.521211"/>
  </r>
  <r>
    <s v="WA.2378.EBA.958.306.B.521211.3"/>
    <m/>
    <m/>
    <m/>
    <m/>
    <m/>
    <m/>
    <m/>
    <x v="9"/>
    <n v="1"/>
    <s v="PKT"/>
    <n v="1500000"/>
    <n v="1500000"/>
    <n v="-1500000"/>
    <x v="1"/>
    <x v="0"/>
    <x v="0"/>
    <x v="0"/>
    <x v="0"/>
    <s v="WA.2378.EBA.958.306.B.521211"/>
  </r>
  <r>
    <s v="WA.2378.EBA.958.306.B.521211.4"/>
    <m/>
    <m/>
    <m/>
    <m/>
    <m/>
    <m/>
    <m/>
    <x v="10"/>
    <n v="1"/>
    <s v="PKT"/>
    <n v="1000000"/>
    <n v="1000000"/>
    <n v="-1000000"/>
    <x v="1"/>
    <x v="0"/>
    <x v="0"/>
    <x v="0"/>
    <x v="0"/>
    <s v="WA.2378.EBA.958.306.B.521211"/>
  </r>
  <r>
    <s v="WA.2378.EBA.958.306.B.521211.5"/>
    <m/>
    <m/>
    <m/>
    <m/>
    <m/>
    <m/>
    <m/>
    <x v="63"/>
    <n v="109"/>
    <s v="PKT"/>
    <n v="280000"/>
    <n v="30520000"/>
    <n v="-30520000"/>
    <x v="1"/>
    <x v="0"/>
    <x v="0"/>
    <x v="0"/>
    <x v="0"/>
    <s v="WA.2378.EBA.958.306.B.521211"/>
  </r>
  <r>
    <s v="WA.2378.EBA.958.306.B.521219"/>
    <m/>
    <m/>
    <m/>
    <m/>
    <m/>
    <m/>
    <s v="521219"/>
    <x v="26"/>
    <m/>
    <m/>
    <m/>
    <n v="0"/>
    <n v="0"/>
    <x v="0"/>
    <x v="0"/>
    <x v="0"/>
    <x v="2"/>
    <x v="6"/>
    <s v="WA.2378.EBA.958.306.B"/>
  </r>
  <r>
    <s v="WA.2378.EBA.958.306.B.521219.1"/>
    <m/>
    <m/>
    <m/>
    <m/>
    <m/>
    <m/>
    <m/>
    <x v="59"/>
    <n v="0"/>
    <s v="PKT"/>
    <n v="250000"/>
    <n v="0"/>
    <n v="0"/>
    <x v="2"/>
    <x v="0"/>
    <x v="0"/>
    <x v="0"/>
    <x v="0"/>
    <s v="WA.2378.EBA.958.306.B.521219"/>
  </r>
  <r>
    <s v="WA.2378.EBA.958.306.B.521219.2"/>
    <m/>
    <m/>
    <m/>
    <m/>
    <m/>
    <m/>
    <m/>
    <x v="60"/>
    <n v="0"/>
    <s v="PKT"/>
    <n v="8000000"/>
    <n v="0"/>
    <n v="0"/>
    <x v="2"/>
    <x v="0"/>
    <x v="0"/>
    <x v="0"/>
    <x v="0"/>
    <s v="WA.2378.EBA.958.306.B.521219"/>
  </r>
  <r>
    <s v="WA.2378.EBA.958.306.B.522151"/>
    <m/>
    <m/>
    <m/>
    <m/>
    <m/>
    <m/>
    <s v="522151"/>
    <x v="11"/>
    <m/>
    <m/>
    <m/>
    <n v="10000000"/>
    <n v="-10000000"/>
    <x v="0"/>
    <x v="0"/>
    <x v="0"/>
    <x v="2"/>
    <x v="6"/>
    <s v="WA.2378.EBA.958.306.B"/>
  </r>
  <r>
    <s v="WA.2378.EBA.958.306.B.522151.1"/>
    <m/>
    <m/>
    <m/>
    <m/>
    <m/>
    <m/>
    <m/>
    <x v="12"/>
    <n v="10"/>
    <s v="OJ"/>
    <n v="1000000"/>
    <n v="10000000"/>
    <n v="-10000000"/>
    <x v="1"/>
    <x v="0"/>
    <x v="0"/>
    <x v="0"/>
    <x v="0"/>
    <s v="WA.2378.EBA.958.306.B.522151"/>
  </r>
  <r>
    <s v="WA.2378.EBA.958.306.B.524111"/>
    <m/>
    <m/>
    <m/>
    <m/>
    <m/>
    <m/>
    <s v="524111"/>
    <x v="13"/>
    <m/>
    <m/>
    <m/>
    <n v="347196000"/>
    <n v="-347196000"/>
    <x v="0"/>
    <x v="0"/>
    <x v="0"/>
    <x v="2"/>
    <x v="6"/>
    <s v="WA.2378.EBA.958.306.B"/>
  </r>
  <r>
    <s v="WA.2378.EBA.958.306.B.524111.1"/>
    <m/>
    <m/>
    <m/>
    <m/>
    <m/>
    <m/>
    <m/>
    <x v="64"/>
    <n v="218"/>
    <s v="OK"/>
    <n v="822000"/>
    <n v="179196000"/>
    <n v="-179196000"/>
    <x v="1"/>
    <x v="0"/>
    <x v="0"/>
    <x v="0"/>
    <x v="0"/>
    <s v="WA.2378.EBA.958.306.B.524111"/>
  </r>
  <r>
    <s v="WA.2378.EBA.958.306.B.524111.2"/>
    <m/>
    <m/>
    <m/>
    <m/>
    <m/>
    <m/>
    <m/>
    <x v="17"/>
    <n v="56"/>
    <s v="OK"/>
    <n v="3000000"/>
    <n v="168000000"/>
    <n v="-168000000"/>
    <x v="3"/>
    <x v="0"/>
    <x v="0"/>
    <x v="0"/>
    <x v="0"/>
    <s v="WA.2378.EBA.958.306.B.524111"/>
  </r>
  <r>
    <s v="WA.2378.EBA.958.306.C"/>
    <m/>
    <m/>
    <m/>
    <m/>
    <m/>
    <m/>
    <s v="C"/>
    <x v="65"/>
    <m/>
    <m/>
    <m/>
    <n v="63060000"/>
    <n v="-63060000"/>
    <x v="0"/>
    <x v="4"/>
    <x v="6"/>
    <x v="0"/>
    <x v="0"/>
    <s v="WA.2378.EBA.958.306"/>
  </r>
  <r>
    <s v="WA.2378.EBA.958.306.C.521211"/>
    <m/>
    <m/>
    <m/>
    <m/>
    <m/>
    <m/>
    <s v="521211"/>
    <x v="6"/>
    <m/>
    <m/>
    <m/>
    <n v="14700000"/>
    <n v="-14700000"/>
    <x v="0"/>
    <x v="0"/>
    <x v="0"/>
    <x v="2"/>
    <x v="6"/>
    <s v="WA.2378.EBA.958.306.C"/>
  </r>
  <r>
    <s v="WA.2378.EBA.958.306.C.521211.1"/>
    <m/>
    <m/>
    <m/>
    <m/>
    <m/>
    <m/>
    <m/>
    <x v="7"/>
    <n v="36"/>
    <s v="OK"/>
    <n v="75000"/>
    <n v="2700000"/>
    <n v="-2700000"/>
    <x v="1"/>
    <x v="0"/>
    <x v="0"/>
    <x v="0"/>
    <x v="0"/>
    <s v="WA.2378.EBA.958.306.C.521211"/>
  </r>
  <r>
    <s v="WA.2378.EBA.958.306.C.521211.2"/>
    <m/>
    <m/>
    <m/>
    <m/>
    <m/>
    <m/>
    <m/>
    <x v="8"/>
    <n v="2"/>
    <s v="PKT"/>
    <n v="1500000"/>
    <n v="3000000"/>
    <n v="-3000000"/>
    <x v="1"/>
    <x v="0"/>
    <x v="0"/>
    <x v="0"/>
    <x v="0"/>
    <s v="WA.2378.EBA.958.306.C.521211"/>
  </r>
  <r>
    <s v="WA.2378.EBA.958.306.C.521211.3"/>
    <m/>
    <m/>
    <m/>
    <m/>
    <m/>
    <m/>
    <m/>
    <x v="9"/>
    <n v="2"/>
    <s v="PKT"/>
    <n v="1500000"/>
    <n v="3000000"/>
    <n v="-3000000"/>
    <x v="1"/>
    <x v="0"/>
    <x v="0"/>
    <x v="0"/>
    <x v="0"/>
    <s v="WA.2378.EBA.958.306.C.521211"/>
  </r>
  <r>
    <s v="WA.2378.EBA.958.306.C.521211.4"/>
    <m/>
    <m/>
    <m/>
    <m/>
    <m/>
    <m/>
    <m/>
    <x v="10"/>
    <n v="2"/>
    <s v="PKT"/>
    <n v="1000000"/>
    <n v="2000000"/>
    <n v="-2000000"/>
    <x v="1"/>
    <x v="0"/>
    <x v="0"/>
    <x v="0"/>
    <x v="0"/>
    <s v="WA.2378.EBA.958.306.C.521211"/>
  </r>
  <r>
    <s v="WA.2378.EBA.958.306.C.521211.5"/>
    <m/>
    <m/>
    <m/>
    <m/>
    <m/>
    <m/>
    <m/>
    <x v="66"/>
    <n v="20"/>
    <s v="PKT"/>
    <n v="200000"/>
    <n v="4000000"/>
    <n v="-4000000"/>
    <x v="1"/>
    <x v="0"/>
    <x v="0"/>
    <x v="0"/>
    <x v="0"/>
    <s v="WA.2378.EBA.958.306.C.521211"/>
  </r>
  <r>
    <s v="WA.2378.EBA.958.306.C.521219"/>
    <m/>
    <m/>
    <m/>
    <m/>
    <m/>
    <m/>
    <s v="521219"/>
    <x v="26"/>
    <m/>
    <m/>
    <m/>
    <n v="0"/>
    <n v="0"/>
    <x v="0"/>
    <x v="0"/>
    <x v="0"/>
    <x v="2"/>
    <x v="6"/>
    <s v="WA.2378.EBA.958.306.C"/>
  </r>
  <r>
    <s v="WA.2378.EBA.958.306.C.521219.1"/>
    <m/>
    <m/>
    <m/>
    <m/>
    <m/>
    <m/>
    <m/>
    <x v="59"/>
    <n v="0"/>
    <s v="PKT"/>
    <n v="250000"/>
    <n v="0"/>
    <n v="0"/>
    <x v="2"/>
    <x v="0"/>
    <x v="0"/>
    <x v="0"/>
    <x v="0"/>
    <s v="WA.2378.EBA.958.306.C.521219"/>
  </r>
  <r>
    <s v="WA.2378.EBA.958.306.C.521219.2"/>
    <m/>
    <m/>
    <m/>
    <m/>
    <m/>
    <m/>
    <m/>
    <x v="60"/>
    <n v="0"/>
    <s v="PKT"/>
    <n v="8000000"/>
    <n v="0"/>
    <n v="0"/>
    <x v="2"/>
    <x v="0"/>
    <x v="0"/>
    <x v="0"/>
    <x v="0"/>
    <s v="WA.2378.EBA.958.306.C.521219"/>
  </r>
  <r>
    <s v="WA.2378.EBA.958.306.C.522151"/>
    <m/>
    <m/>
    <m/>
    <m/>
    <m/>
    <m/>
    <s v="522151"/>
    <x v="11"/>
    <m/>
    <m/>
    <m/>
    <n v="0"/>
    <n v="0"/>
    <x v="0"/>
    <x v="0"/>
    <x v="0"/>
    <x v="2"/>
    <x v="6"/>
    <s v="WA.2378.EBA.958.306.C"/>
  </r>
  <r>
    <s v="WA.2378.EBA.958.306.C.522151.1"/>
    <m/>
    <m/>
    <m/>
    <m/>
    <m/>
    <m/>
    <m/>
    <x v="12"/>
    <n v="0"/>
    <s v="OJ"/>
    <n v="1000000"/>
    <n v="0"/>
    <n v="0"/>
    <x v="2"/>
    <x v="0"/>
    <x v="0"/>
    <x v="0"/>
    <x v="0"/>
    <s v="WA.2378.EBA.958.306.C.522151"/>
  </r>
  <r>
    <s v="WA.2378.EBA.958.306.C.524111"/>
    <m/>
    <m/>
    <m/>
    <m/>
    <m/>
    <m/>
    <s v="524111"/>
    <x v="13"/>
    <m/>
    <m/>
    <m/>
    <n v="48360000"/>
    <n v="-48360000"/>
    <x v="0"/>
    <x v="0"/>
    <x v="0"/>
    <x v="2"/>
    <x v="6"/>
    <s v="WA.2378.EBA.958.306.C"/>
  </r>
  <r>
    <s v="WA.2378.EBA.958.306.C.524111.1"/>
    <m/>
    <m/>
    <m/>
    <m/>
    <m/>
    <m/>
    <m/>
    <x v="67"/>
    <n v="24"/>
    <s v="OK"/>
    <n v="2015000"/>
    <n v="48360000"/>
    <n v="-48360000"/>
    <x v="1"/>
    <x v="0"/>
    <x v="0"/>
    <x v="0"/>
    <x v="0"/>
    <s v="WA.2378.EBA.958.306.C.524111"/>
  </r>
  <r>
    <s v="WA.2378.EBA.962"/>
    <s v="2378.EBA.962"/>
    <s v="Layanan Umum"/>
    <n v="1"/>
    <s v="Layanan"/>
    <m/>
    <n v="1209115000"/>
    <s v="2378.EBA.962"/>
    <x v="68"/>
    <n v="1"/>
    <s v="Layanan"/>
    <m/>
    <n v="1931394000"/>
    <n v="-722279000"/>
    <x v="0"/>
    <x v="0"/>
    <x v="0"/>
    <x v="0"/>
    <x v="0"/>
    <s v="WA.2378.EBA"/>
  </r>
  <r>
    <s v="WA.2378.EBA.962.301"/>
    <s v="301"/>
    <s v="Pelayanan Tata Usaha dan Kerumahtanggaan Pendidikan Kelautan dan Perikanan"/>
    <m/>
    <s v=""/>
    <m/>
    <n v="1209115000"/>
    <s v="301"/>
    <x v="69"/>
    <m/>
    <s v=""/>
    <m/>
    <n v="1931394000"/>
    <n v="-722279000"/>
    <x v="0"/>
    <x v="0"/>
    <x v="0"/>
    <x v="0"/>
    <x v="0"/>
    <s v="WA.2378.EBA.962"/>
  </r>
  <r>
    <s v="WA.2378.EBA.962.301.A"/>
    <s v="A"/>
    <s v="Pengelolaan dan Implementasi BMN"/>
    <m/>
    <m/>
    <m/>
    <n v="72100000"/>
    <s v="A"/>
    <x v="70"/>
    <m/>
    <m/>
    <m/>
    <n v="61900000"/>
    <n v="10200000"/>
    <x v="0"/>
    <x v="3"/>
    <x v="5"/>
    <x v="0"/>
    <x v="0"/>
    <s v="WA.2378.EBA.962.301"/>
  </r>
  <r>
    <s v="WA.2378.EBA.962.301.A.521211"/>
    <s v="521211"/>
    <s v="Belanja Bahan"/>
    <m/>
    <m/>
    <m/>
    <n v="22000000"/>
    <s v="521211"/>
    <x v="6"/>
    <m/>
    <m/>
    <m/>
    <n v="15000000"/>
    <n v="7000000"/>
    <x v="0"/>
    <x v="0"/>
    <x v="0"/>
    <x v="3"/>
    <x v="5"/>
    <s v="WA.2378.EBA.962.301.A"/>
  </r>
  <r>
    <s v="WA.2378.EBA.962.301.A.521211.1"/>
    <m/>
    <s v="01 - Penggadaan"/>
    <n v="4"/>
    <s v="PKT"/>
    <n v="1500000"/>
    <n v="6000000"/>
    <m/>
    <x v="71"/>
    <n v="3"/>
    <s v="PKT"/>
    <n v="1500000"/>
    <n v="4500000"/>
    <n v="1500000"/>
    <x v="0"/>
    <x v="0"/>
    <x v="0"/>
    <x v="0"/>
    <x v="0"/>
    <s v="WA.2378.EBA.962.301.A.521211"/>
  </r>
  <r>
    <s v="WA.2378.EBA.962.301.A.521211.2"/>
    <m/>
    <s v="02 - Bahan Komputer"/>
    <n v="4"/>
    <s v="PKT"/>
    <n v="1500000"/>
    <n v="6000000"/>
    <m/>
    <x v="23"/>
    <n v="3"/>
    <s v="PKT"/>
    <n v="1500000"/>
    <n v="4500000"/>
    <n v="1500000"/>
    <x v="0"/>
    <x v="0"/>
    <x v="0"/>
    <x v="0"/>
    <x v="0"/>
    <s v="WA.2378.EBA.962.301.A.521211"/>
  </r>
  <r>
    <s v="WA.2378.EBA.962.301.A.521211.3"/>
    <m/>
    <s v="03 - ATK"/>
    <n v="4"/>
    <s v="PKT"/>
    <n v="1000000"/>
    <n v="4000000"/>
    <m/>
    <x v="24"/>
    <n v="3"/>
    <s v="PKT"/>
    <n v="1000000"/>
    <n v="3000000"/>
    <n v="1000000"/>
    <x v="0"/>
    <x v="0"/>
    <x v="0"/>
    <x v="0"/>
    <x v="0"/>
    <s v="WA.2378.EBA.962.301.A.521211"/>
  </r>
  <r>
    <s v="WA.2378.EBA.962.301.A.521211.4"/>
    <m/>
    <s v="04 - Cetakan Kegiatan Administrasi SIMAK BMN"/>
    <n v="12"/>
    <s v="Ekplr"/>
    <n v="500000"/>
    <n v="6000000"/>
    <m/>
    <x v="72"/>
    <n v="6"/>
    <s v="Ekplr"/>
    <n v="500000"/>
    <n v="3000000"/>
    <n v="3000000"/>
    <x v="1"/>
    <x v="0"/>
    <x v="0"/>
    <x v="0"/>
    <x v="0"/>
    <s v="WA.2378.EBA.962.301.A.521211"/>
  </r>
  <r>
    <s v="WA.2378.EBA.962.301.A.524111"/>
    <s v="524111"/>
    <s v="Belanja Perjalanan Dinas Biasa"/>
    <m/>
    <m/>
    <m/>
    <n v="48000000"/>
    <s v="524111"/>
    <x v="13"/>
    <m/>
    <m/>
    <m/>
    <n v="44800000"/>
    <n v="3200000"/>
    <x v="0"/>
    <x v="0"/>
    <x v="0"/>
    <x v="3"/>
    <x v="5"/>
    <s v="WA.2378.EBA.962.301.A"/>
  </r>
  <r>
    <s v="WA.2378.EBA.962.301.A.524111.1"/>
    <m/>
    <s v="01 - Perjalanan Implementasi SIMAK - BMN"/>
    <n v="12"/>
    <s v="OK"/>
    <n v="4000000"/>
    <n v="48000000"/>
    <m/>
    <x v="73"/>
    <n v="8"/>
    <s v="OK"/>
    <n v="5600000"/>
    <n v="44800000"/>
    <n v="3200000"/>
    <x v="1"/>
    <x v="0"/>
    <x v="0"/>
    <x v="0"/>
    <x v="0"/>
    <s v="WA.2378.EBA.962.301.A.524111"/>
  </r>
  <r>
    <s v="WA.2378.EBA.962.301.A.524113"/>
    <s v="524113"/>
    <s v="Belanja Perjalanan Dinas Dalam Kota"/>
    <m/>
    <m/>
    <m/>
    <n v="2100000"/>
    <s v="524113"/>
    <x v="37"/>
    <m/>
    <m/>
    <m/>
    <n v="2100000"/>
    <n v="0"/>
    <x v="0"/>
    <x v="0"/>
    <x v="0"/>
    <x v="3"/>
    <x v="5"/>
    <s v="WA.2378.EBA.962.301.A"/>
  </r>
  <r>
    <s v="WA.2378.EBA.962.301.A.524113.1"/>
    <m/>
    <s v="01 - Koordinasi Implementasi SIMAK - BMN"/>
    <n v="14"/>
    <s v="OK"/>
    <n v="150000"/>
    <n v="2100000"/>
    <m/>
    <x v="74"/>
    <n v="14"/>
    <s v="OK"/>
    <n v="150000"/>
    <n v="2100000"/>
    <n v="0"/>
    <x v="2"/>
    <x v="0"/>
    <x v="0"/>
    <x v="0"/>
    <x v="0"/>
    <s v="WA.2378.EBA.962.301.A.524113"/>
  </r>
  <r>
    <s v="WA.2378.EBA.962.301.B"/>
    <s v="B"/>
    <s v="Pembinaan dan Koordinasi Kepala Pusdik KP"/>
    <m/>
    <m/>
    <m/>
    <n v="572300000"/>
    <s v="B"/>
    <x v="75"/>
    <m/>
    <m/>
    <m/>
    <n v="498618000"/>
    <n v="73682000"/>
    <x v="0"/>
    <x v="3"/>
    <x v="5"/>
    <x v="0"/>
    <x v="0"/>
    <s v="WA.2378.EBA.962.301"/>
  </r>
  <r>
    <s v="WA.2378.EBA.962.301.B.521211"/>
    <s v="521211"/>
    <s v="Belanja Bahan"/>
    <m/>
    <m/>
    <m/>
    <n v="10000000"/>
    <s v="521211"/>
    <x v="6"/>
    <m/>
    <m/>
    <m/>
    <n v="5000000"/>
    <n v="5000000"/>
    <x v="0"/>
    <x v="0"/>
    <x v="0"/>
    <x v="3"/>
    <x v="5"/>
    <s v="WA.2378.EBA.962.301.B"/>
  </r>
  <r>
    <s v="WA.2378.EBA.962.301.B.521211.1"/>
    <m/>
    <s v="01 - Bahan Komputer"/>
    <n v="4"/>
    <s v="PKT"/>
    <n v="1500000"/>
    <n v="6000000"/>
    <m/>
    <x v="76"/>
    <n v="2"/>
    <s v="PKT"/>
    <n v="1500000"/>
    <n v="3000000"/>
    <n v="3000000"/>
    <x v="1"/>
    <x v="0"/>
    <x v="0"/>
    <x v="0"/>
    <x v="0"/>
    <s v="WA.2378.EBA.962.301.B.521211"/>
  </r>
  <r>
    <s v="WA.2378.EBA.962.301.B.521211.2"/>
    <m/>
    <s v="02 - ATK"/>
    <n v="4"/>
    <s v="PKT"/>
    <n v="1000000"/>
    <n v="4000000"/>
    <m/>
    <x v="77"/>
    <n v="2"/>
    <s v="PKT"/>
    <n v="1000000"/>
    <n v="2000000"/>
    <n v="2000000"/>
    <x v="1"/>
    <x v="0"/>
    <x v="0"/>
    <x v="0"/>
    <x v="0"/>
    <s v="WA.2378.EBA.962.301.B.521211"/>
  </r>
  <r>
    <s v="WA.2378.EBA.962.301.B.521219"/>
    <s v="521219"/>
    <s v="Belanja Barang Non Operasional Lainnya"/>
    <m/>
    <m/>
    <m/>
    <n v="7800000"/>
    <s v="521219"/>
    <x v="26"/>
    <m/>
    <m/>
    <m/>
    <n v="7800000"/>
    <n v="0"/>
    <x v="0"/>
    <x v="0"/>
    <x v="0"/>
    <x v="3"/>
    <x v="5"/>
    <s v="WA.2378.EBA.962.301.B"/>
  </r>
  <r>
    <s v="WA.2378.EBA.962.301.B.521219.1"/>
    <m/>
    <s v="01 - Langganan biaya video conference"/>
    <n v="12"/>
    <s v="PKT"/>
    <n v="650000"/>
    <n v="7800000"/>
    <m/>
    <x v="78"/>
    <n v="2"/>
    <s v="PKT"/>
    <n v="3900000"/>
    <n v="7800000"/>
    <n v="0"/>
    <x v="2"/>
    <x v="0"/>
    <x v="0"/>
    <x v="0"/>
    <x v="0"/>
    <s v="WA.2378.EBA.962.301.B.521219"/>
  </r>
  <r>
    <s v="WA.2378.EBA.962.301.B.524111"/>
    <s v="524111"/>
    <s v="Belanja Perjalanan Dinas Biasa"/>
    <m/>
    <m/>
    <m/>
    <n v="554500000"/>
    <s v="524111"/>
    <x v="13"/>
    <m/>
    <m/>
    <m/>
    <n v="485818000"/>
    <n v="68682000"/>
    <x v="0"/>
    <x v="0"/>
    <x v="0"/>
    <x v="3"/>
    <x v="5"/>
    <s v="WA.2378.EBA.962.301.B"/>
  </r>
  <r>
    <s v="WA.2378.EBA.962.301.B.524111.1"/>
    <m/>
    <s v="01 - Perjalanan Pembinaan dan Wisuda Kepala Pusdik KP"/>
    <n v="55"/>
    <s v="OK"/>
    <n v="6075000"/>
    <n v="334125000"/>
    <m/>
    <x v="79"/>
    <n v="68"/>
    <s v="OK"/>
    <n v="7144383"/>
    <n v="485818000"/>
    <n v="-151693000"/>
    <x v="1"/>
    <x v="0"/>
    <x v="0"/>
    <x v="0"/>
    <x v="0"/>
    <s v="WA.2378.EBA.962.301.B.524111"/>
  </r>
  <r>
    <s v="WA.2378.EBA.962.301.B.524111.2"/>
    <m/>
    <s v="02 - Perjalanan Koordinasi, Sinkronisasi, Wisuda dan Pendampingan Kepala Pusdik KP"/>
    <n v="36"/>
    <s v="OK"/>
    <n v="6121528"/>
    <n v="220375000"/>
    <m/>
    <x v="34"/>
    <m/>
    <m/>
    <m/>
    <n v="0"/>
    <n v="220375000"/>
    <x v="1"/>
    <x v="0"/>
    <x v="0"/>
    <x v="0"/>
    <x v="0"/>
    <s v="WA.2378.EBA.962.301.B.524111"/>
  </r>
  <r>
    <s v="WA.2378.EBA.962.301.C"/>
    <s v="C"/>
    <s v="Pengelolaan Kearsipan, Tata Naskah Dinas dan Persuratan Pusat Pendidikan KP"/>
    <m/>
    <m/>
    <m/>
    <n v="78000000"/>
    <s v="C"/>
    <x v="80"/>
    <m/>
    <m/>
    <m/>
    <n v="63200000"/>
    <n v="14800000"/>
    <x v="0"/>
    <x v="3"/>
    <x v="5"/>
    <x v="0"/>
    <x v="0"/>
    <s v="WA.2378.EBA.962.301"/>
  </r>
  <r>
    <s v="WA.2378.EBA.962.301.C.521211"/>
    <s v="521211"/>
    <s v="Belanja Bahan"/>
    <m/>
    <m/>
    <m/>
    <n v="34000000"/>
    <s v="521211"/>
    <x v="6"/>
    <m/>
    <m/>
    <m/>
    <n v="18000000"/>
    <n v="16000000"/>
    <x v="0"/>
    <x v="0"/>
    <x v="0"/>
    <x v="3"/>
    <x v="5"/>
    <s v="WA.2378.EBA.962.301.C"/>
  </r>
  <r>
    <s v="WA.2378.EBA.962.301.C.521211.1"/>
    <m/>
    <s v="01 - Penggadaan"/>
    <n v="8"/>
    <s v="PKT"/>
    <n v="1000000"/>
    <n v="8000000"/>
    <m/>
    <x v="81"/>
    <n v="4"/>
    <s v="PKT"/>
    <n v="1000000"/>
    <n v="4000000"/>
    <n v="4000000"/>
    <x v="1"/>
    <x v="0"/>
    <x v="0"/>
    <x v="0"/>
    <x v="0"/>
    <s v="WA.2378.EBA.962.301.C.521211"/>
  </r>
  <r>
    <s v="WA.2378.EBA.962.301.C.521211.2"/>
    <m/>
    <s v="02 - Bahan Komputer"/>
    <n v="8"/>
    <s v="PKT"/>
    <n v="1500000"/>
    <n v="12000000"/>
    <m/>
    <x v="23"/>
    <n v="4"/>
    <s v="PKT"/>
    <n v="1500000"/>
    <n v="6000000"/>
    <n v="6000000"/>
    <x v="1"/>
    <x v="0"/>
    <x v="0"/>
    <x v="0"/>
    <x v="0"/>
    <s v="WA.2378.EBA.962.301.C.521211"/>
  </r>
  <r>
    <s v="WA.2378.EBA.962.301.C.521211.3"/>
    <m/>
    <s v="03 - ATK"/>
    <n v="8"/>
    <s v="PKT"/>
    <n v="1000000"/>
    <n v="8000000"/>
    <m/>
    <x v="24"/>
    <n v="4"/>
    <s v="PKT"/>
    <n v="1000000"/>
    <n v="4000000"/>
    <n v="4000000"/>
    <x v="1"/>
    <x v="0"/>
    <x v="0"/>
    <x v="0"/>
    <x v="0"/>
    <s v="WA.2378.EBA.962.301.C.521211"/>
  </r>
  <r>
    <s v="WA.2378.EBA.962.301.C.521211.4"/>
    <m/>
    <s v="04 - Cetakan Kegiatan dan Laporan"/>
    <n v="12"/>
    <s v="Ekplr"/>
    <n v="500000"/>
    <n v="6000000"/>
    <m/>
    <x v="82"/>
    <n v="8"/>
    <s v="Ekplr"/>
    <n v="500000"/>
    <n v="4000000"/>
    <n v="2000000"/>
    <x v="1"/>
    <x v="0"/>
    <x v="0"/>
    <x v="0"/>
    <x v="0"/>
    <s v="WA.2378.EBA.962.301.C.521211"/>
  </r>
  <r>
    <s v="WA.2378.EBA.962.301.C.522141"/>
    <s v="522141"/>
    <s v="Belanja Sewa"/>
    <m/>
    <m/>
    <m/>
    <n v="3000000"/>
    <s v="522141"/>
    <x v="83"/>
    <m/>
    <m/>
    <m/>
    <n v="3000000"/>
    <n v="0"/>
    <x v="0"/>
    <x v="0"/>
    <x v="0"/>
    <x v="3"/>
    <x v="5"/>
    <s v="WA.2378.EBA.962.301.C"/>
  </r>
  <r>
    <s v="WA.2378.EBA.962.301.C.522141.1"/>
    <m/>
    <s v="01 - Sewa Kendaraan / Mobil (2 kali)"/>
    <n v="2"/>
    <s v="UH"/>
    <n v="1500000"/>
    <n v="3000000"/>
    <m/>
    <x v="84"/>
    <n v="2"/>
    <s v="UH"/>
    <n v="1500000"/>
    <n v="3000000"/>
    <n v="0"/>
    <x v="2"/>
    <x v="0"/>
    <x v="0"/>
    <x v="0"/>
    <x v="0"/>
    <s v="WA.2378.EBA.962.301.C.522141"/>
  </r>
  <r>
    <s v="WA.2378.EBA.962.301.C.524111"/>
    <s v="524111"/>
    <s v="Belanja Perjalanan Dinas Biasa"/>
    <m/>
    <m/>
    <m/>
    <n v="38000000"/>
    <s v="524111"/>
    <x v="13"/>
    <m/>
    <m/>
    <m/>
    <n v="38000000"/>
    <n v="0"/>
    <x v="0"/>
    <x v="0"/>
    <x v="0"/>
    <x v="3"/>
    <x v="5"/>
    <s v="WA.2378.EBA.962.301.C"/>
  </r>
  <r>
    <s v="WA.2378.EBA.962.301.C.524111.1"/>
    <m/>
    <s v="01 - Perjalanan Pengelolaan Penatausahaan Arsip dan Sinkronisasi Tata Naskah dan Persuratan"/>
    <n v="8"/>
    <s v="OK"/>
    <n v="4750000"/>
    <n v="38000000"/>
    <m/>
    <x v="85"/>
    <n v="8"/>
    <s v="OK"/>
    <n v="4750000"/>
    <n v="38000000"/>
    <n v="0"/>
    <x v="2"/>
    <x v="0"/>
    <x v="0"/>
    <x v="0"/>
    <x v="0"/>
    <s v="WA.2378.EBA.962.301.C.524111"/>
  </r>
  <r>
    <s v="WA.2378.EBA.962.301.C.524113"/>
    <s v="524113"/>
    <s v="Belanja Perjalanan Dinas Dalam Kota"/>
    <m/>
    <m/>
    <m/>
    <n v="3000000"/>
    <s v="524113"/>
    <x v="37"/>
    <m/>
    <m/>
    <m/>
    <n v="4200000"/>
    <n v="-1200000"/>
    <x v="0"/>
    <x v="0"/>
    <x v="0"/>
    <x v="3"/>
    <x v="5"/>
    <s v="WA.2378.EBA.962.301.C"/>
  </r>
  <r>
    <s v="WA.2378.EBA.962.301.C.524113.1"/>
    <m/>
    <s v="01 - Perjalanan Koordinasi"/>
    <n v="20"/>
    <s v="OK"/>
    <n v="150000"/>
    <n v="3000000"/>
    <m/>
    <x v="86"/>
    <n v="28"/>
    <s v="OK"/>
    <n v="150000"/>
    <n v="4200000"/>
    <n v="-1200000"/>
    <x v="1"/>
    <x v="0"/>
    <x v="0"/>
    <x v="0"/>
    <x v="0"/>
    <s v="WA.2378.EBA.962.301.C.524113"/>
  </r>
  <r>
    <s v="WA.2378.EBA.962.301.D"/>
    <s v="D"/>
    <s v="Penyusunan Bahan Tindak Lanjut dan Pemutakhiran Data"/>
    <m/>
    <m/>
    <m/>
    <n v="65000000"/>
    <s v="D"/>
    <x v="87"/>
    <m/>
    <m/>
    <m/>
    <n v="64800000"/>
    <n v="200000"/>
    <x v="0"/>
    <x v="3"/>
    <x v="5"/>
    <x v="0"/>
    <x v="0"/>
    <s v="WA.2378.EBA.962.301"/>
  </r>
  <r>
    <s v="WA.2378.EBA.962.301.D.521211"/>
    <s v="521211"/>
    <s v="Belanja Bahan"/>
    <m/>
    <m/>
    <m/>
    <n v="22000000"/>
    <s v="521211"/>
    <x v="6"/>
    <m/>
    <m/>
    <m/>
    <n v="23000000"/>
    <n v="-1000000"/>
    <x v="0"/>
    <x v="0"/>
    <x v="0"/>
    <x v="3"/>
    <x v="5"/>
    <s v="WA.2378.EBA.962.301.D"/>
  </r>
  <r>
    <s v="WA.2378.EBA.962.301.D.521211.1"/>
    <m/>
    <s v="01 - Penggadaan"/>
    <n v="4"/>
    <s v="PKT"/>
    <n v="1500000"/>
    <n v="6000000"/>
    <m/>
    <x v="81"/>
    <n v="4"/>
    <s v="PKT"/>
    <n v="1500000"/>
    <n v="6000000"/>
    <n v="0"/>
    <x v="0"/>
    <x v="0"/>
    <x v="0"/>
    <x v="0"/>
    <x v="0"/>
    <s v="WA.2378.EBA.962.301.D.521211"/>
  </r>
  <r>
    <s v="WA.2378.EBA.962.301.D.521211.2"/>
    <m/>
    <s v="02 - Bahan Komputer"/>
    <n v="4"/>
    <s v="PKT"/>
    <n v="1500000"/>
    <n v="6000000"/>
    <m/>
    <x v="23"/>
    <n v="4"/>
    <s v="PKT"/>
    <n v="1500000"/>
    <n v="6000000"/>
    <n v="0"/>
    <x v="0"/>
    <x v="0"/>
    <x v="0"/>
    <x v="0"/>
    <x v="0"/>
    <s v="WA.2378.EBA.962.301.D.521211"/>
  </r>
  <r>
    <s v="WA.2378.EBA.962.301.D.521211.3"/>
    <m/>
    <s v="03 - ATK"/>
    <n v="4"/>
    <s v="PKT"/>
    <n v="1000000"/>
    <n v="4000000"/>
    <m/>
    <x v="24"/>
    <n v="4"/>
    <s v="PKT"/>
    <n v="1000000"/>
    <n v="4000000"/>
    <n v="0"/>
    <x v="0"/>
    <x v="0"/>
    <x v="0"/>
    <x v="0"/>
    <x v="0"/>
    <s v="WA.2378.EBA.962.301.D.521211"/>
  </r>
  <r>
    <s v="WA.2378.EBA.962.301.D.521211.4"/>
    <m/>
    <s v="04 - Cetakan Kegiatan dan Laporan"/>
    <n v="12"/>
    <s v="Ekplr"/>
    <n v="500000"/>
    <n v="6000000"/>
    <m/>
    <x v="82"/>
    <n v="8"/>
    <s v="Ekplr"/>
    <n v="500000"/>
    <n v="4000000"/>
    <n v="2000000"/>
    <x v="1"/>
    <x v="0"/>
    <x v="0"/>
    <x v="0"/>
    <x v="0"/>
    <s v="WA.2378.EBA.962.301.D.521211"/>
  </r>
  <r>
    <s v="WA.2378.EBA.962.301.D.521211.5"/>
    <m/>
    <m/>
    <m/>
    <m/>
    <m/>
    <m/>
    <m/>
    <x v="88"/>
    <n v="40"/>
    <s v="OK"/>
    <n v="75000"/>
    <n v="3000000"/>
    <n v="-3000000"/>
    <x v="1"/>
    <x v="0"/>
    <x v="0"/>
    <x v="0"/>
    <x v="0"/>
    <s v="WA.2378.EBA.962.301.D.521211"/>
  </r>
  <r>
    <s v="WA.2378.EBA.962.301.D.524111"/>
    <s v="524111"/>
    <s v="Belanja Perjalanan Dinas Biasa"/>
    <m/>
    <m/>
    <m/>
    <n v="40000000"/>
    <s v="524111"/>
    <x v="13"/>
    <m/>
    <m/>
    <m/>
    <n v="40000000"/>
    <n v="0"/>
    <x v="0"/>
    <x v="0"/>
    <x v="0"/>
    <x v="3"/>
    <x v="5"/>
    <s v="WA.2378.EBA.962.301.D"/>
  </r>
  <r>
    <s v="WA.2378.EBA.962.301.D.524111.1"/>
    <m/>
    <s v="01 - Perjalanan Penyusunan Bahan Tindak Lanjut dan Pemutakhiran Data"/>
    <n v="10"/>
    <s v="OK"/>
    <n v="4000000"/>
    <n v="40000000"/>
    <m/>
    <x v="89"/>
    <n v="10"/>
    <s v="OK"/>
    <n v="4000000"/>
    <n v="40000000"/>
    <n v="0"/>
    <x v="2"/>
    <x v="0"/>
    <x v="0"/>
    <x v="0"/>
    <x v="0"/>
    <s v="WA.2378.EBA.962.301.D.524111"/>
  </r>
  <r>
    <s v="WA.2378.EBA.962.301.D.524113"/>
    <s v="524113"/>
    <s v="Belanja Perjalanan Dinas Dalam Kota"/>
    <m/>
    <m/>
    <m/>
    <n v="3000000"/>
    <s v="524113"/>
    <x v="37"/>
    <m/>
    <m/>
    <m/>
    <n v="1800000"/>
    <n v="1200000"/>
    <x v="0"/>
    <x v="0"/>
    <x v="0"/>
    <x v="3"/>
    <x v="5"/>
    <s v="WA.2378.EBA.962.301.D"/>
  </r>
  <r>
    <s v="WA.2378.EBA.962.301.D.524113.1"/>
    <m/>
    <s v="01 - Perjalanan Koordinasi"/>
    <n v="20"/>
    <s v="OK"/>
    <n v="150000"/>
    <n v="3000000"/>
    <m/>
    <x v="86"/>
    <n v="12"/>
    <s v="OK"/>
    <n v="150000"/>
    <n v="1800000"/>
    <n v="1200000"/>
    <x v="1"/>
    <x v="0"/>
    <x v="0"/>
    <x v="0"/>
    <x v="0"/>
    <s v="WA.2378.EBA.962.301.D.524113"/>
  </r>
  <r>
    <s v="WA.2378.EBA.962.301.E"/>
    <s v="E"/>
    <s v="Pengelolaan Administrasi Kepegawaian Pusdik KP"/>
    <m/>
    <m/>
    <m/>
    <n v="82785000"/>
    <s v="E"/>
    <x v="90"/>
    <m/>
    <m/>
    <m/>
    <n v="151850000"/>
    <n v="-69065000"/>
    <x v="0"/>
    <x v="3"/>
    <x v="5"/>
    <x v="0"/>
    <x v="0"/>
    <s v="WA.2378.EBA.962.301"/>
  </r>
  <r>
    <s v="WA.2378.EBA.962.301.E.521211"/>
    <s v="521211"/>
    <s v="Belanja Bahan"/>
    <m/>
    <m/>
    <m/>
    <n v="22000000"/>
    <s v="521211"/>
    <x v="6"/>
    <m/>
    <m/>
    <m/>
    <n v="22000000"/>
    <n v="0"/>
    <x v="0"/>
    <x v="0"/>
    <x v="0"/>
    <x v="3"/>
    <x v="5"/>
    <s v="WA.2378.EBA.962.301.E"/>
  </r>
  <r>
    <s v="WA.2378.EBA.962.301.E.521211.1"/>
    <m/>
    <s v="01 - Penggadaan"/>
    <n v="4"/>
    <s v="PKT"/>
    <n v="1500000"/>
    <n v="6000000"/>
    <m/>
    <x v="81"/>
    <n v="4"/>
    <s v="PKT"/>
    <n v="1500000"/>
    <n v="6000000"/>
    <n v="0"/>
    <x v="0"/>
    <x v="0"/>
    <x v="0"/>
    <x v="0"/>
    <x v="0"/>
    <s v="WA.2378.EBA.962.301.E.521211"/>
  </r>
  <r>
    <s v="WA.2378.EBA.962.301.E.521211.2"/>
    <m/>
    <s v="02 - Bahan Komputer"/>
    <n v="4"/>
    <s v="PKT"/>
    <n v="1500000"/>
    <n v="6000000"/>
    <m/>
    <x v="23"/>
    <n v="4"/>
    <s v="PKT"/>
    <n v="1500000"/>
    <n v="6000000"/>
    <n v="0"/>
    <x v="0"/>
    <x v="0"/>
    <x v="0"/>
    <x v="0"/>
    <x v="0"/>
    <s v="WA.2378.EBA.962.301.E.521211"/>
  </r>
  <r>
    <s v="WA.2378.EBA.962.301.E.521211.3"/>
    <m/>
    <s v="03 - ATK"/>
    <n v="4"/>
    <s v="PKT"/>
    <n v="1000000"/>
    <n v="4000000"/>
    <m/>
    <x v="24"/>
    <n v="4"/>
    <s v="PKT"/>
    <n v="1000000"/>
    <n v="4000000"/>
    <n v="0"/>
    <x v="0"/>
    <x v="0"/>
    <x v="0"/>
    <x v="0"/>
    <x v="0"/>
    <s v="WA.2378.EBA.962.301.E.521211"/>
  </r>
  <r>
    <s v="WA.2378.EBA.962.301.E.521211.4"/>
    <m/>
    <s v="04 - Cetakan Kegiatan dan Laporan"/>
    <n v="24"/>
    <s v="Ekplr"/>
    <n v="250000"/>
    <n v="6000000"/>
    <m/>
    <x v="82"/>
    <n v="12"/>
    <s v="Ekplr"/>
    <n v="250000"/>
    <n v="3000000"/>
    <n v="3000000"/>
    <x v="1"/>
    <x v="0"/>
    <x v="0"/>
    <x v="0"/>
    <x v="0"/>
    <s v="WA.2378.EBA.962.301.E.521211"/>
  </r>
  <r>
    <s v="WA.2378.EBA.962.301.E.521211.5"/>
    <m/>
    <m/>
    <m/>
    <m/>
    <m/>
    <m/>
    <m/>
    <x v="88"/>
    <n v="40"/>
    <s v="OK"/>
    <n v="75000"/>
    <n v="3000000"/>
    <n v="-3000000"/>
    <x v="1"/>
    <x v="0"/>
    <x v="0"/>
    <x v="0"/>
    <x v="0"/>
    <s v="WA.2378.EBA.962.301.E.521211"/>
  </r>
  <r>
    <s v="WA.2378.EBA.962.301.E.521219"/>
    <s v="521219"/>
    <s v="Belanja Barang Non Operasional Lainnya"/>
    <m/>
    <m/>
    <m/>
    <n v="26250000"/>
    <s v="521219"/>
    <x v="26"/>
    <m/>
    <m/>
    <m/>
    <n v="26250000"/>
    <n v="0"/>
    <x v="0"/>
    <x v="0"/>
    <x v="0"/>
    <x v="3"/>
    <x v="5"/>
    <s v="WA.2378.EBA.962.301.E"/>
  </r>
  <r>
    <s v="WA.2378.EBA.962.301.E.521219.1"/>
    <m/>
    <s v="01 - Peningkatan Kapasitas Pegawai"/>
    <n v="15"/>
    <s v="OK"/>
    <n v="1750000"/>
    <n v="26250000"/>
    <m/>
    <x v="91"/>
    <n v="15"/>
    <s v="OK"/>
    <n v="1750000"/>
    <n v="26250000"/>
    <n v="0"/>
    <x v="2"/>
    <x v="0"/>
    <x v="0"/>
    <x v="0"/>
    <x v="0"/>
    <s v="WA.2378.EBA.962.301.E.521219"/>
  </r>
  <r>
    <s v="WA.2378.EBA.962.301.E.524111"/>
    <s v="524111"/>
    <s v="Belanja Perjalanan Dinas Biasa"/>
    <m/>
    <m/>
    <m/>
    <n v="32435000"/>
    <s v="524111"/>
    <x v="13"/>
    <m/>
    <m/>
    <m/>
    <n v="101500000"/>
    <n v="-69065000"/>
    <x v="0"/>
    <x v="0"/>
    <x v="0"/>
    <x v="3"/>
    <x v="5"/>
    <s v="WA.2378.EBA.962.301.E"/>
  </r>
  <r>
    <s v="WA.2378.EBA.962.301.E.524111.1"/>
    <m/>
    <s v="01 - Perjalanan Pengelolaan SDM Aparatur"/>
    <n v="12"/>
    <s v="OK"/>
    <n v="2702917"/>
    <n v="32435000"/>
    <m/>
    <x v="92"/>
    <n v="8"/>
    <s v="OK"/>
    <n v="4250000"/>
    <n v="34000000"/>
    <n v="-1565000"/>
    <x v="1"/>
    <x v="0"/>
    <x v="0"/>
    <x v="0"/>
    <x v="0"/>
    <s v="WA.2378.EBA.962.301.E.524111"/>
  </r>
  <r>
    <s v="WA.2378.EBA.962.301.E.524111.2"/>
    <m/>
    <m/>
    <m/>
    <m/>
    <m/>
    <m/>
    <m/>
    <x v="93"/>
    <n v="15"/>
    <s v="OK"/>
    <n v="4500000"/>
    <n v="67500000"/>
    <n v="-67500000"/>
    <x v="1"/>
    <x v="0"/>
    <x v="0"/>
    <x v="0"/>
    <x v="0"/>
    <s v="WA.2378.EBA.962.301.E.524111"/>
  </r>
  <r>
    <s v="WA.2378.EBA.962.301.E.524113"/>
    <s v="524113"/>
    <s v="Belanja Perjalanan Dinas Dalam Kota"/>
    <m/>
    <m/>
    <m/>
    <n v="2100000"/>
    <s v="524113"/>
    <x v="37"/>
    <m/>
    <m/>
    <m/>
    <n v="2100000"/>
    <n v="0"/>
    <x v="0"/>
    <x v="0"/>
    <x v="0"/>
    <x v="3"/>
    <x v="5"/>
    <s v="WA.2378.EBA.962.301.E"/>
  </r>
  <r>
    <s v="WA.2378.EBA.962.301.E.524113.1"/>
    <m/>
    <s v="01 - Perjalanan Koordinasi"/>
    <n v="14"/>
    <s v="OK"/>
    <n v="150000"/>
    <n v="2100000"/>
    <m/>
    <x v="86"/>
    <n v="14"/>
    <s v="OK"/>
    <n v="150000"/>
    <n v="2100000"/>
    <n v="0"/>
    <x v="2"/>
    <x v="0"/>
    <x v="0"/>
    <x v="0"/>
    <x v="0"/>
    <s v="WA.2378.EBA.962.301.E.524113"/>
  </r>
  <r>
    <s v="WA.2378.EBA.962.301.F"/>
    <s v="F"/>
    <s v="Penjaminan Mutu Kelembagaan"/>
    <m/>
    <m/>
    <m/>
    <n v="50042000"/>
    <s v="F"/>
    <x v="94"/>
    <m/>
    <m/>
    <m/>
    <n v="44492000"/>
    <n v="5550000"/>
    <x v="0"/>
    <x v="2"/>
    <x v="3"/>
    <x v="0"/>
    <x v="0"/>
    <s v="WA.2378.EBA.962.301"/>
  </r>
  <r>
    <s v="WA.2378.EBA.962.301.F.521211"/>
    <s v="521211"/>
    <s v="Belanja Bahan"/>
    <m/>
    <m/>
    <m/>
    <n v="20000000"/>
    <s v="521211"/>
    <x v="6"/>
    <m/>
    <m/>
    <m/>
    <n v="16250000"/>
    <n v="3750000"/>
    <x v="0"/>
    <x v="0"/>
    <x v="0"/>
    <x v="0"/>
    <x v="3"/>
    <s v="WA.2378.EBA.962.301.F"/>
  </r>
  <r>
    <s v="WA.2378.EBA.962.301.F.521211.1"/>
    <m/>
    <s v="01 - Konsumsi/bahan makanan"/>
    <n v="160"/>
    <s v="OK"/>
    <n v="75000"/>
    <n v="12000000"/>
    <m/>
    <x v="7"/>
    <n v="110"/>
    <s v="OK"/>
    <n v="75000"/>
    <n v="8250000"/>
    <n v="3750000"/>
    <x v="4"/>
    <x v="0"/>
    <x v="0"/>
    <x v="0"/>
    <x v="0"/>
    <s v="WA.2378.EBA.962.301.F.521211"/>
  </r>
  <r>
    <s v="WA.2378.EBA.962.301.F.521211.2"/>
    <m/>
    <s v="02 - Penggadaan"/>
    <n v="2"/>
    <s v="PKT"/>
    <n v="1500000"/>
    <n v="3000000"/>
    <m/>
    <x v="8"/>
    <n v="2"/>
    <s v="PKT"/>
    <n v="1500000"/>
    <n v="3000000"/>
    <n v="0"/>
    <x v="0"/>
    <x v="0"/>
    <x v="0"/>
    <x v="0"/>
    <x v="0"/>
    <s v="WA.2378.EBA.962.301.F.521211"/>
  </r>
  <r>
    <s v="WA.2378.EBA.962.301.F.521211.3"/>
    <m/>
    <s v="03 - Bahan Komputer"/>
    <n v="2"/>
    <s v="PKT"/>
    <n v="1500000"/>
    <n v="3000000"/>
    <m/>
    <x v="9"/>
    <n v="2"/>
    <s v="PKT"/>
    <n v="1500000"/>
    <n v="3000000"/>
    <n v="0"/>
    <x v="0"/>
    <x v="0"/>
    <x v="0"/>
    <x v="0"/>
    <x v="0"/>
    <s v="WA.2378.EBA.962.301.F.521211"/>
  </r>
  <r>
    <s v="WA.2378.EBA.962.301.F.521211.4"/>
    <m/>
    <s v="04 - ATK"/>
    <n v="2"/>
    <s v="PKT"/>
    <n v="1000000"/>
    <n v="2000000"/>
    <m/>
    <x v="10"/>
    <n v="2"/>
    <s v="PKT"/>
    <n v="1000000"/>
    <n v="2000000"/>
    <n v="0"/>
    <x v="0"/>
    <x v="0"/>
    <x v="0"/>
    <x v="0"/>
    <x v="0"/>
    <s v="WA.2378.EBA.962.301.F.521211"/>
  </r>
  <r>
    <s v="WA.2378.EBA.962.301.F.521219"/>
    <s v="521219"/>
    <s v="Belanja Barang Non Operasional Lainnya"/>
    <m/>
    <m/>
    <m/>
    <n v="3000000"/>
    <s v="521219"/>
    <x v="26"/>
    <m/>
    <m/>
    <m/>
    <n v="3000000"/>
    <n v="0"/>
    <x v="0"/>
    <x v="0"/>
    <x v="0"/>
    <x v="0"/>
    <x v="3"/>
    <s v="WA.2378.EBA.962.301.F"/>
  </r>
  <r>
    <s v="WA.2378.EBA.962.301.F.521219.1"/>
    <m/>
    <s v="01 - Langganan biaya video conference"/>
    <n v="12"/>
    <s v="PKT"/>
    <n v="250000"/>
    <n v="3000000"/>
    <m/>
    <x v="59"/>
    <n v="12"/>
    <s v="PKT"/>
    <n v="250000"/>
    <n v="3000000"/>
    <n v="0"/>
    <x v="2"/>
    <x v="0"/>
    <x v="0"/>
    <x v="0"/>
    <x v="0"/>
    <s v="WA.2378.EBA.962.301.F.521219"/>
  </r>
  <r>
    <s v="WA.2378.EBA.962.301.F.522151"/>
    <s v="522151"/>
    <s v="Belanja Jasa Profesi"/>
    <m/>
    <m/>
    <m/>
    <n v="9000000"/>
    <s v="522151"/>
    <x v="11"/>
    <m/>
    <m/>
    <m/>
    <n v="7200000"/>
    <n v="1800000"/>
    <x v="0"/>
    <x v="0"/>
    <x v="0"/>
    <x v="0"/>
    <x v="3"/>
    <s v="WA.2378.EBA.962.301.F"/>
  </r>
  <r>
    <s v="WA.2378.EBA.962.301.F.522151.1"/>
    <m/>
    <s v="01 - Narasumber/Pembahas"/>
    <n v="10"/>
    <s v="OJ"/>
    <n v="900000"/>
    <n v="9000000"/>
    <m/>
    <x v="12"/>
    <n v="8"/>
    <s v="OJ"/>
    <n v="900000"/>
    <n v="7200000"/>
    <n v="1800000"/>
    <x v="1"/>
    <x v="0"/>
    <x v="0"/>
    <x v="0"/>
    <x v="0"/>
    <s v="WA.2378.EBA.962.301.F.522151"/>
  </r>
  <r>
    <s v="WA.2378.EBA.962.301.F.524111"/>
    <s v="524111"/>
    <s v="Belanja Perjalanan Dinas Biasa"/>
    <m/>
    <m/>
    <m/>
    <n v="18042000"/>
    <s v="524111"/>
    <x v="13"/>
    <m/>
    <m/>
    <m/>
    <n v="18042000"/>
    <n v="0"/>
    <x v="0"/>
    <x v="0"/>
    <x v="0"/>
    <x v="0"/>
    <x v="3"/>
    <s v="WA.2378.EBA.962.301.F"/>
  </r>
  <r>
    <s v="WA.2378.EBA.962.301.F.524111.1"/>
    <m/>
    <s v="01 - Perjalanan Penjaminan mutu pendidikan KP"/>
    <n v="6"/>
    <s v="OK"/>
    <n v="3007000"/>
    <n v="18042000"/>
    <m/>
    <x v="95"/>
    <n v="6"/>
    <s v="OK"/>
    <n v="3007000"/>
    <n v="18042000"/>
    <n v="0"/>
    <x v="2"/>
    <x v="0"/>
    <x v="0"/>
    <x v="0"/>
    <x v="0"/>
    <s v="WA.2378.EBA.962.301.F.524111"/>
  </r>
  <r>
    <s v="WA.2378.EBA.962.301.G"/>
    <s v="G"/>
    <s v="Bimbingan Penelitian Dan Pengabdian Kepada Masyarakat"/>
    <m/>
    <m/>
    <m/>
    <n v="99334000"/>
    <s v="G"/>
    <x v="96"/>
    <m/>
    <m/>
    <m/>
    <n v="82834000"/>
    <n v="16500000"/>
    <x v="0"/>
    <x v="1"/>
    <x v="1"/>
    <x v="0"/>
    <x v="0"/>
    <s v="WA.2378.EBA.962.301"/>
  </r>
  <r>
    <s v="WA.2378.EBA.962.301.G.521211"/>
    <s v="521211"/>
    <s v="Belanja Bahan"/>
    <m/>
    <m/>
    <m/>
    <n v="24800000"/>
    <s v="521211"/>
    <x v="6"/>
    <m/>
    <m/>
    <m/>
    <n v="24800000"/>
    <n v="0"/>
    <x v="0"/>
    <x v="0"/>
    <x v="0"/>
    <x v="0"/>
    <x v="1"/>
    <s v="WA.2378.EBA.962.301.G"/>
  </r>
  <r>
    <s v="WA.2378.EBA.962.301.G.521211.1"/>
    <m/>
    <s v="01 - Konsumsi/bahan makanan"/>
    <n v="224"/>
    <s v="OK"/>
    <n v="75000"/>
    <n v="16800000"/>
    <m/>
    <x v="7"/>
    <n v="254"/>
    <s v="OK"/>
    <n v="75000"/>
    <n v="19050000"/>
    <n v="-2250000"/>
    <x v="1"/>
    <x v="0"/>
    <x v="0"/>
    <x v="0"/>
    <x v="0"/>
    <s v="WA.2378.EBA.962.301.G.521211"/>
  </r>
  <r>
    <s v="WA.2378.EBA.962.301.G.521211.2"/>
    <m/>
    <s v="02 - Penggadaan"/>
    <n v="2"/>
    <s v="PKT"/>
    <n v="1500000"/>
    <n v="3000000"/>
    <m/>
    <x v="8"/>
    <n v="1"/>
    <s v="PKT"/>
    <n v="750000"/>
    <n v="750000"/>
    <n v="2250000"/>
    <x v="1"/>
    <x v="0"/>
    <x v="0"/>
    <x v="0"/>
    <x v="0"/>
    <s v="WA.2378.EBA.962.301.G.521211"/>
  </r>
  <r>
    <s v="WA.2378.EBA.962.301.G.521211.3"/>
    <m/>
    <s v="03 - Bahan Komputer"/>
    <n v="2"/>
    <s v="PKT"/>
    <n v="1500000"/>
    <n v="3000000"/>
    <m/>
    <x v="9"/>
    <n v="2"/>
    <s v="PKT"/>
    <n v="1500000"/>
    <n v="3000000"/>
    <n v="0"/>
    <x v="0"/>
    <x v="0"/>
    <x v="0"/>
    <x v="0"/>
    <x v="0"/>
    <s v="WA.2378.EBA.962.301.G.521211"/>
  </r>
  <r>
    <s v="WA.2378.EBA.962.301.G.521211.4"/>
    <m/>
    <s v="04 - ATK"/>
    <n v="2"/>
    <s v="PKT"/>
    <n v="1000000"/>
    <n v="2000000"/>
    <m/>
    <x v="10"/>
    <n v="2"/>
    <s v="PKT"/>
    <n v="1000000"/>
    <n v="2000000"/>
    <n v="0"/>
    <x v="0"/>
    <x v="0"/>
    <x v="0"/>
    <x v="0"/>
    <x v="0"/>
    <s v="WA.2378.EBA.962.301.G.521211"/>
  </r>
  <r>
    <s v="WA.2378.EBA.962.301.G.521219"/>
    <s v="521219"/>
    <s v="Belanja Barang Non Operasional Lainnya"/>
    <m/>
    <m/>
    <m/>
    <n v="3000000"/>
    <s v="521219"/>
    <x v="26"/>
    <m/>
    <m/>
    <m/>
    <n v="3000000"/>
    <n v="0"/>
    <x v="0"/>
    <x v="0"/>
    <x v="0"/>
    <x v="0"/>
    <x v="1"/>
    <s v="WA.2378.EBA.962.301.G"/>
  </r>
  <r>
    <s v="WA.2378.EBA.962.301.G.521219.1"/>
    <m/>
    <s v="01 - Langganan biaya video conference"/>
    <n v="12"/>
    <s v="PKT"/>
    <n v="250000"/>
    <n v="3000000"/>
    <m/>
    <x v="59"/>
    <n v="12"/>
    <s v="PKT"/>
    <n v="250000"/>
    <n v="3000000"/>
    <n v="0"/>
    <x v="0"/>
    <x v="0"/>
    <x v="0"/>
    <x v="0"/>
    <x v="0"/>
    <s v="WA.2378.EBA.962.301.G.521219"/>
  </r>
  <r>
    <s v="WA.2378.EBA.962.301.G.521219.2"/>
    <m/>
    <m/>
    <m/>
    <m/>
    <m/>
    <m/>
    <m/>
    <x v="97"/>
    <n v="0"/>
    <s v="PKT"/>
    <n v="10000000"/>
    <n v="0"/>
    <n v="0"/>
    <x v="2"/>
    <x v="0"/>
    <x v="0"/>
    <x v="0"/>
    <x v="0"/>
    <s v="WA.2378.EBA.962.301.G.521219"/>
  </r>
  <r>
    <s v="WA.2378.EBA.962.301.G.524111"/>
    <s v="524111"/>
    <s v="Belanja Perjalanan Dinas Biasa"/>
    <m/>
    <m/>
    <m/>
    <n v="71534000"/>
    <s v="524111"/>
    <x v="13"/>
    <m/>
    <m/>
    <m/>
    <n v="55034000"/>
    <n v="16500000"/>
    <x v="0"/>
    <x v="0"/>
    <x v="0"/>
    <x v="0"/>
    <x v="1"/>
    <s v="WA.2378.EBA.962.301.G"/>
  </r>
  <r>
    <s v="WA.2378.EBA.962.301.G.524111.1"/>
    <m/>
    <s v="01 - Perjalanan Bimbingan Penelitian dan Pengabdian Kepada Masyarakat"/>
    <n v="14"/>
    <s v="OK"/>
    <n v="5109636"/>
    <n v="71534000"/>
    <m/>
    <x v="98"/>
    <n v="11"/>
    <s v="OK"/>
    <n v="5003091"/>
    <n v="55034000"/>
    <n v="16500000"/>
    <x v="4"/>
    <x v="0"/>
    <x v="0"/>
    <x v="0"/>
    <x v="0"/>
    <s v="WA.2378.EBA.962.301.G.524111"/>
  </r>
  <r>
    <s v="WA.2378.EBA.962.301.H"/>
    <s v="H"/>
    <s v="Serapan  Lulusan Pendidikan KP"/>
    <m/>
    <m/>
    <m/>
    <n v="139554000"/>
    <s v="H"/>
    <x v="99"/>
    <m/>
    <m/>
    <m/>
    <n v="232054000"/>
    <n v="-92500000"/>
    <x v="0"/>
    <x v="1"/>
    <x v="2"/>
    <x v="0"/>
    <x v="0"/>
    <s v="WA.2378.EBA.962.301"/>
  </r>
  <r>
    <s v="WA.2378.EBA.962.301.H.521211"/>
    <s v="521211"/>
    <s v="Belanja Bahan"/>
    <m/>
    <m/>
    <m/>
    <n v="23500000"/>
    <s v="521211"/>
    <x v="6"/>
    <m/>
    <m/>
    <m/>
    <n v="31000000"/>
    <n v="-7500000"/>
    <x v="0"/>
    <x v="0"/>
    <x v="0"/>
    <x v="0"/>
    <x v="2"/>
    <s v="WA.2378.EBA.962.301.H"/>
  </r>
  <r>
    <s v="WA.2378.EBA.962.301.H.521211.1"/>
    <m/>
    <s v="01 - Konsumsi/bahan makanan"/>
    <n v="100"/>
    <s v="OK"/>
    <n v="75000"/>
    <n v="7500000"/>
    <m/>
    <x v="7"/>
    <n v="200"/>
    <s v="OK"/>
    <n v="75000"/>
    <n v="15000000"/>
    <n v="-7500000"/>
    <x v="1"/>
    <x v="0"/>
    <x v="0"/>
    <x v="0"/>
    <x v="0"/>
    <s v="WA.2378.EBA.962.301.H.521211"/>
  </r>
  <r>
    <s v="WA.2378.EBA.962.301.H.521211.2"/>
    <m/>
    <s v="02 - Penggadaan"/>
    <n v="4"/>
    <s v="PKT"/>
    <n v="1500000"/>
    <n v="6000000"/>
    <m/>
    <x v="8"/>
    <n v="4"/>
    <s v="PKT"/>
    <n v="1500000"/>
    <n v="6000000"/>
    <n v="0"/>
    <x v="0"/>
    <x v="0"/>
    <x v="0"/>
    <x v="0"/>
    <x v="0"/>
    <s v="WA.2378.EBA.962.301.H.521211"/>
  </r>
  <r>
    <s v="WA.2378.EBA.962.301.H.521211.3"/>
    <m/>
    <s v="03 - Bahan Komputer"/>
    <n v="4"/>
    <s v="PKT"/>
    <n v="1500000"/>
    <n v="6000000"/>
    <m/>
    <x v="9"/>
    <n v="4"/>
    <s v="PKT"/>
    <n v="1500000"/>
    <n v="6000000"/>
    <n v="0"/>
    <x v="0"/>
    <x v="0"/>
    <x v="0"/>
    <x v="0"/>
    <x v="0"/>
    <s v="WA.2378.EBA.962.301.H.521211"/>
  </r>
  <r>
    <s v="WA.2378.EBA.962.301.H.521211.4"/>
    <m/>
    <s v="04 - ATK"/>
    <n v="4"/>
    <s v="PKT"/>
    <n v="1000000"/>
    <n v="4000000"/>
    <m/>
    <x v="10"/>
    <n v="4"/>
    <s v="PKT"/>
    <n v="1000000"/>
    <n v="4000000"/>
    <n v="0"/>
    <x v="0"/>
    <x v="0"/>
    <x v="0"/>
    <x v="0"/>
    <x v="0"/>
    <s v="WA.2378.EBA.962.301.H.521211"/>
  </r>
  <r>
    <s v="WA.2378.EBA.962.301.H.521219"/>
    <m/>
    <m/>
    <m/>
    <m/>
    <m/>
    <m/>
    <s v="521219"/>
    <x v="26"/>
    <m/>
    <m/>
    <m/>
    <n v="80000000"/>
    <n v="-80000000"/>
    <x v="3"/>
    <x v="0"/>
    <x v="0"/>
    <x v="0"/>
    <x v="2"/>
    <s v="WA.2378.EBA.962.301.H"/>
  </r>
  <r>
    <s v="WA.2378.EBA.962.301.H.521219.1"/>
    <m/>
    <m/>
    <m/>
    <m/>
    <m/>
    <m/>
    <m/>
    <x v="100"/>
    <n v="1"/>
    <s v="PKT"/>
    <n v="80000000"/>
    <n v="80000000"/>
    <n v="-80000000"/>
    <x v="3"/>
    <x v="0"/>
    <x v="0"/>
    <x v="0"/>
    <x v="0"/>
    <s v="WA.2378.EBA.962.301.H.521219"/>
  </r>
  <r>
    <s v="WA.2378.EBA.962.301.H.522151"/>
    <m/>
    <m/>
    <m/>
    <m/>
    <m/>
    <m/>
    <s v="522151"/>
    <x v="11"/>
    <m/>
    <m/>
    <m/>
    <n v="5000000"/>
    <n v="-5000000"/>
    <x v="3"/>
    <x v="0"/>
    <x v="0"/>
    <x v="0"/>
    <x v="2"/>
    <s v="WA.2378.EBA.962.301.H"/>
  </r>
  <r>
    <s v="WA.2378.EBA.962.301.H.522151.1"/>
    <m/>
    <m/>
    <m/>
    <m/>
    <m/>
    <m/>
    <m/>
    <x v="101"/>
    <n v="5"/>
    <s v="OJ"/>
    <n v="1000000"/>
    <n v="5000000"/>
    <n v="-5000000"/>
    <x v="3"/>
    <x v="0"/>
    <x v="0"/>
    <x v="0"/>
    <x v="0"/>
    <s v="WA.2378.EBA.962.301.H.522151"/>
  </r>
  <r>
    <s v="WA.2378.EBA.962.301.H.524111"/>
    <s v="524111"/>
    <s v="Belanja Perjalanan Dinas Biasa"/>
    <m/>
    <m/>
    <m/>
    <n v="116054000"/>
    <s v="524111"/>
    <x v="13"/>
    <m/>
    <m/>
    <m/>
    <n v="116054000"/>
    <n v="0"/>
    <x v="0"/>
    <x v="0"/>
    <x v="0"/>
    <x v="0"/>
    <x v="2"/>
    <s v="WA.2378.EBA.962.301.H"/>
  </r>
  <r>
    <s v="WA.2378.EBA.962.301.H.524111.1"/>
    <m/>
    <s v="01 - Perjalanan Serapan Lulusan Pendidikan KP"/>
    <n v="21"/>
    <s v="OK"/>
    <n v="5526381"/>
    <n v="116054000"/>
    <m/>
    <x v="102"/>
    <n v="21"/>
    <s v="OK"/>
    <n v="5526381"/>
    <n v="116054000"/>
    <n v="0"/>
    <x v="2"/>
    <x v="0"/>
    <x v="0"/>
    <x v="0"/>
    <x v="0"/>
    <s v="WA.2378.EBA.962.301.H.524111"/>
  </r>
  <r>
    <s v="WA.2378.EBA.962.301.I"/>
    <s v="I"/>
    <s v="Publikasi dan Kehumasan Pusat Pendidikan KP  (OII)"/>
    <m/>
    <m/>
    <m/>
    <n v="50000000"/>
    <s v="I"/>
    <x v="103"/>
    <m/>
    <m/>
    <m/>
    <n v="50000000"/>
    <n v="0"/>
    <x v="0"/>
    <x v="4"/>
    <x v="7"/>
    <x v="0"/>
    <x v="0"/>
    <s v="WA.2378.EBA.962.301"/>
  </r>
  <r>
    <s v="WA.2378.EBA.962.301.I.521211"/>
    <s v="521211"/>
    <s v="Belanja Bahan"/>
    <m/>
    <m/>
    <m/>
    <n v="15500000"/>
    <s v="521211"/>
    <x v="6"/>
    <m/>
    <m/>
    <m/>
    <n v="15500000"/>
    <n v="0"/>
    <x v="3"/>
    <x v="0"/>
    <x v="0"/>
    <x v="0"/>
    <x v="7"/>
    <s v="WA.2378.EBA.962.301.I"/>
  </r>
  <r>
    <s v="WA.2378.EBA.962.301.I.521211.1"/>
    <m/>
    <s v="01 - Konsumsi/bahan makanan"/>
    <n v="100"/>
    <s v="OK"/>
    <n v="75000"/>
    <n v="7500000"/>
    <m/>
    <x v="7"/>
    <n v="100"/>
    <s v="OK"/>
    <n v="75000"/>
    <n v="7500000"/>
    <n v="0"/>
    <x v="2"/>
    <x v="0"/>
    <x v="0"/>
    <x v="0"/>
    <x v="0"/>
    <s v="WA.2378.EBA.962.301.I.521211"/>
  </r>
  <r>
    <s v="WA.2378.EBA.962.301.I.521211.2"/>
    <m/>
    <s v="02 - Penggadaan"/>
    <n v="2"/>
    <s v="PKT"/>
    <n v="1500000"/>
    <n v="3000000"/>
    <m/>
    <x v="8"/>
    <n v="2"/>
    <s v="PKT"/>
    <n v="1500000"/>
    <n v="3000000"/>
    <n v="0"/>
    <x v="2"/>
    <x v="0"/>
    <x v="0"/>
    <x v="0"/>
    <x v="0"/>
    <s v="WA.2378.EBA.962.301.I.521211"/>
  </r>
  <r>
    <s v="WA.2378.EBA.962.301.I.521211.3"/>
    <m/>
    <s v="03 - Bahan Komputer"/>
    <n v="2"/>
    <s v="PKT"/>
    <n v="1500000"/>
    <n v="3000000"/>
    <m/>
    <x v="9"/>
    <n v="2"/>
    <s v="PKT"/>
    <n v="1500000"/>
    <n v="3000000"/>
    <n v="0"/>
    <x v="2"/>
    <x v="0"/>
    <x v="0"/>
    <x v="0"/>
    <x v="0"/>
    <s v="WA.2378.EBA.962.301.I.521211"/>
  </r>
  <r>
    <s v="WA.2378.EBA.962.301.I.521211.4"/>
    <m/>
    <s v="04 - ATK"/>
    <n v="2"/>
    <s v="PKT"/>
    <n v="1000000"/>
    <n v="2000000"/>
    <m/>
    <x v="10"/>
    <n v="2"/>
    <s v="PKT"/>
    <n v="1000000"/>
    <n v="2000000"/>
    <n v="0"/>
    <x v="2"/>
    <x v="0"/>
    <x v="0"/>
    <x v="0"/>
    <x v="0"/>
    <s v="WA.2378.EBA.962.301.I.521211"/>
  </r>
  <r>
    <s v="WA.2378.EBA.962.301.I.524111"/>
    <s v="524111"/>
    <s v="Belanja Perjalanan Dinas Biasa"/>
    <m/>
    <m/>
    <m/>
    <n v="34500000"/>
    <s v="524111"/>
    <x v="13"/>
    <m/>
    <m/>
    <m/>
    <n v="34500000"/>
    <n v="0"/>
    <x v="3"/>
    <x v="0"/>
    <x v="0"/>
    <x v="0"/>
    <x v="7"/>
    <s v="WA.2378.EBA.962.301.I"/>
  </r>
  <r>
    <s v="WA.2378.EBA.962.301.I.524111.1"/>
    <m/>
    <s v="01 - Perjalanan Kehumasan Pusat Pendidikan KP"/>
    <n v="6"/>
    <s v="OK"/>
    <n v="5750000"/>
    <n v="34500000"/>
    <m/>
    <x v="104"/>
    <n v="6"/>
    <s v="OK"/>
    <n v="5750000"/>
    <n v="34500000"/>
    <n v="0"/>
    <x v="2"/>
    <x v="0"/>
    <x v="0"/>
    <x v="0"/>
    <x v="0"/>
    <s v="WA.2378.EBA.962.301.I.524111"/>
  </r>
  <r>
    <s v="WA.2378.EBA.962.301.J"/>
    <m/>
    <m/>
    <m/>
    <m/>
    <m/>
    <m/>
    <s v="J"/>
    <x v="105"/>
    <m/>
    <m/>
    <m/>
    <n v="319947000"/>
    <n v="-319947000"/>
    <x v="0"/>
    <x v="3"/>
    <x v="5"/>
    <x v="0"/>
    <x v="0"/>
    <s v="WA.2378.EBA.962.301"/>
  </r>
  <r>
    <s v="WA.2378.EBA.962.301.J.521211"/>
    <m/>
    <m/>
    <m/>
    <m/>
    <m/>
    <m/>
    <s v="521211"/>
    <x v="6"/>
    <m/>
    <m/>
    <m/>
    <n v="77500000"/>
    <n v="-77500000"/>
    <x v="0"/>
    <x v="0"/>
    <x v="0"/>
    <x v="3"/>
    <x v="5"/>
    <s v="WA.2378.EBA.962.301.J"/>
  </r>
  <r>
    <s v="WA.2378.EBA.962.301.J.521211.1"/>
    <m/>
    <m/>
    <m/>
    <m/>
    <m/>
    <m/>
    <m/>
    <x v="106"/>
    <n v="2"/>
    <s v="PKT"/>
    <n v="32250000"/>
    <n v="64500000"/>
    <n v="-64500000"/>
    <x v="1"/>
    <x v="0"/>
    <x v="0"/>
    <x v="0"/>
    <x v="0"/>
    <s v="WA.2378.EBA.962.301.J.521211"/>
  </r>
  <r>
    <s v="WA.2378.EBA.962.301.J.521211.2"/>
    <m/>
    <m/>
    <m/>
    <m/>
    <m/>
    <m/>
    <m/>
    <x v="23"/>
    <n v="1"/>
    <s v="PKT"/>
    <n v="1500000"/>
    <n v="1500000"/>
    <n v="-1500000"/>
    <x v="1"/>
    <x v="0"/>
    <x v="0"/>
    <x v="0"/>
    <x v="0"/>
    <s v="WA.2378.EBA.962.301.J.521211"/>
  </r>
  <r>
    <s v="WA.2378.EBA.962.301.J.521211.3"/>
    <m/>
    <m/>
    <m/>
    <m/>
    <m/>
    <m/>
    <m/>
    <x v="24"/>
    <n v="1"/>
    <s v="PKT"/>
    <n v="1000000"/>
    <n v="1000000"/>
    <n v="-1000000"/>
    <x v="1"/>
    <x v="0"/>
    <x v="0"/>
    <x v="0"/>
    <x v="0"/>
    <s v="WA.2378.EBA.962.301.J.521211"/>
  </r>
  <r>
    <s v="WA.2378.EBA.962.301.J.521211.4"/>
    <m/>
    <m/>
    <m/>
    <m/>
    <m/>
    <m/>
    <m/>
    <x v="82"/>
    <n v="1"/>
    <s v="PKT"/>
    <n v="1500000"/>
    <n v="1500000"/>
    <n v="-1500000"/>
    <x v="1"/>
    <x v="0"/>
    <x v="0"/>
    <x v="0"/>
    <x v="0"/>
    <s v="WA.2378.EBA.962.301.J.521211"/>
  </r>
  <r>
    <s v="WA.2378.EBA.962.301.J.521211.5"/>
    <m/>
    <m/>
    <m/>
    <m/>
    <m/>
    <m/>
    <m/>
    <x v="107"/>
    <n v="120"/>
    <s v="PKT"/>
    <n v="75000"/>
    <n v="9000000"/>
    <n v="-9000000"/>
    <x v="3"/>
    <x v="0"/>
    <x v="0"/>
    <x v="0"/>
    <x v="0"/>
    <s v="WA.2378.EBA.962.301.J.521211"/>
  </r>
  <r>
    <s v="WA.2378.EBA.962.301.J.522141"/>
    <m/>
    <m/>
    <m/>
    <m/>
    <m/>
    <m/>
    <s v="522141"/>
    <x v="83"/>
    <m/>
    <m/>
    <m/>
    <n v="53038000"/>
    <n v="-53038000"/>
    <x v="0"/>
    <x v="0"/>
    <x v="0"/>
    <x v="3"/>
    <x v="5"/>
    <s v="WA.2378.EBA.962.301.J"/>
  </r>
  <r>
    <s v="WA.2378.EBA.962.301.J.522141.1"/>
    <m/>
    <m/>
    <m/>
    <m/>
    <m/>
    <m/>
    <m/>
    <x v="108"/>
    <n v="4"/>
    <s v="Hari"/>
    <n v="11500000"/>
    <n v="46000000"/>
    <n v="-46000000"/>
    <x v="1"/>
    <x v="0"/>
    <x v="0"/>
    <x v="0"/>
    <x v="0"/>
    <s v="WA.2378.EBA.962.301.J.522141"/>
  </r>
  <r>
    <s v="WA.2378.EBA.962.301.J.522141.2"/>
    <m/>
    <m/>
    <m/>
    <m/>
    <m/>
    <m/>
    <m/>
    <x v="109"/>
    <n v="2"/>
    <s v="Hari"/>
    <n v="3519000"/>
    <n v="7038000"/>
    <n v="-7038000"/>
    <x v="1"/>
    <x v="0"/>
    <x v="0"/>
    <x v="0"/>
    <x v="0"/>
    <s v="WA.2378.EBA.962.301.J.522141"/>
  </r>
  <r>
    <s v="WA.2378.EBA.962.301.J.522191"/>
    <m/>
    <m/>
    <m/>
    <m/>
    <m/>
    <m/>
    <s v="522191"/>
    <x v="110"/>
    <m/>
    <m/>
    <m/>
    <n v="100000000"/>
    <n v="-100000000"/>
    <x v="0"/>
    <x v="0"/>
    <x v="0"/>
    <x v="3"/>
    <x v="5"/>
    <s v="WA.2378.EBA.962.301.J"/>
  </r>
  <r>
    <s v="WA.2378.EBA.962.301.J.522191.1"/>
    <m/>
    <m/>
    <m/>
    <m/>
    <m/>
    <m/>
    <m/>
    <x v="111"/>
    <n v="2"/>
    <s v="PKT"/>
    <n v="50000000"/>
    <n v="100000000"/>
    <n v="-100000000"/>
    <x v="1"/>
    <x v="0"/>
    <x v="0"/>
    <x v="0"/>
    <x v="0"/>
    <s v="WA.2378.EBA.962.301.J.522191"/>
  </r>
  <r>
    <s v="WA.2378.EBA.962.301.J.524111"/>
    <m/>
    <m/>
    <m/>
    <m/>
    <m/>
    <m/>
    <s v="524111"/>
    <x v="13"/>
    <m/>
    <m/>
    <m/>
    <n v="11634000"/>
    <n v="-11634000"/>
    <x v="0"/>
    <x v="0"/>
    <x v="0"/>
    <x v="3"/>
    <x v="5"/>
    <s v="WA.2378.EBA.962.301.J"/>
  </r>
  <r>
    <s v="WA.2378.EBA.962.301.J.524111.1"/>
    <m/>
    <m/>
    <m/>
    <m/>
    <m/>
    <m/>
    <m/>
    <x v="112"/>
    <n v="6"/>
    <s v="OK"/>
    <n v="1939000"/>
    <n v="11634000"/>
    <n v="-11634000"/>
    <x v="1"/>
    <x v="0"/>
    <x v="0"/>
    <x v="0"/>
    <x v="0"/>
    <s v="WA.2378.EBA.962.301.J.524111"/>
  </r>
  <r>
    <s v="WA.2378.EBA.962.301.J.524119"/>
    <m/>
    <m/>
    <m/>
    <m/>
    <m/>
    <m/>
    <s v="524119"/>
    <x v="113"/>
    <m/>
    <m/>
    <m/>
    <n v="77775000"/>
    <n v="-77775000"/>
    <x v="0"/>
    <x v="0"/>
    <x v="0"/>
    <x v="3"/>
    <x v="5"/>
    <s v="WA.2378.EBA.962.301.J"/>
  </r>
  <r>
    <s v="WA.2378.EBA.962.301.J.524119.1"/>
    <m/>
    <m/>
    <m/>
    <m/>
    <m/>
    <m/>
    <m/>
    <x v="114"/>
    <n v="75"/>
    <s v="OH"/>
    <n v="693000"/>
    <n v="51975000"/>
    <n v="-51975000"/>
    <x v="1"/>
    <x v="0"/>
    <x v="0"/>
    <x v="0"/>
    <x v="0"/>
    <s v="WA.2378.EBA.962.301.J.524119"/>
  </r>
  <r>
    <s v="WA.2378.EBA.962.301.J.524119.2"/>
    <m/>
    <m/>
    <m/>
    <m/>
    <m/>
    <m/>
    <m/>
    <x v="115"/>
    <n v="150"/>
    <s v="OH"/>
    <n v="130000"/>
    <n v="19500000"/>
    <n v="-19500000"/>
    <x v="1"/>
    <x v="0"/>
    <x v="0"/>
    <x v="0"/>
    <x v="0"/>
    <s v="WA.2378.EBA.962.301.J.524119"/>
  </r>
  <r>
    <s v="WA.2378.EBA.962.301.J.524119.3"/>
    <m/>
    <m/>
    <m/>
    <m/>
    <m/>
    <m/>
    <m/>
    <x v="116"/>
    <n v="60"/>
    <s v="OH"/>
    <n v="105000"/>
    <n v="6300000"/>
    <n v="-6300000"/>
    <x v="1"/>
    <x v="0"/>
    <x v="0"/>
    <x v="0"/>
    <x v="0"/>
    <s v="WA.2378.EBA.962.301.J.524119"/>
  </r>
  <r>
    <s v="WA.2378.EBA.962.301.K"/>
    <m/>
    <m/>
    <m/>
    <m/>
    <m/>
    <m/>
    <s v="K"/>
    <x v="117"/>
    <m/>
    <m/>
    <m/>
    <n v="256340000"/>
    <n v="-256340000"/>
    <x v="0"/>
    <x v="1"/>
    <x v="1"/>
    <x v="0"/>
    <x v="0"/>
    <s v="WA.2378.EBA.962.301"/>
  </r>
  <r>
    <s v="WA.2378.EBA.962.301.K.521211"/>
    <m/>
    <m/>
    <m/>
    <m/>
    <m/>
    <m/>
    <s v="521211"/>
    <x v="6"/>
    <m/>
    <m/>
    <m/>
    <n v="31750000"/>
    <n v="-31750000"/>
    <x v="0"/>
    <x v="0"/>
    <x v="0"/>
    <x v="0"/>
    <x v="1"/>
    <s v="WA.2378.EBA.962.301.K"/>
  </r>
  <r>
    <s v="WA.2378.EBA.962.301.K.521211.1"/>
    <m/>
    <m/>
    <m/>
    <m/>
    <m/>
    <m/>
    <m/>
    <x v="7"/>
    <n v="150"/>
    <s v="OK"/>
    <n v="75000"/>
    <n v="11250000"/>
    <n v="-11250000"/>
    <x v="1"/>
    <x v="0"/>
    <x v="0"/>
    <x v="0"/>
    <x v="0"/>
    <s v="WA.2378.EBA.962.301.K.521211"/>
  </r>
  <r>
    <s v="WA.2378.EBA.962.301.K.521211.2"/>
    <m/>
    <m/>
    <m/>
    <m/>
    <m/>
    <m/>
    <m/>
    <x v="118"/>
    <n v="2"/>
    <s v="PKT"/>
    <n v="1000000"/>
    <n v="2000000"/>
    <n v="-2000000"/>
    <x v="1"/>
    <x v="0"/>
    <x v="0"/>
    <x v="0"/>
    <x v="0"/>
    <s v="WA.2378.EBA.962.301.K.521211"/>
  </r>
  <r>
    <s v="WA.2378.EBA.962.301.K.521211.3"/>
    <m/>
    <m/>
    <m/>
    <m/>
    <m/>
    <m/>
    <m/>
    <x v="9"/>
    <n v="1"/>
    <s v="PKT"/>
    <n v="1500000"/>
    <n v="1500000"/>
    <n v="-1500000"/>
    <x v="1"/>
    <x v="0"/>
    <x v="0"/>
    <x v="0"/>
    <x v="0"/>
    <s v="WA.2378.EBA.962.301.K.521211"/>
  </r>
  <r>
    <s v="WA.2378.EBA.962.301.K.521211.4"/>
    <m/>
    <m/>
    <m/>
    <m/>
    <m/>
    <m/>
    <m/>
    <x v="10"/>
    <n v="2"/>
    <s v="PKT"/>
    <n v="1000000"/>
    <n v="2000000"/>
    <n v="-2000000"/>
    <x v="1"/>
    <x v="0"/>
    <x v="0"/>
    <x v="0"/>
    <x v="0"/>
    <s v="WA.2378.EBA.962.301.K.521211"/>
  </r>
  <r>
    <s v="WA.2378.EBA.962.301.K.521211.5"/>
    <m/>
    <m/>
    <m/>
    <m/>
    <m/>
    <m/>
    <m/>
    <x v="119"/>
    <n v="100"/>
    <s v="PKT"/>
    <n v="150000"/>
    <n v="15000000"/>
    <n v="-15000000"/>
    <x v="3"/>
    <x v="0"/>
    <x v="0"/>
    <x v="0"/>
    <x v="0"/>
    <s v="WA.2378.EBA.962.301.K.521211"/>
  </r>
  <r>
    <s v="WA.2378.EBA.962.301.K.521213"/>
    <m/>
    <m/>
    <m/>
    <m/>
    <m/>
    <m/>
    <s v="521213"/>
    <x v="120"/>
    <m/>
    <m/>
    <m/>
    <n v="6400000"/>
    <n v="-6400000"/>
    <x v="0"/>
    <x v="0"/>
    <x v="0"/>
    <x v="0"/>
    <x v="1"/>
    <s v="WA.2378.EBA.962.301.K"/>
  </r>
  <r>
    <s v="WA.2378.EBA.962.301.K.521213.1"/>
    <m/>
    <m/>
    <m/>
    <m/>
    <m/>
    <m/>
    <m/>
    <x v="121"/>
    <n v="80"/>
    <s v="OH"/>
    <n v="80000"/>
    <n v="6400000"/>
    <n v="-6400000"/>
    <x v="1"/>
    <x v="0"/>
    <x v="0"/>
    <x v="0"/>
    <x v="0"/>
    <s v="WA.2378.EBA.962.301.K.521213"/>
  </r>
  <r>
    <s v="WA.2378.EBA.962.301.K.522151"/>
    <m/>
    <m/>
    <m/>
    <m/>
    <m/>
    <m/>
    <s v="522151"/>
    <x v="11"/>
    <m/>
    <m/>
    <m/>
    <n v="18000000"/>
    <n v="-18000000"/>
    <x v="0"/>
    <x v="0"/>
    <x v="0"/>
    <x v="0"/>
    <x v="1"/>
    <s v="WA.2378.EBA.962.301.K"/>
  </r>
  <r>
    <s v="WA.2378.EBA.962.301.K.522151.1"/>
    <m/>
    <m/>
    <m/>
    <m/>
    <m/>
    <m/>
    <m/>
    <x v="12"/>
    <n v="18"/>
    <s v="OJ"/>
    <n v="1000000"/>
    <n v="18000000"/>
    <n v="-18000000"/>
    <x v="1"/>
    <x v="0"/>
    <x v="0"/>
    <x v="0"/>
    <x v="0"/>
    <s v="WA.2378.EBA.962.301.K.522151"/>
  </r>
  <r>
    <s v="WA.2378.EBA.962.301.K.524111"/>
    <m/>
    <m/>
    <m/>
    <m/>
    <m/>
    <m/>
    <s v="524111"/>
    <x v="13"/>
    <m/>
    <m/>
    <m/>
    <n v="195690000"/>
    <n v="-195690000"/>
    <x v="0"/>
    <x v="0"/>
    <x v="0"/>
    <x v="0"/>
    <x v="1"/>
    <s v="WA.2378.EBA.962.301.K"/>
  </r>
  <r>
    <s v="WA.2378.EBA.962.301.K.524111.1"/>
    <m/>
    <m/>
    <m/>
    <m/>
    <m/>
    <m/>
    <m/>
    <x v="122"/>
    <n v="33"/>
    <s v="OK"/>
    <n v="5930000"/>
    <n v="195690000"/>
    <n v="-195690000"/>
    <x v="1"/>
    <x v="0"/>
    <x v="0"/>
    <x v="0"/>
    <x v="0"/>
    <s v="WA.2378.EBA.962.301.K.524111"/>
  </r>
  <r>
    <s v="WA.2378.EBA.962.301.K.524113"/>
    <m/>
    <m/>
    <m/>
    <m/>
    <m/>
    <m/>
    <s v="524113"/>
    <x v="37"/>
    <m/>
    <m/>
    <m/>
    <n v="4500000"/>
    <n v="-4500000"/>
    <x v="0"/>
    <x v="0"/>
    <x v="0"/>
    <x v="0"/>
    <x v="1"/>
    <s v="WA.2378.EBA.962.301.K"/>
  </r>
  <r>
    <s v="WA.2378.EBA.962.301.K.524113.1"/>
    <m/>
    <m/>
    <m/>
    <m/>
    <m/>
    <m/>
    <m/>
    <x v="122"/>
    <n v="30"/>
    <s v="OK"/>
    <n v="150000"/>
    <n v="4500000"/>
    <n v="-4500000"/>
    <x v="1"/>
    <x v="0"/>
    <x v="0"/>
    <x v="0"/>
    <x v="0"/>
    <s v="WA.2378.EBA.962.301.K.524113"/>
  </r>
  <r>
    <s v="WA.2378.EBA.962.301.L"/>
    <m/>
    <m/>
    <m/>
    <m/>
    <m/>
    <m/>
    <s v="L"/>
    <x v="123"/>
    <m/>
    <m/>
    <m/>
    <n v="58815000"/>
    <n v="-58815000"/>
    <x v="0"/>
    <x v="1"/>
    <x v="2"/>
    <x v="0"/>
    <x v="0"/>
    <s v="WA.2378.EBA.962.301"/>
  </r>
  <r>
    <s v="WA.2378.EBA.962.301.L.521211"/>
    <m/>
    <m/>
    <m/>
    <m/>
    <m/>
    <m/>
    <s v="521211"/>
    <x v="6"/>
    <m/>
    <m/>
    <m/>
    <n v="7500000"/>
    <n v="-7500000"/>
    <x v="3"/>
    <x v="0"/>
    <x v="0"/>
    <x v="0"/>
    <x v="2"/>
    <s v="WA.2378.EBA.962.301.L"/>
  </r>
  <r>
    <s v="WA.2378.EBA.962.301.L.521211.1"/>
    <m/>
    <m/>
    <m/>
    <m/>
    <m/>
    <m/>
    <m/>
    <x v="7"/>
    <n v="100"/>
    <s v="OK"/>
    <n v="75000"/>
    <n v="7500000"/>
    <n v="-7500000"/>
    <x v="3"/>
    <x v="0"/>
    <x v="0"/>
    <x v="0"/>
    <x v="0"/>
    <s v="WA.2378.EBA.962.301.L.521211"/>
  </r>
  <r>
    <s v="WA.2378.EBA.962.301.L.524111"/>
    <m/>
    <m/>
    <m/>
    <m/>
    <m/>
    <m/>
    <s v="524111"/>
    <x v="13"/>
    <m/>
    <m/>
    <m/>
    <n v="51315000"/>
    <n v="-51315000"/>
    <x v="0"/>
    <x v="0"/>
    <x v="0"/>
    <x v="0"/>
    <x v="2"/>
    <s v="WA.2378.EBA.962.301.L"/>
  </r>
  <r>
    <s v="WA.2378.EBA.962.301.L.524111.1"/>
    <m/>
    <m/>
    <m/>
    <m/>
    <m/>
    <m/>
    <m/>
    <x v="124"/>
    <n v="6"/>
    <s v="OK"/>
    <n v="8552528"/>
    <n v="51315000"/>
    <n v="-51315000"/>
    <x v="1"/>
    <x v="0"/>
    <x v="0"/>
    <x v="0"/>
    <x v="0"/>
    <s v="WA.2378.EBA.962.301.L.524111"/>
  </r>
  <r>
    <s v="WA.2378.EBA.962.301.M"/>
    <m/>
    <m/>
    <m/>
    <m/>
    <m/>
    <m/>
    <s v="M"/>
    <x v="125"/>
    <m/>
    <m/>
    <m/>
    <n v="46544000"/>
    <n v="-46544000"/>
    <x v="0"/>
    <x v="3"/>
    <x v="5"/>
    <x v="0"/>
    <x v="0"/>
    <s v="WA.2378.EBA.962.301"/>
  </r>
  <r>
    <s v="WA.2378.EBA.962.301.M.521211"/>
    <m/>
    <m/>
    <m/>
    <m/>
    <m/>
    <m/>
    <s v="521211"/>
    <x v="6"/>
    <m/>
    <m/>
    <m/>
    <n v="7750000"/>
    <n v="-7750000"/>
    <x v="0"/>
    <x v="0"/>
    <x v="0"/>
    <x v="3"/>
    <x v="5"/>
    <s v="WA.2378.EBA.962.301.M"/>
  </r>
  <r>
    <s v="WA.2378.EBA.962.301.M.521211.1"/>
    <m/>
    <m/>
    <m/>
    <m/>
    <m/>
    <m/>
    <m/>
    <x v="7"/>
    <n v="50"/>
    <s v="OK"/>
    <n v="75000"/>
    <n v="3750000"/>
    <n v="-3750000"/>
    <x v="1"/>
    <x v="0"/>
    <x v="0"/>
    <x v="0"/>
    <x v="0"/>
    <s v="WA.2378.EBA.962.301.M.521211"/>
  </r>
  <r>
    <s v="WA.2378.EBA.962.301.M.521211.2"/>
    <m/>
    <m/>
    <m/>
    <m/>
    <m/>
    <m/>
    <m/>
    <x v="118"/>
    <n v="1"/>
    <s v="PKT"/>
    <n v="1500000"/>
    <n v="1500000"/>
    <n v="-1500000"/>
    <x v="3"/>
    <x v="0"/>
    <x v="0"/>
    <x v="0"/>
    <x v="0"/>
    <s v="WA.2378.EBA.962.301.M.521211"/>
  </r>
  <r>
    <s v="WA.2378.EBA.962.301.M.521211.3"/>
    <m/>
    <m/>
    <m/>
    <m/>
    <m/>
    <m/>
    <m/>
    <x v="9"/>
    <n v="1"/>
    <s v="PKT"/>
    <n v="1500000"/>
    <n v="1500000"/>
    <n v="-1500000"/>
    <x v="3"/>
    <x v="0"/>
    <x v="0"/>
    <x v="0"/>
    <x v="0"/>
    <s v="WA.2378.EBA.962.301.M.521211"/>
  </r>
  <r>
    <s v="WA.2378.EBA.962.301.M.521211.4"/>
    <m/>
    <m/>
    <m/>
    <m/>
    <m/>
    <m/>
    <m/>
    <x v="10"/>
    <n v="1"/>
    <s v="PKT"/>
    <n v="1000000"/>
    <n v="1000000"/>
    <n v="-1000000"/>
    <x v="3"/>
    <x v="0"/>
    <x v="0"/>
    <x v="0"/>
    <x v="0"/>
    <s v="WA.2378.EBA.962.301.M.521211"/>
  </r>
  <r>
    <s v="WA.2378.EBA.962.301.M.524111"/>
    <m/>
    <m/>
    <m/>
    <m/>
    <m/>
    <m/>
    <s v="524111"/>
    <x v="13"/>
    <m/>
    <m/>
    <m/>
    <n v="5000000"/>
    <n v="-5000000"/>
    <x v="3"/>
    <x v="0"/>
    <x v="0"/>
    <x v="3"/>
    <x v="5"/>
    <s v="WA.2378.EBA.962.301.M"/>
  </r>
  <r>
    <s v="WA.2378.EBA.962.301.M.524111.1"/>
    <m/>
    <m/>
    <m/>
    <m/>
    <m/>
    <m/>
    <m/>
    <x v="122"/>
    <n v="10"/>
    <s v="OK"/>
    <n v="500000"/>
    <n v="5000000"/>
    <n v="-5000000"/>
    <x v="3"/>
    <x v="0"/>
    <x v="0"/>
    <x v="0"/>
    <x v="0"/>
    <s v="WA.2378.EBA.962.301.M.524111"/>
  </r>
  <r>
    <s v="WA.2378.EBA.962.301.M.524119"/>
    <m/>
    <m/>
    <m/>
    <m/>
    <m/>
    <m/>
    <s v="524119"/>
    <x v="113"/>
    <m/>
    <m/>
    <m/>
    <n v="33794000"/>
    <n v="-33794000"/>
    <x v="3"/>
    <x v="0"/>
    <x v="0"/>
    <x v="3"/>
    <x v="5"/>
    <s v="WA.2378.EBA.962.301.M"/>
  </r>
  <r>
    <s v="WA.2378.EBA.962.301.M.524119.1"/>
    <m/>
    <m/>
    <m/>
    <m/>
    <m/>
    <m/>
    <m/>
    <x v="126"/>
    <n v="27"/>
    <s v="OH"/>
    <n v="822000"/>
    <n v="22194000"/>
    <n v="-22194000"/>
    <x v="3"/>
    <x v="0"/>
    <x v="0"/>
    <x v="0"/>
    <x v="0"/>
    <s v="WA.2378.EBA.962.301.M.524119"/>
  </r>
  <r>
    <s v="WA.2378.EBA.962.301.M.524119.2"/>
    <m/>
    <m/>
    <m/>
    <m/>
    <m/>
    <m/>
    <m/>
    <x v="127"/>
    <n v="54"/>
    <s v="OH"/>
    <n v="150000"/>
    <n v="8100000"/>
    <n v="-8100000"/>
    <x v="3"/>
    <x v="0"/>
    <x v="0"/>
    <x v="0"/>
    <x v="0"/>
    <s v="WA.2378.EBA.962.301.M.524119"/>
  </r>
  <r>
    <s v="WA.2378.EBA.962.301.M.524119.3"/>
    <m/>
    <m/>
    <m/>
    <m/>
    <m/>
    <m/>
    <m/>
    <x v="128"/>
    <n v="10"/>
    <s v="OH"/>
    <n v="350000"/>
    <n v="3500000"/>
    <n v="-3500000"/>
    <x v="3"/>
    <x v="0"/>
    <x v="0"/>
    <x v="0"/>
    <x v="0"/>
    <s v="WA.2378.EBA.962.301.M.524119"/>
  </r>
  <r>
    <s v="WA.2378.EBA.962.301.N"/>
    <m/>
    <m/>
    <m/>
    <m/>
    <m/>
    <m/>
    <s v="N"/>
    <x v="129"/>
    <m/>
    <m/>
    <m/>
    <n v="0"/>
    <n v="0"/>
    <x v="0"/>
    <x v="1"/>
    <x v="2"/>
    <x v="0"/>
    <x v="0"/>
    <s v="WA.2378.EBA.962.301"/>
  </r>
  <r>
    <s v="WA.2378.EBA.962.301.N.521219"/>
    <m/>
    <m/>
    <m/>
    <m/>
    <m/>
    <m/>
    <s v="521219"/>
    <x v="26"/>
    <m/>
    <m/>
    <m/>
    <n v="0"/>
    <n v="0"/>
    <x v="0"/>
    <x v="0"/>
    <x v="0"/>
    <x v="0"/>
    <x v="2"/>
    <s v="WA.2378.EBA.962.301.N"/>
  </r>
  <r>
    <s v="WA.2378.EBA.962.301.N.521219.1"/>
    <m/>
    <m/>
    <m/>
    <m/>
    <m/>
    <m/>
    <m/>
    <x v="130"/>
    <n v="0"/>
    <s v="PKT"/>
    <n v="25000000"/>
    <n v="0"/>
    <n v="0"/>
    <x v="2"/>
    <x v="0"/>
    <x v="0"/>
    <x v="0"/>
    <x v="0"/>
    <s v="WA.2378.EBA.962.301.N.521219"/>
  </r>
  <r>
    <s v="WA.2378.EBA.962.301.N.522151"/>
    <m/>
    <m/>
    <m/>
    <m/>
    <m/>
    <m/>
    <s v="522151"/>
    <x v="11"/>
    <m/>
    <m/>
    <m/>
    <n v="0"/>
    <n v="0"/>
    <x v="0"/>
    <x v="0"/>
    <x v="0"/>
    <x v="0"/>
    <x v="2"/>
    <s v="WA.2378.EBA.962.301.N"/>
  </r>
  <r>
    <s v="WA.2378.EBA.962.301.N.522151.1"/>
    <m/>
    <m/>
    <m/>
    <m/>
    <m/>
    <m/>
    <m/>
    <x v="12"/>
    <n v="0"/>
    <s v="OJ"/>
    <n v="900000"/>
    <n v="0"/>
    <n v="0"/>
    <x v="2"/>
    <x v="0"/>
    <x v="0"/>
    <x v="0"/>
    <x v="0"/>
    <s v="WA.2378.EBA.962.301.N.522151"/>
  </r>
  <r>
    <s v="WA.2378.EBA.962.301.O"/>
    <m/>
    <m/>
    <m/>
    <m/>
    <m/>
    <m/>
    <s v="O"/>
    <x v="131"/>
    <m/>
    <m/>
    <m/>
    <n v="0"/>
    <n v="0"/>
    <x v="0"/>
    <x v="2"/>
    <x v="4"/>
    <x v="0"/>
    <x v="0"/>
    <s v="WA.2378.EBA.962.301"/>
  </r>
  <r>
    <s v="WA.2378.EBA.962.301.O.522151"/>
    <m/>
    <m/>
    <m/>
    <m/>
    <m/>
    <m/>
    <s v="522151"/>
    <x v="11"/>
    <m/>
    <m/>
    <m/>
    <n v="0"/>
    <n v="0"/>
    <x v="0"/>
    <x v="0"/>
    <x v="0"/>
    <x v="0"/>
    <x v="4"/>
    <s v="WA.2378.EBA.962.301.O"/>
  </r>
  <r>
    <s v="WA.2378.EBA.962.301.O.522151.1"/>
    <m/>
    <m/>
    <m/>
    <m/>
    <m/>
    <m/>
    <m/>
    <x v="12"/>
    <n v="0"/>
    <s v="OJ"/>
    <n v="900000"/>
    <n v="0"/>
    <n v="0"/>
    <x v="2"/>
    <x v="0"/>
    <x v="0"/>
    <x v="0"/>
    <x v="0"/>
    <s v="WA.2378.EBA.962.301.O.522151"/>
  </r>
  <r>
    <s v="WA.2378.EBA.994"/>
    <s v="2378.EBA.994"/>
    <s v="Layanan Perkantoran"/>
    <n v="1"/>
    <s v="Layanan"/>
    <m/>
    <n v="9231678000"/>
    <s v="2378.EBA.994"/>
    <x v="132"/>
    <n v="1"/>
    <s v="Layanan"/>
    <m/>
    <n v="9231678000"/>
    <n v="0"/>
    <x v="0"/>
    <x v="0"/>
    <x v="0"/>
    <x v="0"/>
    <x v="0"/>
    <s v="WA.2378.EBA"/>
  </r>
  <r>
    <s v="WA.2378.EBA.994.001"/>
    <s v="001"/>
    <s v="Gaji dan Tunjangan"/>
    <m/>
    <s v=""/>
    <m/>
    <n v="7036020000"/>
    <s v="001"/>
    <x v="133"/>
    <m/>
    <s v=""/>
    <m/>
    <n v="7036020000"/>
    <n v="0"/>
    <x v="0"/>
    <x v="0"/>
    <x v="0"/>
    <x v="0"/>
    <x v="0"/>
    <s v="WA.2378.EBA.994"/>
  </r>
  <r>
    <s v="WA.2378.EBA.994.001.DB"/>
    <s v="DB"/>
    <s v="Gaji dan Tunjangan Pusat Pendidikan KP"/>
    <m/>
    <m/>
    <m/>
    <n v="7036020000"/>
    <s v="DB"/>
    <x v="134"/>
    <m/>
    <m/>
    <m/>
    <n v="7036020000"/>
    <n v="0"/>
    <x v="3"/>
    <x v="3"/>
    <x v="8"/>
    <x v="0"/>
    <x v="0"/>
    <s v="WA.2378.EBA.994.001"/>
  </r>
  <r>
    <s v="WA.2378.EBA.994.001.DB.511111"/>
    <s v="511111"/>
    <s v="Belanja Gaji Pokok PNS"/>
    <m/>
    <m/>
    <m/>
    <n v="2390272000"/>
    <s v="511111"/>
    <x v="135"/>
    <m/>
    <m/>
    <m/>
    <n v="2390272000"/>
    <n v="0"/>
    <x v="3"/>
    <x v="0"/>
    <x v="0"/>
    <x v="4"/>
    <x v="8"/>
    <s v="WA.2378.EBA.994.001.DB"/>
  </r>
  <r>
    <s v="WA.2378.EBA.994.001.DB.511111.1"/>
    <m/>
    <s v="01 - Belanja Gaji Pokok PNS"/>
    <n v="14"/>
    <s v="bln"/>
    <n v="170733715"/>
    <n v="2390272000"/>
    <m/>
    <x v="136"/>
    <n v="14"/>
    <s v="bln"/>
    <n v="170733715"/>
    <n v="2390272000"/>
    <n v="0"/>
    <x v="2"/>
    <x v="0"/>
    <x v="0"/>
    <x v="0"/>
    <x v="0"/>
    <s v="WA.2378.EBA.994.001.DB.511111"/>
  </r>
  <r>
    <s v="WA.2378.EBA.994.001.DB.511119"/>
    <s v="511119"/>
    <s v="Belanja Pembulatan Gaji PNS"/>
    <m/>
    <m/>
    <m/>
    <n v="109000"/>
    <s v="511119"/>
    <x v="137"/>
    <m/>
    <m/>
    <m/>
    <n v="109000"/>
    <n v="0"/>
    <x v="3"/>
    <x v="0"/>
    <x v="0"/>
    <x v="4"/>
    <x v="8"/>
    <s v="WA.2378.EBA.994.001.DB"/>
  </r>
  <r>
    <s v="WA.2378.EBA.994.001.DB.511119.1"/>
    <m/>
    <s v="01 - Belanja Pembulatan Gaji PNS"/>
    <n v="14"/>
    <s v="bln"/>
    <n v="7786"/>
    <n v="109000"/>
    <m/>
    <x v="138"/>
    <n v="14"/>
    <s v="bln"/>
    <n v="7786"/>
    <n v="109000"/>
    <n v="0"/>
    <x v="2"/>
    <x v="0"/>
    <x v="0"/>
    <x v="0"/>
    <x v="0"/>
    <s v="WA.2378.EBA.994.001.DB.511119"/>
  </r>
  <r>
    <s v="WA.2378.EBA.994.001.DB.511121"/>
    <s v="511121"/>
    <s v="Belanja Tunj. Suami/Istri PNS"/>
    <m/>
    <m/>
    <m/>
    <n v="163168000"/>
    <s v="511121"/>
    <x v="139"/>
    <m/>
    <m/>
    <m/>
    <n v="163168000"/>
    <n v="0"/>
    <x v="3"/>
    <x v="0"/>
    <x v="0"/>
    <x v="4"/>
    <x v="8"/>
    <s v="WA.2378.EBA.994.001.DB"/>
  </r>
  <r>
    <s v="WA.2378.EBA.994.001.DB.511121.1"/>
    <m/>
    <s v="01 - Belanja Tunj. Suami/Istri PNS"/>
    <n v="14"/>
    <s v="bln"/>
    <n v="11654858"/>
    <n v="163168000"/>
    <m/>
    <x v="140"/>
    <n v="14"/>
    <s v="bln"/>
    <n v="11654858"/>
    <n v="163168000"/>
    <n v="0"/>
    <x v="2"/>
    <x v="0"/>
    <x v="0"/>
    <x v="0"/>
    <x v="0"/>
    <s v="WA.2378.EBA.994.001.DB.511121"/>
  </r>
  <r>
    <s v="WA.2378.EBA.994.001.DB.511122"/>
    <s v="511122"/>
    <s v="Belanja Tunj. Anak PNS"/>
    <m/>
    <m/>
    <m/>
    <n v="57444000"/>
    <s v="511122"/>
    <x v="141"/>
    <m/>
    <m/>
    <m/>
    <n v="57444000"/>
    <n v="0"/>
    <x v="3"/>
    <x v="0"/>
    <x v="0"/>
    <x v="4"/>
    <x v="8"/>
    <s v="WA.2378.EBA.994.001.DB"/>
  </r>
  <r>
    <s v="WA.2378.EBA.994.001.DB.511122.1"/>
    <m/>
    <s v="01 - Belanja Tunj. Anak PNS"/>
    <n v="14"/>
    <s v="bln"/>
    <n v="4103143"/>
    <n v="57444000"/>
    <m/>
    <x v="142"/>
    <n v="14"/>
    <s v="bln"/>
    <n v="4103143"/>
    <n v="57444000"/>
    <n v="0"/>
    <x v="2"/>
    <x v="0"/>
    <x v="0"/>
    <x v="0"/>
    <x v="0"/>
    <s v="WA.2378.EBA.994.001.DB.511122"/>
  </r>
  <r>
    <s v="WA.2378.EBA.994.001.DB.511123"/>
    <s v="511123"/>
    <s v="Belanja Tunj. Struktural PNS"/>
    <m/>
    <m/>
    <m/>
    <n v="136220000"/>
    <s v="511123"/>
    <x v="143"/>
    <m/>
    <m/>
    <m/>
    <n v="136220000"/>
    <n v="0"/>
    <x v="3"/>
    <x v="0"/>
    <x v="0"/>
    <x v="4"/>
    <x v="8"/>
    <s v="WA.2378.EBA.994.001.DB"/>
  </r>
  <r>
    <s v="WA.2378.EBA.994.001.DB.511123.1"/>
    <m/>
    <s v="01 - Belanja Tunj. Struktural PNS"/>
    <n v="14"/>
    <s v="bln"/>
    <n v="9730000"/>
    <n v="136220000"/>
    <m/>
    <x v="144"/>
    <n v="14"/>
    <s v="bln"/>
    <n v="9730000"/>
    <n v="136220000"/>
    <n v="0"/>
    <x v="2"/>
    <x v="0"/>
    <x v="0"/>
    <x v="0"/>
    <x v="0"/>
    <s v="WA.2378.EBA.994.001.DB.511123"/>
  </r>
  <r>
    <s v="WA.2378.EBA.994.001.DB.511124"/>
    <s v="511124"/>
    <s v="Belanja Tunj. Fungsional PNS"/>
    <m/>
    <m/>
    <m/>
    <n v="198366000"/>
    <s v="511124"/>
    <x v="145"/>
    <m/>
    <m/>
    <m/>
    <n v="198366000"/>
    <n v="0"/>
    <x v="3"/>
    <x v="0"/>
    <x v="0"/>
    <x v="4"/>
    <x v="8"/>
    <s v="WA.2378.EBA.994.001.DB"/>
  </r>
  <r>
    <s v="WA.2378.EBA.994.001.DB.511124.1"/>
    <m/>
    <s v="01 - Belanja Tunj. Fungsional PNS"/>
    <n v="14"/>
    <s v="bln"/>
    <n v="14169000"/>
    <n v="198366000"/>
    <m/>
    <x v="146"/>
    <n v="14"/>
    <s v="bln"/>
    <n v="14169000"/>
    <n v="198366000"/>
    <n v="0"/>
    <x v="2"/>
    <x v="0"/>
    <x v="0"/>
    <x v="0"/>
    <x v="0"/>
    <s v="WA.2378.EBA.994.001.DB.511124"/>
  </r>
  <r>
    <s v="WA.2378.EBA.994.001.DB.511125"/>
    <s v="511125"/>
    <s v="Belanja Tunj. PPh PNS"/>
    <m/>
    <m/>
    <m/>
    <n v="13346000"/>
    <s v="511125"/>
    <x v="147"/>
    <m/>
    <m/>
    <m/>
    <n v="13346000"/>
    <n v="0"/>
    <x v="3"/>
    <x v="0"/>
    <x v="0"/>
    <x v="4"/>
    <x v="8"/>
    <s v="WA.2378.EBA.994.001.DB"/>
  </r>
  <r>
    <s v="WA.2378.EBA.994.001.DB.511125.1"/>
    <m/>
    <s v="01 - Belanja Tunj. PPh PNS"/>
    <n v="14"/>
    <s v="bln"/>
    <n v="953357"/>
    <n v="13346000"/>
    <m/>
    <x v="148"/>
    <n v="14"/>
    <s v="bln"/>
    <n v="953357"/>
    <n v="13346000"/>
    <n v="0"/>
    <x v="2"/>
    <x v="0"/>
    <x v="0"/>
    <x v="0"/>
    <x v="0"/>
    <s v="WA.2378.EBA.994.001.DB.511125"/>
  </r>
  <r>
    <s v="WA.2378.EBA.994.001.DB.511126"/>
    <s v="511126"/>
    <s v="Belanja Tunj. Beras PNS"/>
    <m/>
    <m/>
    <m/>
    <n v="113636000"/>
    <s v="511126"/>
    <x v="149"/>
    <m/>
    <m/>
    <m/>
    <n v="113636000"/>
    <n v="0"/>
    <x v="3"/>
    <x v="0"/>
    <x v="0"/>
    <x v="4"/>
    <x v="8"/>
    <s v="WA.2378.EBA.994.001.DB"/>
  </r>
  <r>
    <s v="WA.2378.EBA.994.001.DB.511126.1"/>
    <m/>
    <s v="01 - Belanja Tunj. Beras PNS"/>
    <n v="1"/>
    <s v="thn"/>
    <n v="113636000"/>
    <n v="113636000"/>
    <m/>
    <x v="150"/>
    <n v="1"/>
    <s v="thn"/>
    <n v="113636000"/>
    <n v="113636000"/>
    <n v="0"/>
    <x v="2"/>
    <x v="0"/>
    <x v="0"/>
    <x v="0"/>
    <x v="0"/>
    <s v="WA.2378.EBA.994.001.DB.511126"/>
  </r>
  <r>
    <s v="WA.2378.EBA.994.001.DB.511129"/>
    <s v="511129"/>
    <s v="Belanja Uang Makan PNS"/>
    <m/>
    <m/>
    <m/>
    <n v="451220000"/>
    <s v="511129"/>
    <x v="151"/>
    <m/>
    <m/>
    <m/>
    <n v="451220000"/>
    <n v="0"/>
    <x v="3"/>
    <x v="0"/>
    <x v="0"/>
    <x v="4"/>
    <x v="8"/>
    <s v="WA.2378.EBA.994.001.DB"/>
  </r>
  <r>
    <s v="WA.2378.EBA.994.001.DB.511129.1"/>
    <m/>
    <s v="01 - Belanja Uang Makan PNS"/>
    <n v="1"/>
    <s v="thn"/>
    <n v="451220000"/>
    <n v="451220000"/>
    <m/>
    <x v="152"/>
    <n v="1"/>
    <s v="thn"/>
    <n v="451220000"/>
    <n v="451220000"/>
    <n v="0"/>
    <x v="2"/>
    <x v="0"/>
    <x v="0"/>
    <x v="0"/>
    <x v="0"/>
    <s v="WA.2378.EBA.994.001.DB.511129"/>
  </r>
  <r>
    <s v="WA.2378.EBA.994.001.DB.511151"/>
    <s v="511151"/>
    <s v="Belanja Tunjangan Umum PNS"/>
    <m/>
    <m/>
    <m/>
    <n v="81480000"/>
    <s v="511151"/>
    <x v="153"/>
    <m/>
    <m/>
    <m/>
    <n v="81480000"/>
    <n v="0"/>
    <x v="3"/>
    <x v="0"/>
    <x v="0"/>
    <x v="4"/>
    <x v="8"/>
    <s v="WA.2378.EBA.994.001.DB"/>
  </r>
  <r>
    <s v="WA.2378.EBA.994.001.DB.511151.1"/>
    <m/>
    <s v="01 - Belanja Tunjangan Umum PNS"/>
    <n v="14"/>
    <s v="bln"/>
    <n v="5820000"/>
    <n v="81480000"/>
    <m/>
    <x v="154"/>
    <n v="14"/>
    <s v="bln"/>
    <n v="5820000"/>
    <n v="81480000"/>
    <n v="0"/>
    <x v="2"/>
    <x v="0"/>
    <x v="0"/>
    <x v="0"/>
    <x v="0"/>
    <s v="WA.2378.EBA.994.001.DB.511151"/>
  </r>
  <r>
    <s v="WA.2378.EBA.994.001.DB.512211"/>
    <s v="512211"/>
    <s v="Belanja Uang Lembur"/>
    <m/>
    <m/>
    <m/>
    <n v="173032000"/>
    <s v="512211"/>
    <x v="155"/>
    <m/>
    <m/>
    <m/>
    <n v="173032000"/>
    <n v="0"/>
    <x v="3"/>
    <x v="0"/>
    <x v="0"/>
    <x v="4"/>
    <x v="8"/>
    <s v="WA.2378.EBA.994.001.DB"/>
  </r>
  <r>
    <s v="WA.2378.EBA.994.001.DB.512211.1"/>
    <m/>
    <s v="01 - Uang Lembur dan Uang Makan Lembur"/>
    <n v="1"/>
    <s v="thn"/>
    <n v="173032000"/>
    <n v="173032000"/>
    <m/>
    <x v="156"/>
    <n v="1"/>
    <s v="thn"/>
    <n v="173032000"/>
    <n v="173032000"/>
    <n v="0"/>
    <x v="2"/>
    <x v="0"/>
    <x v="0"/>
    <x v="0"/>
    <x v="0"/>
    <s v="WA.2378.EBA.994.001.DB.512211"/>
  </r>
  <r>
    <s v="WA.2378.EBA.994.001.DB.512411"/>
    <s v="512411"/>
    <s v="Belanja Pegawai (Tunjangan Khusus/Kegiatan/Kinerja)"/>
    <m/>
    <m/>
    <m/>
    <n v="3257727000"/>
    <s v="512411"/>
    <x v="157"/>
    <m/>
    <m/>
    <m/>
    <n v="3257727000"/>
    <n v="0"/>
    <x v="3"/>
    <x v="0"/>
    <x v="0"/>
    <x v="4"/>
    <x v="8"/>
    <s v="WA.2378.EBA.994.001.DB"/>
  </r>
  <r>
    <s v="WA.2378.EBA.994.001.DB.512411.1"/>
    <m/>
    <s v="01 - Belanja Pegawai (Tunjangan Khusus/Kegiatan/Kinerja)"/>
    <n v="14"/>
    <s v="bln"/>
    <n v="232694790"/>
    <n v="3257727000"/>
    <m/>
    <x v="158"/>
    <n v="14"/>
    <s v="bln"/>
    <n v="232694790"/>
    <n v="3257727000"/>
    <n v="0"/>
    <x v="2"/>
    <x v="0"/>
    <x v="0"/>
    <x v="0"/>
    <x v="0"/>
    <s v="WA.2378.EBA.994.001.DB.512411"/>
  </r>
  <r>
    <s v="WA.2378.EBA.994.002"/>
    <s v="002"/>
    <s v="Operasional dan Pemeliharaan Kantor"/>
    <m/>
    <s v=""/>
    <m/>
    <n v="2195658000"/>
    <s v="002"/>
    <x v="159"/>
    <m/>
    <s v=""/>
    <m/>
    <n v="2195658000"/>
    <n v="0"/>
    <x v="0"/>
    <x v="0"/>
    <x v="0"/>
    <x v="0"/>
    <x v="0"/>
    <s v="WA.2378.EBA.994"/>
  </r>
  <r>
    <s v="WA.2378.EBA.994.002.GA"/>
    <s v="GA"/>
    <s v="Operasional dan Pemeliharaan Kantor Pusat Pendidikan KP"/>
    <m/>
    <m/>
    <m/>
    <n v="1410100000"/>
    <s v="GA"/>
    <x v="160"/>
    <m/>
    <m/>
    <m/>
    <n v="1552900000"/>
    <n v="-142800000"/>
    <x v="0"/>
    <x v="3"/>
    <x v="5"/>
    <x v="0"/>
    <x v="0"/>
    <s v="WA.2378.EBA.994.002"/>
  </r>
  <r>
    <s v="WA.2378.EBA.994.002.GA.521111"/>
    <s v="521111"/>
    <s v="Belanja Keperluan Perkantoran"/>
    <m/>
    <m/>
    <m/>
    <n v="1099590000"/>
    <s v="521111"/>
    <x v="161"/>
    <m/>
    <m/>
    <m/>
    <n v="1276040000"/>
    <n v="-176450000"/>
    <x v="0"/>
    <x v="0"/>
    <x v="0"/>
    <x v="5"/>
    <x v="5"/>
    <s v="WA.2378.EBA.994.002.GA"/>
  </r>
  <r>
    <s v="WA.2378.EBA.994.002.GA.521111.1"/>
    <m/>
    <s v="01 - Keperluan sehari hari perkantoran"/>
    <n v="60"/>
    <s v="OT"/>
    <n v="1500000"/>
    <n v="90000000"/>
    <m/>
    <x v="162"/>
    <n v="60"/>
    <s v="OT"/>
    <n v="1487500"/>
    <n v="89250000"/>
    <n v="750000"/>
    <x v="1"/>
    <x v="0"/>
    <x v="0"/>
    <x v="0"/>
    <x v="0"/>
    <s v="WA.2378.EBA.994.002.GA.521111"/>
  </r>
  <r>
    <s v="WA.2378.EBA.994.002.GA.521111.2"/>
    <m/>
    <s v="02 - Jamuan"/>
    <n v="1"/>
    <s v="thn"/>
    <n v="63386000"/>
    <n v="63386000"/>
    <m/>
    <x v="163"/>
    <n v="1"/>
    <s v="thn"/>
    <n v="63386000"/>
    <n v="63386000"/>
    <n v="0"/>
    <x v="0"/>
    <x v="0"/>
    <x v="0"/>
    <x v="0"/>
    <x v="0"/>
    <s v="WA.2378.EBA.994.002.GA.521111"/>
  </r>
  <r>
    <s v="WA.2378.EBA.994.002.GA.521111.3"/>
    <m/>
    <s v="03 - Pramubakti (12 org x 12 bulan)"/>
    <n v="144"/>
    <s v="OB"/>
    <n v="5100000"/>
    <n v="734400000"/>
    <m/>
    <x v="164"/>
    <n v="156"/>
    <s v="OB"/>
    <n v="5100000"/>
    <n v="795600000"/>
    <n v="-61200000"/>
    <x v="1"/>
    <x v="0"/>
    <x v="0"/>
    <x v="0"/>
    <x v="0"/>
    <s v="WA.2378.EBA.994.002.GA.521111"/>
  </r>
  <r>
    <s v="WA.2378.EBA.994.002.GA.521111.4"/>
    <m/>
    <s v="04 - Pengemudi (1 org x 12 bulan)"/>
    <n v="12"/>
    <s v="OB"/>
    <n v="5600000"/>
    <n v="67200000"/>
    <m/>
    <x v="165"/>
    <n v="13"/>
    <s v="OB"/>
    <n v="5600000"/>
    <n v="72800000"/>
    <n v="-5600000"/>
    <x v="1"/>
    <x v="0"/>
    <x v="0"/>
    <x v="0"/>
    <x v="0"/>
    <s v="WA.2378.EBA.994.002.GA.521111"/>
  </r>
  <r>
    <s v="WA.2378.EBA.994.002.GA.521111.5"/>
    <m/>
    <s v="05 - BPJS Ketenagakerjaan Pengemudi dan Pramubhakti"/>
    <n v="11"/>
    <s v="Bulan"/>
    <n v="400000"/>
    <n v="4400000"/>
    <m/>
    <x v="166"/>
    <n v="12"/>
    <s v="Bulan"/>
    <n v="400000"/>
    <n v="4800000"/>
    <n v="-400000"/>
    <x v="1"/>
    <x v="0"/>
    <x v="0"/>
    <x v="0"/>
    <x v="0"/>
    <s v="WA.2378.EBA.994.002.GA.521111"/>
  </r>
  <r>
    <s v="WA.2378.EBA.994.002.GA.521111.6"/>
    <m/>
    <s v="06 - Pencetakan/Publikasi"/>
    <n v="70"/>
    <s v="Ekspl"/>
    <n v="500000"/>
    <n v="35000000"/>
    <m/>
    <x v="167"/>
    <n v="1"/>
    <s v="thn"/>
    <n v="130000000"/>
    <n v="130000000"/>
    <n v="-95000000"/>
    <x v="1"/>
    <x v="0"/>
    <x v="0"/>
    <x v="0"/>
    <x v="0"/>
    <s v="WA.2378.EBA.994.002.GA.521111"/>
  </r>
  <r>
    <s v="WA.2378.EBA.994.002.GA.521111.7"/>
    <m/>
    <s v="07 - Langganan Majalah dan Surat Kabar"/>
    <n v="12"/>
    <s v="Bulan"/>
    <n v="750000"/>
    <n v="9000000"/>
    <m/>
    <x v="34"/>
    <m/>
    <m/>
    <m/>
    <m/>
    <n v="9000000"/>
    <x v="1"/>
    <x v="0"/>
    <x v="0"/>
    <x v="0"/>
    <x v="0"/>
    <s v="WA.2378.EBA.994.002.GA.521111"/>
  </r>
  <r>
    <s v="WA.2378.EBA.994.002.GA.521111.8"/>
    <m/>
    <s v="08 - Langganan biaya video conference dan Zoho"/>
    <n v="12"/>
    <s v="Bulan"/>
    <n v="1325000"/>
    <n v="15900000"/>
    <m/>
    <x v="168"/>
    <n v="12"/>
    <s v="Bulan"/>
    <n v="1325000"/>
    <n v="15900000"/>
    <n v="0"/>
    <x v="0"/>
    <x v="0"/>
    <x v="0"/>
    <x v="0"/>
    <x v="0"/>
    <s v="WA.2378.EBA.994.002.GA.521111"/>
  </r>
  <r>
    <s v="WA.2378.EBA.994.002.GA.521111.9"/>
    <m/>
    <s v="09 - Estetika Kantor dan Pengharum Ruangan"/>
    <n v="12"/>
    <s v="Bulan"/>
    <n v="3000000"/>
    <n v="36000000"/>
    <m/>
    <x v="169"/>
    <n v="12"/>
    <s v="Bulan"/>
    <n v="5000000"/>
    <n v="60000000"/>
    <n v="-24000000"/>
    <x v="0"/>
    <x v="0"/>
    <x v="0"/>
    <x v="0"/>
    <x v="0"/>
    <s v="WA.2378.EBA.994.002.GA.521111"/>
  </r>
  <r>
    <s v="WA.2378.EBA.994.002.GA.521111.10"/>
    <m/>
    <s v="10 - Uang Lembur PPNPN"/>
    <n v="1"/>
    <s v="thn"/>
    <n v="44304000"/>
    <n v="44304000"/>
    <m/>
    <x v="170"/>
    <n v="1"/>
    <s v="thn"/>
    <n v="44304000"/>
    <n v="44304000"/>
    <n v="0"/>
    <x v="0"/>
    <x v="0"/>
    <x v="0"/>
    <x v="0"/>
    <x v="0"/>
    <s v="WA.2378.EBA.994.002.GA.521111"/>
  </r>
  <r>
    <s v="WA.2378.EBA.994.002.GA.521131"/>
    <s v="521131"/>
    <s v="Belanja Barang Operasional - Penanganan Pandemi COVID-19"/>
    <m/>
    <m/>
    <m/>
    <n v="103250000"/>
    <s v="521131"/>
    <x v="171"/>
    <m/>
    <m/>
    <m/>
    <n v="69600000"/>
    <n v="33650000"/>
    <x v="0"/>
    <x v="0"/>
    <x v="0"/>
    <x v="5"/>
    <x v="5"/>
    <s v="WA.2378.EBA.994.002.GA"/>
  </r>
  <r>
    <s v="WA.2378.EBA.994.002.GA.521131.1"/>
    <m/>
    <s v="01 - Masker, hand sanitizer, desinfektan, multivitami/suplemen (59 peg x 7 kali)"/>
    <n v="413"/>
    <s v="OK"/>
    <n v="250000"/>
    <n v="103250000"/>
    <m/>
    <x v="172"/>
    <n v="696"/>
    <s v="OB"/>
    <n v="100000"/>
    <n v="69600000"/>
    <n v="33650000"/>
    <x v="1"/>
    <x v="0"/>
    <x v="0"/>
    <x v="0"/>
    <x v="0"/>
    <s v="WA.2378.EBA.994.002.GA.521131"/>
  </r>
  <r>
    <s v="WA.2378.EBA.994.002.GA.521811"/>
    <s v="521811"/>
    <s v="Belanja Barang Persediaan Barang Konsumsi"/>
    <m/>
    <m/>
    <m/>
    <n v="207260000"/>
    <s v="521811"/>
    <x v="173"/>
    <m/>
    <m/>
    <m/>
    <n v="207260000"/>
    <n v="0"/>
    <x v="0"/>
    <x v="0"/>
    <x v="0"/>
    <x v="0"/>
    <x v="5"/>
    <s v="WA.2378.EBA.994.002.GA"/>
  </r>
  <r>
    <s v="WA.2378.EBA.994.002.GA.521811.1"/>
    <m/>
    <s v="01 - ATK"/>
    <n v="48"/>
    <s v="PKT"/>
    <n v="1000000"/>
    <n v="48000000"/>
    <m/>
    <x v="174"/>
    <n v="48"/>
    <s v="PKT"/>
    <n v="1000000"/>
    <n v="48000000"/>
    <n v="0"/>
    <x v="2"/>
    <x v="0"/>
    <x v="0"/>
    <x v="0"/>
    <x v="0"/>
    <s v="WA.2378.EBA.994.002.GA.521811"/>
  </r>
  <r>
    <s v="WA.2378.EBA.994.002.GA.521811.2"/>
    <m/>
    <s v="02 - Bahan Komputer"/>
    <n v="48"/>
    <s v="PKT"/>
    <n v="1500000"/>
    <n v="72000000"/>
    <m/>
    <x v="23"/>
    <n v="48"/>
    <s v="PKT"/>
    <n v="1500000"/>
    <n v="72000000"/>
    <n v="0"/>
    <x v="2"/>
    <x v="0"/>
    <x v="0"/>
    <x v="0"/>
    <x v="0"/>
    <s v="WA.2378.EBA.994.002.GA.521811"/>
  </r>
  <r>
    <s v="WA.2378.EBA.994.002.GA.521811.3"/>
    <m/>
    <s v="03 - Kertas Fotocopy A4"/>
    <n v="192"/>
    <s v="PKT"/>
    <n v="50000"/>
    <n v="9600000"/>
    <m/>
    <x v="175"/>
    <n v="192"/>
    <s v="PKT"/>
    <n v="50000"/>
    <n v="9600000"/>
    <n v="0"/>
    <x v="2"/>
    <x v="0"/>
    <x v="0"/>
    <x v="0"/>
    <x v="0"/>
    <s v="WA.2378.EBA.994.002.GA.521811"/>
  </r>
  <r>
    <s v="WA.2378.EBA.994.002.GA.521811.4"/>
    <m/>
    <s v="04 - Kertas Fotocopy F4"/>
    <n v="192"/>
    <s v="PKT"/>
    <n v="55000"/>
    <n v="10560000"/>
    <m/>
    <x v="176"/>
    <n v="192"/>
    <s v="PKT"/>
    <n v="55000"/>
    <n v="10560000"/>
    <n v="0"/>
    <x v="2"/>
    <x v="0"/>
    <x v="0"/>
    <x v="0"/>
    <x v="0"/>
    <s v="WA.2378.EBA.994.002.GA.521811"/>
  </r>
  <r>
    <s v="WA.2378.EBA.994.002.GA.521811.5"/>
    <m/>
    <s v="05 - Kertas Kop A4 (4 warna)"/>
    <n v="60"/>
    <s v="rim"/>
    <n v="220000"/>
    <n v="13200000"/>
    <m/>
    <x v="177"/>
    <n v="60"/>
    <s v="rim"/>
    <n v="220000"/>
    <n v="13200000"/>
    <n v="0"/>
    <x v="2"/>
    <x v="0"/>
    <x v="0"/>
    <x v="0"/>
    <x v="0"/>
    <s v="WA.2378.EBA.994.002.GA.521811"/>
  </r>
  <r>
    <s v="WA.2378.EBA.994.002.GA.521811.6"/>
    <m/>
    <s v="06 - Kertas Kop F4 (4 warna)"/>
    <n v="60"/>
    <s v="rim"/>
    <n v="240000"/>
    <n v="14400000"/>
    <m/>
    <x v="178"/>
    <n v="60"/>
    <s v="rim"/>
    <n v="240000"/>
    <n v="14400000"/>
    <n v="0"/>
    <x v="2"/>
    <x v="0"/>
    <x v="0"/>
    <x v="0"/>
    <x v="0"/>
    <s v="WA.2378.EBA.994.002.GA.521811"/>
  </r>
  <r>
    <s v="WA.2378.EBA.994.002.GA.521811.7"/>
    <m/>
    <s v="07 - Amplop Kop Besar"/>
    <n v="950"/>
    <s v="LBR"/>
    <n v="5000"/>
    <n v="4750000"/>
    <m/>
    <x v="179"/>
    <n v="950"/>
    <s v="LBR"/>
    <n v="5000"/>
    <n v="4750000"/>
    <n v="0"/>
    <x v="2"/>
    <x v="0"/>
    <x v="0"/>
    <x v="0"/>
    <x v="0"/>
    <s v="WA.2378.EBA.994.002.GA.521811"/>
  </r>
  <r>
    <s v="WA.2378.EBA.994.002.GA.521811.8"/>
    <m/>
    <s v="08 - Amplop Kop Kecil"/>
    <n v="50"/>
    <s v="box"/>
    <n v="220000"/>
    <n v="11000000"/>
    <m/>
    <x v="180"/>
    <n v="50"/>
    <s v="box"/>
    <n v="220000"/>
    <n v="11000000"/>
    <n v="0"/>
    <x v="2"/>
    <x v="0"/>
    <x v="0"/>
    <x v="0"/>
    <x v="0"/>
    <s v="WA.2378.EBA.994.002.GA.521811"/>
  </r>
  <r>
    <s v="WA.2378.EBA.994.002.GA.521811.9"/>
    <m/>
    <s v="09 - Map Pusdik KP"/>
    <n v="950"/>
    <s v="LBR"/>
    <n v="25000"/>
    <n v="23750000"/>
    <m/>
    <x v="181"/>
    <n v="950"/>
    <s v="LBR"/>
    <n v="25000"/>
    <n v="23750000"/>
    <n v="0"/>
    <x v="2"/>
    <x v="0"/>
    <x v="0"/>
    <x v="0"/>
    <x v="0"/>
    <s v="WA.2378.EBA.994.002.GA.521811"/>
  </r>
  <r>
    <s v="WA.2378.EBA.994.002.GB"/>
    <s v="GB"/>
    <s v="Langganan Daya dan Jasa Pusat Pendidikan KP"/>
    <m/>
    <m/>
    <m/>
    <n v="150000000"/>
    <s v="GB"/>
    <x v="182"/>
    <m/>
    <m/>
    <m/>
    <n v="119000000"/>
    <n v="31000000"/>
    <x v="0"/>
    <x v="3"/>
    <x v="5"/>
    <x v="0"/>
    <x v="0"/>
    <s v="WA.2378.EBA.994.002"/>
  </r>
  <r>
    <s v="WA.2378.EBA.994.002.GB.521114"/>
    <s v="521114"/>
    <s v="Belanja Pengiriman Surat Dinas Pos Pusat"/>
    <m/>
    <m/>
    <m/>
    <n v="30000000"/>
    <s v="521114"/>
    <x v="183"/>
    <m/>
    <m/>
    <m/>
    <n v="9000000"/>
    <n v="21000000"/>
    <x v="0"/>
    <x v="0"/>
    <x v="0"/>
    <x v="5"/>
    <x v="5"/>
    <s v="WA.2378.EBA.994.002.GB"/>
  </r>
  <r>
    <s v="WA.2378.EBA.994.002.GB.521114.1"/>
    <m/>
    <s v="01 - Pengiriman surat dan dokumen/barang lainnya"/>
    <n v="12"/>
    <s v="Bulan"/>
    <n v="2500000"/>
    <n v="30000000"/>
    <m/>
    <x v="184"/>
    <n v="12"/>
    <s v="Bulan"/>
    <n v="750000"/>
    <n v="9000000"/>
    <n v="21000000"/>
    <x v="1"/>
    <x v="0"/>
    <x v="0"/>
    <x v="0"/>
    <x v="0"/>
    <s v="WA.2378.EBA.994.002.GB.521114"/>
  </r>
  <r>
    <s v="WA.2378.EBA.994.002.GB.522141"/>
    <s v="522141"/>
    <s v="Belanja Sewa"/>
    <m/>
    <m/>
    <m/>
    <n v="120000000"/>
    <s v="522141"/>
    <x v="83"/>
    <m/>
    <m/>
    <m/>
    <n v="110000000"/>
    <n v="10000000"/>
    <x v="0"/>
    <x v="0"/>
    <x v="0"/>
    <x v="5"/>
    <x v="5"/>
    <s v="WA.2378.EBA.994.002.GB"/>
  </r>
  <r>
    <s v="WA.2378.EBA.994.002.GB.522141.1"/>
    <m/>
    <s v="01 - Sewa Mesin Photocopy"/>
    <n v="12"/>
    <s v="Bulan"/>
    <n v="5000000"/>
    <n v="60000000"/>
    <m/>
    <x v="185"/>
    <n v="12"/>
    <s v="Bulan"/>
    <n v="5000000"/>
    <n v="60000000"/>
    <n v="0"/>
    <x v="0"/>
    <x v="0"/>
    <x v="0"/>
    <x v="0"/>
    <x v="0"/>
    <s v="WA.2378.EBA.994.002.GB.522141"/>
  </r>
  <r>
    <s v="WA.2378.EBA.994.002.GB.522141.2"/>
    <m/>
    <s v="02 - Sewa Ruang Arsip dan Penyimpanan BMN"/>
    <n v="1"/>
    <s v="thn"/>
    <n v="60000000"/>
    <n v="60000000"/>
    <m/>
    <x v="186"/>
    <n v="1"/>
    <s v="thn"/>
    <n v="50000000"/>
    <n v="50000000"/>
    <n v="10000000"/>
    <x v="1"/>
    <x v="0"/>
    <x v="0"/>
    <x v="0"/>
    <x v="0"/>
    <s v="WA.2378.EBA.994.002.GB.522141"/>
  </r>
  <r>
    <s v="WA.2378.EBA.994.002.GC"/>
    <s v="GC"/>
    <s v="Pemeliharaan Kantor Pusat Pendidikan KP"/>
    <m/>
    <m/>
    <m/>
    <n v="498162000"/>
    <s v="GC"/>
    <x v="187"/>
    <m/>
    <m/>
    <m/>
    <n v="386362000"/>
    <n v="111800000"/>
    <x v="0"/>
    <x v="3"/>
    <x v="5"/>
    <x v="0"/>
    <x v="0"/>
    <s v="WA.2378.EBA.994.002"/>
  </r>
  <r>
    <s v="WA.2378.EBA.994.002.GC.523121"/>
    <s v="523121"/>
    <s v="Belanja Pemeliharaan Peralatan dan Mesin"/>
    <m/>
    <m/>
    <m/>
    <n v="462162000"/>
    <s v="523121"/>
    <x v="188"/>
    <m/>
    <m/>
    <m/>
    <n v="350362000"/>
    <n v="111800000"/>
    <x v="0"/>
    <x v="0"/>
    <x v="0"/>
    <x v="5"/>
    <x v="5"/>
    <s v="WA.2378.EBA.994.002.GC"/>
  </r>
  <r>
    <s v="WA.2378.EBA.994.002.GC.523121.1"/>
    <m/>
    <s v="01 - Pemeliharaan dan Operasional Kendaraan Pejabat Eselon II"/>
    <n v="1"/>
    <s v="Unit"/>
    <n v="38730000"/>
    <n v="38730000"/>
    <m/>
    <x v="189"/>
    <n v="1"/>
    <s v="Unit"/>
    <n v="38730000"/>
    <n v="38730000"/>
    <n v="0"/>
    <x v="0"/>
    <x v="0"/>
    <x v="0"/>
    <x v="0"/>
    <x v="0"/>
    <s v="WA.2378.EBA.994.002.GC.523121"/>
  </r>
  <r>
    <s v="WA.2378.EBA.994.002.GC.523121.2"/>
    <m/>
    <s v="02 - Pemeliharaan dan Operasional Kendaraan Roda 4"/>
    <n v="8"/>
    <s v=" Unit"/>
    <n v="32850000"/>
    <n v="262800000"/>
    <m/>
    <x v="190"/>
    <n v="6"/>
    <s v="Unit"/>
    <n v="25000000"/>
    <n v="150000000"/>
    <n v="112800000"/>
    <x v="1"/>
    <x v="0"/>
    <x v="0"/>
    <x v="0"/>
    <x v="0"/>
    <s v="WA.2378.EBA.994.002.GC.523121"/>
  </r>
  <r>
    <s v="WA.2378.EBA.994.002.GC.523121.3"/>
    <m/>
    <s v="03 - Pemeliharaan dan Operasional Kendaraan Roda Dua"/>
    <n v="5"/>
    <s v="Unit"/>
    <n v="3640000"/>
    <n v="18200000"/>
    <m/>
    <x v="191"/>
    <n v="5"/>
    <s v="Unit"/>
    <n v="3640000"/>
    <n v="18200000"/>
    <n v="0"/>
    <x v="0"/>
    <x v="0"/>
    <x v="0"/>
    <x v="0"/>
    <x v="0"/>
    <s v="WA.2378.EBA.994.002.GC.523121"/>
  </r>
  <r>
    <s v="WA.2378.EBA.994.002.GC.523121.4"/>
    <m/>
    <s v="04 - Laptop/Notebook"/>
    <n v="30"/>
    <s v="Unit"/>
    <n v="730000"/>
    <n v="21900000"/>
    <m/>
    <x v="192"/>
    <n v="30"/>
    <s v="Unit"/>
    <n v="730000"/>
    <n v="21900000"/>
    <n v="0"/>
    <x v="0"/>
    <x v="0"/>
    <x v="0"/>
    <x v="0"/>
    <x v="0"/>
    <s v="WA.2378.EBA.994.002.GC.523121"/>
  </r>
  <r>
    <s v="WA.2378.EBA.994.002.GC.523121.5"/>
    <m/>
    <s v="05 - Komputer PC"/>
    <n v="35"/>
    <s v="Unit"/>
    <n v="730000"/>
    <n v="25550000"/>
    <m/>
    <x v="193"/>
    <n v="35"/>
    <s v="Unit"/>
    <n v="730000"/>
    <n v="25550000"/>
    <n v="0"/>
    <x v="0"/>
    <x v="0"/>
    <x v="0"/>
    <x v="0"/>
    <x v="0"/>
    <s v="WA.2378.EBA.994.002.GC.523121"/>
  </r>
  <r>
    <s v="WA.2378.EBA.994.002.GC.523121.6"/>
    <m/>
    <s v="06 - Printer"/>
    <n v="40"/>
    <s v="Unit"/>
    <n v="690000"/>
    <n v="27600000"/>
    <m/>
    <x v="194"/>
    <n v="40"/>
    <s v="Unit"/>
    <n v="690000"/>
    <n v="27600000"/>
    <n v="0"/>
    <x v="0"/>
    <x v="0"/>
    <x v="0"/>
    <x v="0"/>
    <x v="0"/>
    <s v="WA.2378.EBA.994.002.GC.523121"/>
  </r>
  <r>
    <s v="WA.2378.EBA.994.002.GC.523121.7"/>
    <m/>
    <s v="07 - LCD"/>
    <n v="3"/>
    <s v="Unit"/>
    <n v="3500000"/>
    <n v="10500000"/>
    <m/>
    <x v="195"/>
    <n v="3"/>
    <s v="Unit"/>
    <n v="3500000"/>
    <n v="10500000"/>
    <n v="0"/>
    <x v="0"/>
    <x v="0"/>
    <x v="0"/>
    <x v="0"/>
    <x v="0"/>
    <s v="WA.2378.EBA.994.002.GC.523121"/>
  </r>
  <r>
    <s v="WA.2378.EBA.994.002.GC.523121.8"/>
    <m/>
    <s v="08 - Kamera"/>
    <n v="6"/>
    <s v="Unit"/>
    <n v="470000"/>
    <n v="2820000"/>
    <m/>
    <x v="196"/>
    <n v="6"/>
    <s v="Unit"/>
    <n v="470000"/>
    <n v="2820000"/>
    <n v="0"/>
    <x v="0"/>
    <x v="0"/>
    <x v="0"/>
    <x v="0"/>
    <x v="0"/>
    <s v="WA.2378.EBA.994.002.GC.523121"/>
  </r>
  <r>
    <s v="WA.2378.EBA.994.002.GC.523121.9"/>
    <m/>
    <s v="09 - Perawatan Barang Inventaris Kantor"/>
    <n v="1"/>
    <s v="thn"/>
    <n v="54062000"/>
    <n v="54062000"/>
    <m/>
    <x v="197"/>
    <n v="1"/>
    <s v="thn"/>
    <n v="55062000"/>
    <n v="55062000"/>
    <n v="-1000000"/>
    <x v="0"/>
    <x v="0"/>
    <x v="0"/>
    <x v="0"/>
    <x v="0"/>
    <s v="WA.2378.EBA.994.002.GC.523121"/>
  </r>
  <r>
    <s v="WA.2378.EBA.994.002.GC.523199"/>
    <s v="523199"/>
    <s v="Belanja Pemeliharaan Lainnya"/>
    <m/>
    <m/>
    <m/>
    <n v="36000000"/>
    <s v="523199"/>
    <x v="198"/>
    <m/>
    <m/>
    <m/>
    <n v="36000000"/>
    <n v="0"/>
    <x v="0"/>
    <x v="0"/>
    <x v="0"/>
    <x v="5"/>
    <x v="5"/>
    <s v="WA.2378.EBA.994.002.GC"/>
  </r>
  <r>
    <s v="WA.2378.EBA.994.002.GC.523199.1"/>
    <m/>
    <s v="01 - Pemeliharaan Aquarium (2 unit)"/>
    <n v="24"/>
    <s v="UB"/>
    <n v="1500000"/>
    <n v="36000000"/>
    <m/>
    <x v="199"/>
    <n v="24"/>
    <s v="UB"/>
    <n v="1500000"/>
    <n v="36000000"/>
    <n v="0"/>
    <x v="2"/>
    <x v="0"/>
    <x v="0"/>
    <x v="0"/>
    <x v="0"/>
    <s v="WA.2378.EBA.994.002.GC.523199"/>
  </r>
  <r>
    <s v="WA.2378.EBA.994.002.GD"/>
    <s v="GD"/>
    <s v="Pembayaran Pelaksanaan Operasional Kantor Pusat Pendidikan KP"/>
    <m/>
    <m/>
    <m/>
    <n v="137396000"/>
    <s v="GD"/>
    <x v="200"/>
    <m/>
    <m/>
    <m/>
    <n v="137396000"/>
    <n v="0"/>
    <x v="0"/>
    <x v="3"/>
    <x v="5"/>
    <x v="0"/>
    <x v="0"/>
    <s v="WA.2378.EBA.994.002"/>
  </r>
  <r>
    <s v="WA.2378.EBA.994.002.GD.521111"/>
    <s v="521111"/>
    <s v="Belanja Keperluan Perkantoran"/>
    <m/>
    <m/>
    <m/>
    <n v="79060000"/>
    <s v="521111"/>
    <x v="161"/>
    <m/>
    <m/>
    <m/>
    <n v="79060000"/>
    <n v="0"/>
    <x v="3"/>
    <x v="0"/>
    <x v="0"/>
    <x v="5"/>
    <x v="5"/>
    <s v="WA.2378.EBA.994.002.GD"/>
  </r>
  <r>
    <s v="WA.2378.EBA.994.002.GD.521111.1"/>
    <m/>
    <s v="01 - Pakaian Dinas Pegawai (59 orang x 2 stell)"/>
    <n v="118"/>
    <s v="Stel"/>
    <n v="670000"/>
    <n v="79060000"/>
    <m/>
    <x v="201"/>
    <n v="118"/>
    <s v="Stel"/>
    <n v="670000"/>
    <n v="79060000"/>
    <n v="0"/>
    <x v="2"/>
    <x v="0"/>
    <x v="0"/>
    <x v="0"/>
    <x v="0"/>
    <s v="WA.2378.EBA.994.002.GD.521111"/>
  </r>
  <r>
    <s v="WA.2378.EBA.994.002.GD.521115"/>
    <s v="521115"/>
    <s v="Belanja Honor Operasional Satuan Kerja"/>
    <m/>
    <m/>
    <m/>
    <n v="58336000"/>
    <s v="521115"/>
    <x v="202"/>
    <m/>
    <m/>
    <m/>
    <n v="58336000"/>
    <n v="0"/>
    <x v="3"/>
    <x v="0"/>
    <x v="0"/>
    <x v="5"/>
    <x v="5"/>
    <s v="WA.2378.EBA.994.002.GD"/>
  </r>
  <r>
    <s v="WA.2378.EBA.994.002.GD.521115.1"/>
    <m/>
    <s v="01 - PPK Pusat Pendiidikan"/>
    <n v="12"/>
    <s v="OB"/>
    <n v="2920000"/>
    <n v="35040000"/>
    <m/>
    <x v="203"/>
    <n v="12"/>
    <s v="OB"/>
    <n v="2920000"/>
    <n v="35040000"/>
    <n v="0"/>
    <x v="2"/>
    <x v="0"/>
    <x v="0"/>
    <x v="0"/>
    <x v="0"/>
    <s v="WA.2378.EBA.994.002.GD.521115"/>
  </r>
  <r>
    <s v="WA.2378.EBA.994.002.GD.521115.2"/>
    <m/>
    <s v="02 - Bendahara Pengeluaran Pembantu (1 ORG x 12 BLN)"/>
    <n v="12"/>
    <s v="OB"/>
    <n v="324000"/>
    <n v="3888000"/>
    <m/>
    <x v="204"/>
    <n v="12"/>
    <s v="OB"/>
    <n v="324000"/>
    <n v="3888000"/>
    <n v="0"/>
    <x v="2"/>
    <x v="0"/>
    <x v="0"/>
    <x v="0"/>
    <x v="0"/>
    <s v="WA.2378.EBA.994.002.GD.521115"/>
  </r>
  <r>
    <s v="WA.2378.EBA.994.002.GD.521115.3"/>
    <m/>
    <s v="03 - Staf Pengelola Keuangan KPA ( 1 ORG x 12 BLN)"/>
    <n v="12"/>
    <s v="OB"/>
    <n v="324000"/>
    <n v="3888000"/>
    <m/>
    <x v="205"/>
    <n v="12"/>
    <s v="OB"/>
    <n v="324000"/>
    <n v="3888000"/>
    <n v="0"/>
    <x v="2"/>
    <x v="0"/>
    <x v="0"/>
    <x v="0"/>
    <x v="0"/>
    <s v="WA.2378.EBA.994.002.GD.521115"/>
  </r>
  <r>
    <s v="WA.2378.EBA.994.002.GD.521115.4"/>
    <m/>
    <s v="04 - Pejabat Pengadaan Barang dan Jasa (1 ORG x 12 BLN)"/>
    <n v="12"/>
    <s v="OB"/>
    <n v="680000"/>
    <n v="8160000"/>
    <m/>
    <x v="206"/>
    <n v="12"/>
    <s v="OB"/>
    <n v="680000"/>
    <n v="8160000"/>
    <n v="0"/>
    <x v="2"/>
    <x v="0"/>
    <x v="0"/>
    <x v="0"/>
    <x v="0"/>
    <s v="WA.2378.EBA.994.002.GD.521115"/>
  </r>
  <r>
    <s v="WA.2378.EBA.994.002.GD.521115.5"/>
    <m/>
    <s v="05 - Penyimpan BMN Pembantu (1 ORG x 12 BLN)"/>
    <n v="12"/>
    <s v="OB"/>
    <n v="200000"/>
    <n v="2400000"/>
    <m/>
    <x v="207"/>
    <n v="12"/>
    <s v="OB"/>
    <n v="200000"/>
    <n v="2400000"/>
    <n v="0"/>
    <x v="2"/>
    <x v="0"/>
    <x v="0"/>
    <x v="0"/>
    <x v="0"/>
    <s v="WA.2378.EBA.994.002.GD.521115"/>
  </r>
  <r>
    <s v="WA.2378.EBA.994.002.GD.521115.6"/>
    <m/>
    <s v="06 - Pengelola SAK Pembantu (1 ORG x 12 BLN)"/>
    <n v="12"/>
    <s v="OB"/>
    <n v="80000"/>
    <n v="960000"/>
    <m/>
    <x v="208"/>
    <n v="12"/>
    <s v="OB"/>
    <n v="80000"/>
    <n v="960000"/>
    <n v="0"/>
    <x v="2"/>
    <x v="0"/>
    <x v="0"/>
    <x v="0"/>
    <x v="0"/>
    <s v="WA.2378.EBA.994.002.GD.521115"/>
  </r>
  <r>
    <s v="WA.2378.EBA.994.002.GD.521115.7"/>
    <m/>
    <s v="07 - Pengelola BMN Pembantu (1 ORG x 12 BLN)"/>
    <n v="12"/>
    <s v="OB"/>
    <n v="200000"/>
    <n v="2400000"/>
    <m/>
    <x v="209"/>
    <n v="12"/>
    <s v="OB"/>
    <n v="200000"/>
    <n v="2400000"/>
    <n v="0"/>
    <x v="2"/>
    <x v="0"/>
    <x v="0"/>
    <x v="0"/>
    <x v="0"/>
    <s v="WA.2378.EBA.994.002.GD.521115"/>
  </r>
  <r>
    <s v="WA.2378.EBA.994.002.GD.521115.8"/>
    <m/>
    <s v="08 - Ketua Tim Penghapusan BMN"/>
    <n v="1"/>
    <s v="OK"/>
    <n v="400000"/>
    <n v="400000"/>
    <m/>
    <x v="210"/>
    <n v="1"/>
    <s v="OK"/>
    <n v="400000"/>
    <n v="400000"/>
    <n v="0"/>
    <x v="2"/>
    <x v="0"/>
    <x v="0"/>
    <x v="0"/>
    <x v="0"/>
    <s v="WA.2378.EBA.994.002.GD.521115"/>
  </r>
  <r>
    <s v="WA.2378.EBA.994.002.GD.521115.9"/>
    <m/>
    <s v="09 - Sekretaris Tim Penghapusan BMN"/>
    <n v="1"/>
    <s v="OK"/>
    <n v="300000"/>
    <n v="300000"/>
    <m/>
    <x v="211"/>
    <n v="1"/>
    <s v="OK"/>
    <n v="300000"/>
    <n v="300000"/>
    <n v="0"/>
    <x v="2"/>
    <x v="0"/>
    <x v="0"/>
    <x v="0"/>
    <x v="0"/>
    <s v="WA.2378.EBA.994.002.GD.521115"/>
  </r>
  <r>
    <s v="WA.2378.EBA.994.002.GD.521115.10"/>
    <m/>
    <s v="10 - Anggota Tim Penghapusan BMN (3 ORANG x 1 KEG)"/>
    <n v="3"/>
    <s v="OK"/>
    <n v="300000"/>
    <n v="900000"/>
    <m/>
    <x v="212"/>
    <n v="3"/>
    <s v="OK"/>
    <n v="300000"/>
    <n v="900000"/>
    <n v="0"/>
    <x v="2"/>
    <x v="0"/>
    <x v="0"/>
    <x v="0"/>
    <x v="0"/>
    <s v="WA.2378.EBA.994.002.GD.521115"/>
  </r>
  <r>
    <s v="WA.2378.EBB"/>
    <s v="2378.EBB"/>
    <s v="Layanan Sarana dan Prasarana Internal[Base Line]"/>
    <n v="3"/>
    <s v="Unit, m2, Paket"/>
    <m/>
    <n v="200000000"/>
    <s v="2378.EBB"/>
    <x v="213"/>
    <n v="3"/>
    <s v="Unit, m2, Paket"/>
    <m/>
    <n v="200000000"/>
    <n v="0"/>
    <x v="0"/>
    <x v="0"/>
    <x v="0"/>
    <x v="0"/>
    <x v="0"/>
    <s v="WA.2378"/>
  </r>
  <r>
    <s v="WA.2378.EBB.951"/>
    <s v="2378.EBB.951"/>
    <s v="Layanan Sarana Internal"/>
    <n v="2"/>
    <s v="Unit"/>
    <m/>
    <n v="200000000"/>
    <s v="2378.EBB.951"/>
    <x v="214"/>
    <n v="2"/>
    <s v="Unit"/>
    <m/>
    <n v="200000000"/>
    <n v="0"/>
    <x v="3"/>
    <x v="0"/>
    <x v="0"/>
    <x v="0"/>
    <x v="0"/>
    <s v="WA.2378.EBB"/>
  </r>
  <r>
    <s v="WA.2378.EBB.951.303"/>
    <s v="303"/>
    <s v="Peralatan Fasilitas Perkantoran Pendidikan Kelautan dan Perikanan"/>
    <m/>
    <s v=""/>
    <m/>
    <n v="200000000"/>
    <s v="303"/>
    <x v="215"/>
    <m/>
    <s v=""/>
    <m/>
    <n v="200000000"/>
    <n v="0"/>
    <x v="3"/>
    <x v="0"/>
    <x v="0"/>
    <x v="0"/>
    <x v="0"/>
    <s v="WA.2378.EBB.951"/>
  </r>
  <r>
    <s v="WA.2378.EBB.951.303.A"/>
    <s v="A"/>
    <s v="Peralatan Fasilitas Perkantoran Pendidikan Kelautan dan Perikanan"/>
    <m/>
    <m/>
    <m/>
    <n v="200000000"/>
    <s v="A"/>
    <x v="215"/>
    <m/>
    <m/>
    <m/>
    <n v="200000000"/>
    <n v="0"/>
    <x v="3"/>
    <x v="3"/>
    <x v="5"/>
    <x v="0"/>
    <x v="0"/>
    <s v="WA.2378.EBB.951.303"/>
  </r>
  <r>
    <s v="WA.2378.EBB.951.303.A.532111"/>
    <s v="532111"/>
    <s v="Belanja Modal Peralatan dan Mesin"/>
    <m/>
    <m/>
    <m/>
    <n v="200000000"/>
    <s v="532111"/>
    <x v="53"/>
    <m/>
    <m/>
    <m/>
    <n v="200000000"/>
    <n v="0"/>
    <x v="3"/>
    <x v="0"/>
    <x v="0"/>
    <x v="1"/>
    <x v="5"/>
    <s v="WA.2378.EBB.951.303.A"/>
  </r>
  <r>
    <s v="WA.2378.EBB.951.303.A.532111.1"/>
    <m/>
    <s v="01 - Peralatan dan Meubelair Pusdik"/>
    <n v="1"/>
    <s v="PKT"/>
    <n v="200000000"/>
    <n v="200000000"/>
    <m/>
    <x v="216"/>
    <n v="1"/>
    <s v="PKT"/>
    <n v="200000000"/>
    <n v="200000000"/>
    <n v="0"/>
    <x v="2"/>
    <x v="0"/>
    <x v="0"/>
    <x v="0"/>
    <x v="0"/>
    <s v="WA.2378.EBB.951.303.A.532111"/>
  </r>
  <r>
    <s v="WA.2378.EBD"/>
    <s v="2378.EBD"/>
    <s v="Layanan Manajemen Kinerja Internal[Base Line]"/>
    <n v="7"/>
    <s v="Dokumen, Layanan, Laporan, Rekomendasi"/>
    <m/>
    <n v="2633607000"/>
    <s v="2378.EBD"/>
    <x v="217"/>
    <n v="7"/>
    <s v="Dokumen, Layanan, Laporan, Rekomendasi"/>
    <m/>
    <n v="2246974000"/>
    <n v="386633000"/>
    <x v="0"/>
    <x v="0"/>
    <x v="0"/>
    <x v="0"/>
    <x v="0"/>
    <s v="WA.2378"/>
  </r>
  <r>
    <s v="WA.2378.EBD.952"/>
    <s v="2378.EBD.952"/>
    <s v="Layanan Perencanaan dan Penganggaran"/>
    <n v="2"/>
    <s v="Dokumen"/>
    <m/>
    <n v="1331072000"/>
    <s v="2378.EBD.952"/>
    <x v="218"/>
    <n v="2"/>
    <s v="Dokumen"/>
    <m/>
    <n v="1180814000"/>
    <n v="150258000"/>
    <x v="0"/>
    <x v="0"/>
    <x v="0"/>
    <x v="0"/>
    <x v="0"/>
    <s v="WA.2378.EBD"/>
  </r>
  <r>
    <s v="WA.2378.EBD.952.301"/>
    <s v="301"/>
    <s v="Pelayanan Perencanaan dan Penganggaran Internal Pendidikan Kelautan"/>
    <m/>
    <s v=""/>
    <m/>
    <n v="1331072000"/>
    <s v="301"/>
    <x v="219"/>
    <m/>
    <s v=""/>
    <m/>
    <n v="1180814000"/>
    <n v="150258000"/>
    <x v="0"/>
    <x v="0"/>
    <x v="0"/>
    <x v="0"/>
    <x v="0"/>
    <s v="WA.2378.EBD.952"/>
  </r>
  <r>
    <s v="WA.2378.EBD.952.301.A"/>
    <s v="A"/>
    <s v="Perencanaan Kinerja Pendidikan KP"/>
    <m/>
    <m/>
    <m/>
    <n v="189750000"/>
    <s v="A"/>
    <x v="220"/>
    <m/>
    <m/>
    <m/>
    <n v="101322000"/>
    <n v="88428000"/>
    <x v="0"/>
    <x v="4"/>
    <x v="6"/>
    <x v="0"/>
    <x v="0"/>
    <s v="WA.2378.EBD.952.301"/>
  </r>
  <r>
    <s v="WA.2378.EBD.952.301.A.521211"/>
    <s v="521211"/>
    <s v="Belanja Bahan"/>
    <m/>
    <m/>
    <m/>
    <n v="58750000"/>
    <s v="521211"/>
    <x v="6"/>
    <m/>
    <m/>
    <m/>
    <n v="43500000"/>
    <n v="15250000"/>
    <x v="0"/>
    <x v="0"/>
    <x v="0"/>
    <x v="6"/>
    <x v="6"/>
    <s v="WA.2378.EBD.952.301.A"/>
  </r>
  <r>
    <s v="WA.2378.EBD.952.301.A.521211.1"/>
    <m/>
    <s v="01 - Konsumsi/bahan makanan"/>
    <n v="230"/>
    <s v="OK"/>
    <n v="75000"/>
    <n v="17250000"/>
    <m/>
    <x v="7"/>
    <n v="100"/>
    <s v="OK"/>
    <n v="75000"/>
    <n v="7500000"/>
    <n v="9750000"/>
    <x v="1"/>
    <x v="0"/>
    <x v="0"/>
    <x v="0"/>
    <x v="0"/>
    <s v="WA.2378.EBD.952.301.A.521211"/>
  </r>
  <r>
    <s v="WA.2378.EBD.952.301.A.521211.2"/>
    <m/>
    <s v="02 - Penggadaan"/>
    <n v="8"/>
    <s v="PKT"/>
    <n v="1500000"/>
    <n v="12000000"/>
    <m/>
    <x v="8"/>
    <n v="8"/>
    <s v="PKT"/>
    <n v="1500000"/>
    <n v="12000000"/>
    <n v="0"/>
    <x v="2"/>
    <x v="0"/>
    <x v="0"/>
    <x v="0"/>
    <x v="0"/>
    <s v="WA.2378.EBD.952.301.A.521211"/>
  </r>
  <r>
    <s v="WA.2378.EBD.952.301.A.521211.3"/>
    <m/>
    <s v="03 - Bahan Komputer"/>
    <n v="8"/>
    <s v="PKT"/>
    <n v="1500000"/>
    <n v="12000000"/>
    <m/>
    <x v="9"/>
    <n v="8"/>
    <s v="PKT"/>
    <n v="1500000"/>
    <n v="12000000"/>
    <n v="0"/>
    <x v="2"/>
    <x v="0"/>
    <x v="0"/>
    <x v="0"/>
    <x v="0"/>
    <s v="WA.2378.EBD.952.301.A.521211"/>
  </r>
  <r>
    <s v="WA.2378.EBD.952.301.A.521211.4"/>
    <m/>
    <s v="04 - ATK"/>
    <n v="8"/>
    <s v="PKT"/>
    <n v="1000000"/>
    <n v="8000000"/>
    <m/>
    <x v="10"/>
    <n v="8"/>
    <s v="PKT"/>
    <n v="1000000"/>
    <n v="8000000"/>
    <n v="0"/>
    <x v="2"/>
    <x v="0"/>
    <x v="0"/>
    <x v="0"/>
    <x v="0"/>
    <s v="WA.2378.EBD.952.301.A.521211"/>
  </r>
  <r>
    <s v="WA.2378.EBD.952.301.A.521211.5"/>
    <m/>
    <s v="05 - Pencetakan"/>
    <n v="38"/>
    <s v="Ekspl"/>
    <n v="250000"/>
    <n v="9500000"/>
    <m/>
    <x v="221"/>
    <n v="16"/>
    <s v="Ekspl"/>
    <n v="250000"/>
    <n v="4000000"/>
    <n v="5500000"/>
    <x v="1"/>
    <x v="0"/>
    <x v="0"/>
    <x v="0"/>
    <x v="0"/>
    <s v="WA.2378.EBD.952.301.A.521211"/>
  </r>
  <r>
    <s v="WA.2378.EBD.952.301.A.521219"/>
    <s v="521219"/>
    <s v="Belanja Barang Non Operasional Lainnya"/>
    <m/>
    <m/>
    <m/>
    <n v="1000000"/>
    <s v="521219"/>
    <x v="26"/>
    <m/>
    <m/>
    <m/>
    <n v="1000000"/>
    <n v="0"/>
    <x v="0"/>
    <x v="0"/>
    <x v="0"/>
    <x v="6"/>
    <x v="6"/>
    <s v="WA.2378.EBD.952.301.A"/>
  </r>
  <r>
    <s v="WA.2378.EBD.952.301.A.521219.1"/>
    <m/>
    <s v="01 - Langganan biaya video conference"/>
    <n v="4"/>
    <s v="PKT"/>
    <n v="250000"/>
    <n v="1000000"/>
    <m/>
    <x v="59"/>
    <n v="4"/>
    <s v="PKT"/>
    <n v="250000"/>
    <n v="1000000"/>
    <n v="0"/>
    <x v="2"/>
    <x v="0"/>
    <x v="0"/>
    <x v="0"/>
    <x v="0"/>
    <s v="WA.2378.EBD.952.301.A.521219"/>
  </r>
  <r>
    <s v="WA.2378.EBD.952.301.A.524111"/>
    <s v="524111"/>
    <s v="Belanja Perjalanan Dinas Biasa"/>
    <m/>
    <m/>
    <m/>
    <n v="130000000"/>
    <s v="524111"/>
    <x v="13"/>
    <m/>
    <m/>
    <m/>
    <n v="56822000"/>
    <n v="73178000"/>
    <x v="0"/>
    <x v="0"/>
    <x v="0"/>
    <x v="6"/>
    <x v="6"/>
    <s v="WA.2378.EBD.952.301.A"/>
  </r>
  <r>
    <s v="WA.2378.EBD.952.301.A.524111.1"/>
    <m/>
    <s v="01 - Perjalanan Penyusunan Perencanaan Kinerja Pendidikan KP"/>
    <n v="25"/>
    <s v="OK"/>
    <n v="5200000"/>
    <n v="130000000"/>
    <m/>
    <x v="222"/>
    <n v="10"/>
    <s v="OK"/>
    <n v="5682200"/>
    <n v="56822000"/>
    <n v="73178000"/>
    <x v="1"/>
    <x v="0"/>
    <x v="0"/>
    <x v="0"/>
    <x v="0"/>
    <s v="WA.2378.EBD.952.301.A.524111"/>
  </r>
  <r>
    <s v="WA.2378.EBD.952.301.B"/>
    <s v="B"/>
    <s v="Sinkronisasi Kegiatan Pendidikan KP"/>
    <m/>
    <m/>
    <m/>
    <n v="190250000"/>
    <s v="B"/>
    <x v="223"/>
    <m/>
    <m/>
    <m/>
    <n v="127500000"/>
    <n v="62750000"/>
    <x v="0"/>
    <x v="4"/>
    <x v="6"/>
    <x v="0"/>
    <x v="0"/>
    <s v="WA.2378.EBD.952.301"/>
  </r>
  <r>
    <s v="WA.2378.EBD.952.301.B.521211"/>
    <s v="521211"/>
    <s v="Belanja Bahan"/>
    <m/>
    <m/>
    <m/>
    <n v="68250000"/>
    <s v="521211"/>
    <x v="6"/>
    <m/>
    <m/>
    <m/>
    <n v="44500000"/>
    <n v="23750000"/>
    <x v="0"/>
    <x v="0"/>
    <x v="0"/>
    <x v="6"/>
    <x v="6"/>
    <s v="WA.2378.EBD.952.301.B"/>
  </r>
  <r>
    <s v="WA.2378.EBD.952.301.B.521211.1"/>
    <m/>
    <s v="01 - Konsumsi/bahan makanan"/>
    <n v="350"/>
    <s v="OK"/>
    <n v="75000"/>
    <n v="26250000"/>
    <m/>
    <x v="7"/>
    <n v="100"/>
    <s v="OK"/>
    <n v="75000"/>
    <n v="7500000"/>
    <n v="18750000"/>
    <x v="0"/>
    <x v="0"/>
    <x v="0"/>
    <x v="0"/>
    <x v="0"/>
    <s v="WA.2378.EBD.952.301.B.521211"/>
  </r>
  <r>
    <s v="WA.2378.EBD.952.301.B.521211.2"/>
    <m/>
    <s v="02 - Penggadaan"/>
    <n v="8"/>
    <s v="PKT"/>
    <n v="1500000"/>
    <n v="12000000"/>
    <m/>
    <x v="8"/>
    <n v="8"/>
    <s v="PKT"/>
    <n v="1500000"/>
    <n v="12000000"/>
    <n v="0"/>
    <x v="2"/>
    <x v="0"/>
    <x v="0"/>
    <x v="0"/>
    <x v="0"/>
    <s v="WA.2378.EBD.952.301.B.521211"/>
  </r>
  <r>
    <s v="WA.2378.EBD.952.301.B.521211.3"/>
    <m/>
    <s v="03 - Bahan Komputer"/>
    <n v="8"/>
    <s v="PKT"/>
    <n v="1500000"/>
    <n v="12000000"/>
    <m/>
    <x v="9"/>
    <n v="8"/>
    <s v="PKT"/>
    <n v="1500000"/>
    <n v="12000000"/>
    <n v="0"/>
    <x v="2"/>
    <x v="0"/>
    <x v="0"/>
    <x v="0"/>
    <x v="0"/>
    <s v="WA.2378.EBD.952.301.B.521211"/>
  </r>
  <r>
    <s v="WA.2378.EBD.952.301.B.521211.4"/>
    <m/>
    <s v="04 - ATK"/>
    <n v="8"/>
    <s v="PKT"/>
    <n v="1000000"/>
    <n v="8000000"/>
    <m/>
    <x v="10"/>
    <n v="8"/>
    <s v="PKT"/>
    <n v="1000000"/>
    <n v="8000000"/>
    <n v="0"/>
    <x v="2"/>
    <x v="0"/>
    <x v="0"/>
    <x v="0"/>
    <x v="0"/>
    <s v="WA.2378.EBD.952.301.B.521211"/>
  </r>
  <r>
    <s v="WA.2378.EBD.952.301.B.521211.5"/>
    <m/>
    <s v="05 - Pencetakan"/>
    <n v="40"/>
    <s v="Ekspl"/>
    <n v="250000"/>
    <n v="10000000"/>
    <m/>
    <x v="221"/>
    <n v="20"/>
    <s v="Ekspl"/>
    <n v="250000"/>
    <n v="5000000"/>
    <n v="5000000"/>
    <x v="1"/>
    <x v="0"/>
    <x v="0"/>
    <x v="0"/>
    <x v="0"/>
    <s v="WA.2378.EBD.952.301.B.521211"/>
  </r>
  <r>
    <s v="WA.2378.EBD.952.301.B.521219"/>
    <s v="521219"/>
    <s v="Belanja Barang Non Operasional Lainnya"/>
    <m/>
    <m/>
    <m/>
    <n v="1000000"/>
    <s v="521219"/>
    <x v="26"/>
    <m/>
    <m/>
    <m/>
    <n v="1000000"/>
    <n v="0"/>
    <x v="0"/>
    <x v="0"/>
    <x v="0"/>
    <x v="6"/>
    <x v="6"/>
    <s v="WA.2378.EBD.952.301.B"/>
  </r>
  <r>
    <s v="WA.2378.EBD.952.301.B.521219.1"/>
    <m/>
    <s v="01 - Langganan biaya video conference"/>
    <n v="4"/>
    <s v="PKT"/>
    <n v="250000"/>
    <n v="1000000"/>
    <m/>
    <x v="59"/>
    <n v="4"/>
    <s v="PKT"/>
    <n v="250000"/>
    <n v="1000000"/>
    <n v="0"/>
    <x v="2"/>
    <x v="0"/>
    <x v="0"/>
    <x v="0"/>
    <x v="0"/>
    <s v="WA.2378.EBD.952.301.B.521219"/>
  </r>
  <r>
    <s v="WA.2378.EBD.952.301.B.522151"/>
    <s v="522151"/>
    <s v="Belanja Jasa Profesi"/>
    <m/>
    <m/>
    <m/>
    <n v="4000000"/>
    <s v="522151"/>
    <x v="11"/>
    <m/>
    <m/>
    <m/>
    <n v="4000000"/>
    <n v="0"/>
    <x v="0"/>
    <x v="0"/>
    <x v="0"/>
    <x v="6"/>
    <x v="6"/>
    <s v="WA.2378.EBD.952.301.B"/>
  </r>
  <r>
    <s v="WA.2378.EBD.952.301.B.522151.1"/>
    <m/>
    <s v="01 - Narasumber/Pembahas"/>
    <n v="4"/>
    <s v="OJ"/>
    <n v="1000000"/>
    <n v="4000000"/>
    <m/>
    <x v="12"/>
    <n v="4"/>
    <s v="OJ"/>
    <n v="1000000"/>
    <n v="4000000"/>
    <n v="0"/>
    <x v="2"/>
    <x v="0"/>
    <x v="0"/>
    <x v="0"/>
    <x v="0"/>
    <s v="WA.2378.EBD.952.301.B.522151"/>
  </r>
  <r>
    <s v="WA.2378.EBD.952.301.B.524111"/>
    <s v="524111"/>
    <s v="Belanja Perjalanan Dinas Biasa"/>
    <m/>
    <m/>
    <m/>
    <n v="117000000"/>
    <s v="524111"/>
    <x v="13"/>
    <m/>
    <m/>
    <m/>
    <n v="78000000"/>
    <n v="39000000"/>
    <x v="0"/>
    <x v="0"/>
    <x v="0"/>
    <x v="6"/>
    <x v="6"/>
    <s v="WA.2378.EBD.952.301.B"/>
  </r>
  <r>
    <s v="WA.2378.EBD.952.301.B.524111.1"/>
    <m/>
    <s v="01 - Perjalanan Sinkronisasi Kegiatan Pendidikan KP"/>
    <n v="18"/>
    <s v="OK"/>
    <n v="6500000"/>
    <n v="117000000"/>
    <m/>
    <x v="224"/>
    <n v="12"/>
    <s v="OK"/>
    <n v="6500000"/>
    <n v="78000000"/>
    <n v="39000000"/>
    <x v="4"/>
    <x v="0"/>
    <x v="0"/>
    <x v="0"/>
    <x v="0"/>
    <s v="WA.2378.EBD.952.301.B.524111"/>
  </r>
  <r>
    <s v="WA.2378.EBD.952.301.C"/>
    <s v="C"/>
    <s v="Penyusunan Anggaran Pendidikan KP"/>
    <m/>
    <m/>
    <m/>
    <n v="178435000"/>
    <s v="C"/>
    <x v="225"/>
    <m/>
    <m/>
    <m/>
    <n v="95582000"/>
    <n v="82853000"/>
    <x v="0"/>
    <x v="4"/>
    <x v="6"/>
    <x v="0"/>
    <x v="0"/>
    <s v="WA.2378.EBD.952.301"/>
  </r>
  <r>
    <s v="WA.2378.EBD.952.301.C.521211"/>
    <s v="521211"/>
    <s v="Belanja Bahan"/>
    <m/>
    <m/>
    <m/>
    <n v="52000000"/>
    <s v="521211"/>
    <x v="6"/>
    <m/>
    <m/>
    <m/>
    <n v="44500000"/>
    <n v="7500000"/>
    <x v="0"/>
    <x v="0"/>
    <x v="0"/>
    <x v="6"/>
    <x v="6"/>
    <s v="WA.2378.EBD.952.301.C"/>
  </r>
  <r>
    <s v="WA.2378.EBD.952.301.C.521211.1"/>
    <m/>
    <s v="01 - Konsumsi/bahan makanan"/>
    <n v="200"/>
    <s v="OK"/>
    <n v="75000"/>
    <n v="15000000"/>
    <m/>
    <x v="7"/>
    <n v="100"/>
    <s v="OK"/>
    <n v="75000"/>
    <n v="7500000"/>
    <n v="7500000"/>
    <x v="1"/>
    <x v="0"/>
    <x v="0"/>
    <x v="0"/>
    <x v="0"/>
    <s v="WA.2378.EBD.952.301.C.521211"/>
  </r>
  <r>
    <s v="WA.2378.EBD.952.301.C.521211.2"/>
    <m/>
    <s v="02 - Penggadaan"/>
    <n v="8"/>
    <s v="PKT"/>
    <n v="1500000"/>
    <n v="12000000"/>
    <m/>
    <x v="8"/>
    <n v="8"/>
    <s v="PKT"/>
    <n v="1500000"/>
    <n v="12000000"/>
    <n v="0"/>
    <x v="2"/>
    <x v="0"/>
    <x v="0"/>
    <x v="0"/>
    <x v="0"/>
    <s v="WA.2378.EBD.952.301.C.521211"/>
  </r>
  <r>
    <s v="WA.2378.EBD.952.301.C.521211.3"/>
    <m/>
    <s v="03 - Bahan Komputer"/>
    <n v="8"/>
    <s v="PKT"/>
    <n v="1500000"/>
    <n v="12000000"/>
    <m/>
    <x v="9"/>
    <n v="8"/>
    <s v="PKT"/>
    <n v="1500000"/>
    <n v="12000000"/>
    <n v="0"/>
    <x v="2"/>
    <x v="0"/>
    <x v="0"/>
    <x v="0"/>
    <x v="0"/>
    <s v="WA.2378.EBD.952.301.C.521211"/>
  </r>
  <r>
    <s v="WA.2378.EBD.952.301.C.521211.4"/>
    <m/>
    <s v="04 - ATK"/>
    <n v="8"/>
    <s v="PKT"/>
    <n v="1000000"/>
    <n v="8000000"/>
    <m/>
    <x v="10"/>
    <n v="8"/>
    <s v="PKT"/>
    <n v="1000000"/>
    <n v="8000000"/>
    <n v="0"/>
    <x v="2"/>
    <x v="0"/>
    <x v="0"/>
    <x v="0"/>
    <x v="0"/>
    <s v="WA.2378.EBD.952.301.C.521211"/>
  </r>
  <r>
    <s v="WA.2378.EBD.952.301.C.521211.5"/>
    <m/>
    <s v="05 - Pencetakan"/>
    <n v="20"/>
    <s v="Ekspl"/>
    <n v="250000"/>
    <n v="5000000"/>
    <m/>
    <x v="221"/>
    <n v="20"/>
    <s v="Ekspl"/>
    <n v="250000"/>
    <n v="5000000"/>
    <n v="0"/>
    <x v="0"/>
    <x v="0"/>
    <x v="0"/>
    <x v="0"/>
    <x v="0"/>
    <s v="WA.2378.EBD.952.301.C.521211"/>
  </r>
  <r>
    <s v="WA.2378.EBD.952.301.C.521219"/>
    <s v="521219"/>
    <s v="Belanja Barang Non Operasional Lainnya"/>
    <m/>
    <m/>
    <m/>
    <n v="1000000"/>
    <s v="521219"/>
    <x v="26"/>
    <m/>
    <m/>
    <m/>
    <n v="1000000"/>
    <n v="0"/>
    <x v="0"/>
    <x v="0"/>
    <x v="0"/>
    <x v="6"/>
    <x v="6"/>
    <s v="WA.2378.EBD.952.301.C"/>
  </r>
  <r>
    <s v="WA.2378.EBD.952.301.C.521219.1"/>
    <m/>
    <s v="01 - Langganan biaya video conference"/>
    <n v="4"/>
    <s v="PKT"/>
    <n v="250000"/>
    <n v="1000000"/>
    <m/>
    <x v="59"/>
    <n v="4"/>
    <s v="PKT"/>
    <n v="250000"/>
    <n v="1000000"/>
    <n v="0"/>
    <x v="2"/>
    <x v="0"/>
    <x v="0"/>
    <x v="0"/>
    <x v="0"/>
    <s v="WA.2378.EBD.952.301.C.521219"/>
  </r>
  <r>
    <s v="WA.2378.EBD.952.301.C.522151"/>
    <s v="522151"/>
    <s v="Belanja Jasa Profesi"/>
    <m/>
    <m/>
    <m/>
    <n v="8000000"/>
    <s v="522151"/>
    <x v="11"/>
    <m/>
    <m/>
    <m/>
    <n v="8000000"/>
    <n v="0"/>
    <x v="0"/>
    <x v="0"/>
    <x v="0"/>
    <x v="6"/>
    <x v="6"/>
    <s v="WA.2378.EBD.952.301.C"/>
  </r>
  <r>
    <s v="WA.2378.EBD.952.301.C.522151.1"/>
    <m/>
    <s v="01 - Narasumber/Pembahas"/>
    <n v="8"/>
    <s v="OJ"/>
    <n v="1000000"/>
    <n v="8000000"/>
    <m/>
    <x v="12"/>
    <n v="8"/>
    <s v="OJ"/>
    <n v="1000000"/>
    <n v="8000000"/>
    <n v="0"/>
    <x v="2"/>
    <x v="0"/>
    <x v="0"/>
    <x v="0"/>
    <x v="0"/>
    <s v="WA.2378.EBD.952.301.C.522151"/>
  </r>
  <r>
    <s v="WA.2378.EBD.952.301.C.524111"/>
    <s v="524111"/>
    <s v="Belanja Perjalanan Dinas Biasa"/>
    <m/>
    <m/>
    <m/>
    <n v="117435000"/>
    <s v="524111"/>
    <x v="13"/>
    <m/>
    <m/>
    <m/>
    <n v="42082000"/>
    <n v="75353000"/>
    <x v="0"/>
    <x v="0"/>
    <x v="0"/>
    <x v="6"/>
    <x v="6"/>
    <s v="WA.2378.EBD.952.301.C"/>
  </r>
  <r>
    <s v="WA.2378.EBD.952.301.C.524111.1"/>
    <m/>
    <s v="01 - Perjalanan Penyusunan Anggaran Pendidikan KP"/>
    <n v="20"/>
    <s v="OK"/>
    <n v="5871750"/>
    <n v="117435000"/>
    <m/>
    <x v="226"/>
    <n v="10"/>
    <s v="OK"/>
    <n v="4208250"/>
    <n v="42082000"/>
    <n v="75353000"/>
    <x v="1"/>
    <x v="0"/>
    <x v="0"/>
    <x v="0"/>
    <x v="0"/>
    <s v="WA.2378.EBD.952.301.C.524111"/>
  </r>
  <r>
    <s v="WA.2378.EBD.952.301.D"/>
    <s v="D"/>
    <s v="Rencana Kerja Pendidikan KP"/>
    <m/>
    <m/>
    <m/>
    <n v="186750000"/>
    <s v="D"/>
    <x v="227"/>
    <m/>
    <m/>
    <m/>
    <n v="47750000"/>
    <n v="139000000"/>
    <x v="0"/>
    <x v="4"/>
    <x v="6"/>
    <x v="0"/>
    <x v="0"/>
    <s v="WA.2378.EBD.952.301"/>
  </r>
  <r>
    <s v="WA.2378.EBD.952.301.D.521211"/>
    <s v="521211"/>
    <s v="Belanja Bahan"/>
    <m/>
    <m/>
    <m/>
    <n v="49250000"/>
    <s v="521211"/>
    <x v="6"/>
    <m/>
    <m/>
    <m/>
    <n v="19750000"/>
    <n v="29500000"/>
    <x v="0"/>
    <x v="0"/>
    <x v="0"/>
    <x v="6"/>
    <x v="6"/>
    <s v="WA.2378.EBD.952.301.D"/>
  </r>
  <r>
    <s v="WA.2378.EBD.952.301.D.521211.1"/>
    <m/>
    <s v="01 - Konsumsi/bahan makanan"/>
    <n v="230"/>
    <s v="OK"/>
    <n v="75000"/>
    <n v="17250000"/>
    <m/>
    <x v="7"/>
    <n v="50"/>
    <s v="OK"/>
    <n v="75000"/>
    <n v="3750000"/>
    <n v="13500000"/>
    <x v="1"/>
    <x v="0"/>
    <x v="0"/>
    <x v="0"/>
    <x v="0"/>
    <s v="WA.2378.EBD.952.301.D.521211"/>
  </r>
  <r>
    <s v="WA.2378.EBD.952.301.D.521211.2"/>
    <m/>
    <s v="02 - Penggadaan"/>
    <n v="8"/>
    <s v="PKT"/>
    <n v="1500000"/>
    <n v="12000000"/>
    <m/>
    <x v="8"/>
    <n v="4"/>
    <s v="PKT"/>
    <n v="1500000"/>
    <n v="6000000"/>
    <n v="6000000"/>
    <x v="1"/>
    <x v="0"/>
    <x v="0"/>
    <x v="0"/>
    <x v="0"/>
    <s v="WA.2378.EBD.952.301.D.521211"/>
  </r>
  <r>
    <s v="WA.2378.EBD.952.301.D.521211.3"/>
    <m/>
    <s v="03 - Bahan Komputer"/>
    <n v="8"/>
    <s v="PKT"/>
    <n v="1500000"/>
    <n v="12000000"/>
    <m/>
    <x v="9"/>
    <n v="4"/>
    <s v="PKT"/>
    <n v="1500000"/>
    <n v="6000000"/>
    <n v="6000000"/>
    <x v="1"/>
    <x v="0"/>
    <x v="0"/>
    <x v="0"/>
    <x v="0"/>
    <s v="WA.2378.EBD.952.301.D.521211"/>
  </r>
  <r>
    <s v="WA.2378.EBD.952.301.D.521211.4"/>
    <m/>
    <s v="04 - ATK"/>
    <n v="8"/>
    <s v="PKT"/>
    <n v="1000000"/>
    <n v="8000000"/>
    <m/>
    <x v="10"/>
    <n v="4"/>
    <s v="PKT"/>
    <n v="1000000"/>
    <n v="4000000"/>
    <n v="4000000"/>
    <x v="1"/>
    <x v="0"/>
    <x v="0"/>
    <x v="0"/>
    <x v="0"/>
    <s v="WA.2378.EBD.952.301.D.521211"/>
  </r>
  <r>
    <s v="WA.2378.EBD.952.301.D.524111"/>
    <s v="524111"/>
    <s v="Belanja Perjalanan Dinas Biasa"/>
    <m/>
    <m/>
    <m/>
    <n v="137500000"/>
    <s v="524111"/>
    <x v="13"/>
    <m/>
    <m/>
    <m/>
    <n v="28000000"/>
    <n v="109500000"/>
    <x v="0"/>
    <x v="0"/>
    <x v="0"/>
    <x v="6"/>
    <x v="6"/>
    <s v="WA.2378.EBD.952.301.D"/>
  </r>
  <r>
    <s v="WA.2378.EBD.952.301.D.524111.1"/>
    <m/>
    <s v="01 - Perjalanan Penyusunan Rencana Kerja Pendidikan KP"/>
    <n v="25"/>
    <s v="OK"/>
    <n v="5500000"/>
    <n v="137500000"/>
    <m/>
    <x v="228"/>
    <n v="8"/>
    <s v="OK"/>
    <n v="3500000"/>
    <n v="28000000"/>
    <n v="109500000"/>
    <x v="1"/>
    <x v="0"/>
    <x v="0"/>
    <x v="0"/>
    <x v="0"/>
    <s v="WA.2378.EBD.952.301.D.524111"/>
  </r>
  <r>
    <s v="WA.2378.EBD.952.301.E"/>
    <s v="E"/>
    <s v="Revisi Anggaran Pendidikan KP"/>
    <m/>
    <m/>
    <m/>
    <n v="165187000"/>
    <s v="E"/>
    <x v="229"/>
    <m/>
    <m/>
    <m/>
    <n v="47296000"/>
    <n v="117891000"/>
    <x v="0"/>
    <x v="4"/>
    <x v="6"/>
    <x v="0"/>
    <x v="0"/>
    <s v="WA.2378.EBD.952.301"/>
  </r>
  <r>
    <s v="WA.2378.EBD.952.301.E.521211"/>
    <s v="521211"/>
    <s v="Belanja Bahan"/>
    <m/>
    <m/>
    <m/>
    <n v="29250000"/>
    <s v="521211"/>
    <x v="6"/>
    <m/>
    <m/>
    <m/>
    <n v="27000000"/>
    <n v="2250000"/>
    <x v="0"/>
    <x v="0"/>
    <x v="0"/>
    <x v="6"/>
    <x v="6"/>
    <s v="WA.2378.EBD.952.301.E"/>
  </r>
  <r>
    <s v="WA.2378.EBD.952.301.E.521211.1"/>
    <m/>
    <s v="01 - Konsumsi/bahan makanan"/>
    <n v="70"/>
    <s v="OK"/>
    <n v="75000"/>
    <n v="5250000"/>
    <m/>
    <x v="7"/>
    <n v="40"/>
    <s v="OK"/>
    <n v="75000"/>
    <n v="3000000"/>
    <n v="2250000"/>
    <x v="1"/>
    <x v="0"/>
    <x v="0"/>
    <x v="0"/>
    <x v="0"/>
    <s v="WA.2378.EBD.952.301.E.521211"/>
  </r>
  <r>
    <s v="WA.2378.EBD.952.301.E.521211.2"/>
    <m/>
    <s v="02 - Penggadaan"/>
    <n v="6"/>
    <s v="PKT"/>
    <n v="1500000"/>
    <n v="9000000"/>
    <m/>
    <x v="8"/>
    <n v="6"/>
    <s v="PKT"/>
    <n v="1500000"/>
    <n v="9000000"/>
    <n v="0"/>
    <x v="2"/>
    <x v="0"/>
    <x v="0"/>
    <x v="0"/>
    <x v="0"/>
    <s v="WA.2378.EBD.952.301.E.521211"/>
  </r>
  <r>
    <s v="WA.2378.EBD.952.301.E.521211.3"/>
    <m/>
    <s v="03 - Bahan Komputer"/>
    <n v="6"/>
    <s v="PKT"/>
    <n v="1500000"/>
    <n v="9000000"/>
    <m/>
    <x v="9"/>
    <n v="6"/>
    <s v="PKT"/>
    <n v="1500000"/>
    <n v="9000000"/>
    <n v="0"/>
    <x v="2"/>
    <x v="0"/>
    <x v="0"/>
    <x v="0"/>
    <x v="0"/>
    <s v="WA.2378.EBD.952.301.E.521211"/>
  </r>
  <r>
    <s v="WA.2378.EBD.952.301.E.521211.4"/>
    <m/>
    <s v="04 - ATK"/>
    <n v="6"/>
    <s v="PKT"/>
    <n v="1000000"/>
    <n v="6000000"/>
    <m/>
    <x v="10"/>
    <n v="6"/>
    <s v="PKT"/>
    <n v="1000000"/>
    <n v="6000000"/>
    <n v="0"/>
    <x v="2"/>
    <x v="0"/>
    <x v="0"/>
    <x v="0"/>
    <x v="0"/>
    <s v="WA.2378.EBD.952.301.E.521211"/>
  </r>
  <r>
    <s v="WA.2378.EBD.952.301.E.524111"/>
    <s v="524111"/>
    <s v="Belanja Perjalanan Dinas Biasa"/>
    <m/>
    <m/>
    <m/>
    <n v="135937000"/>
    <s v="524111"/>
    <x v="13"/>
    <m/>
    <m/>
    <m/>
    <n v="20296000"/>
    <n v="115641000"/>
    <x v="0"/>
    <x v="0"/>
    <x v="0"/>
    <x v="6"/>
    <x v="6"/>
    <s v="WA.2378.EBD.952.301.E"/>
  </r>
  <r>
    <s v="WA.2378.EBD.952.301.E.524111.1"/>
    <m/>
    <s v="01 - Perjalanan Revisi Anggaran Pendidikan KP"/>
    <n v="25"/>
    <s v="OK"/>
    <n v="5437480"/>
    <n v="135937000"/>
    <m/>
    <x v="230"/>
    <n v="8"/>
    <s v="OK"/>
    <n v="2537000"/>
    <n v="20296000"/>
    <n v="115641000"/>
    <x v="1"/>
    <x v="0"/>
    <x v="0"/>
    <x v="0"/>
    <x v="0"/>
    <s v="WA.2378.EBD.952.301.E.524111"/>
  </r>
  <r>
    <s v="WA.2378.EBD.952.301.F"/>
    <s v="F"/>
    <s v="Rapat Kerja Teknis Pendidikan KP"/>
    <m/>
    <m/>
    <m/>
    <n v="420700000"/>
    <s v="F"/>
    <x v="231"/>
    <m/>
    <m/>
    <m/>
    <n v="420700000"/>
    <n v="0"/>
    <x v="0"/>
    <x v="4"/>
    <x v="6"/>
    <x v="0"/>
    <x v="0"/>
    <s v="WA.2378.EBD.952.301"/>
  </r>
  <r>
    <s v="WA.2378.EBD.952.301.F.521211"/>
    <s v="521211"/>
    <s v="Belanja Bahan"/>
    <m/>
    <m/>
    <m/>
    <n v="42900000"/>
    <s v="521211"/>
    <x v="6"/>
    <m/>
    <m/>
    <m/>
    <n v="42900000"/>
    <n v="0"/>
    <x v="0"/>
    <x v="0"/>
    <x v="0"/>
    <x v="6"/>
    <x v="6"/>
    <s v="WA.2378.EBD.952.301.F"/>
  </r>
  <r>
    <s v="WA.2378.EBD.952.301.F.521211.1"/>
    <m/>
    <s v="01 - Konsumsi/bahan makanan"/>
    <n v="100"/>
    <s v="OK"/>
    <n v="75000"/>
    <n v="7500000"/>
    <m/>
    <x v="7"/>
    <n v="100"/>
    <s v="OK"/>
    <n v="75000"/>
    <n v="7500000"/>
    <n v="0"/>
    <x v="2"/>
    <x v="0"/>
    <x v="0"/>
    <x v="0"/>
    <x v="0"/>
    <s v="WA.2378.EBD.952.301.F.521211"/>
  </r>
  <r>
    <s v="WA.2378.EBD.952.301.F.521211.2"/>
    <m/>
    <s v="02 - Penggadaan"/>
    <n v="2"/>
    <s v="PKT"/>
    <n v="1500000"/>
    <n v="3000000"/>
    <m/>
    <x v="8"/>
    <n v="2"/>
    <s v="PKT"/>
    <n v="1500000"/>
    <n v="3000000"/>
    <n v="0"/>
    <x v="2"/>
    <x v="0"/>
    <x v="0"/>
    <x v="0"/>
    <x v="0"/>
    <s v="WA.2378.EBD.952.301.F.521211"/>
  </r>
  <r>
    <s v="WA.2378.EBD.952.301.F.521211.3"/>
    <m/>
    <s v="03 - Bahan Komputer"/>
    <n v="2"/>
    <s v="PKT"/>
    <n v="1500000"/>
    <n v="3000000"/>
    <m/>
    <x v="9"/>
    <n v="2"/>
    <s v="PKT"/>
    <n v="1500000"/>
    <n v="3000000"/>
    <n v="0"/>
    <x v="2"/>
    <x v="0"/>
    <x v="0"/>
    <x v="0"/>
    <x v="0"/>
    <s v="WA.2378.EBD.952.301.F.521211"/>
  </r>
  <r>
    <s v="WA.2378.EBD.952.301.F.521211.4"/>
    <m/>
    <s v="04 - ATK"/>
    <n v="2"/>
    <s v="PKT"/>
    <n v="1000000"/>
    <n v="2000000"/>
    <m/>
    <x v="10"/>
    <n v="2"/>
    <s v="PKT"/>
    <n v="1000000"/>
    <n v="2000000"/>
    <n v="0"/>
    <x v="2"/>
    <x v="0"/>
    <x v="0"/>
    <x v="0"/>
    <x v="0"/>
    <s v="WA.2378.EBD.952.301.F.521211"/>
  </r>
  <r>
    <s v="WA.2378.EBD.952.301.F.521211.5"/>
    <m/>
    <s v="05 - Cetakan"/>
    <n v="20"/>
    <s v="Ekspl"/>
    <n v="250000"/>
    <n v="5000000"/>
    <m/>
    <x v="66"/>
    <n v="20"/>
    <s v="Ekspl"/>
    <n v="250000"/>
    <n v="5000000"/>
    <n v="0"/>
    <x v="2"/>
    <x v="0"/>
    <x v="0"/>
    <x v="0"/>
    <x v="0"/>
    <s v="WA.2378.EBD.952.301.F.521211"/>
  </r>
  <r>
    <s v="WA.2378.EBD.952.301.F.521211.6"/>
    <m/>
    <s v="06 - Perlengkapan Peserta"/>
    <n v="80"/>
    <s v="OK"/>
    <n v="280000"/>
    <n v="22400000"/>
    <m/>
    <x v="232"/>
    <n v="80"/>
    <s v="OK"/>
    <n v="280000"/>
    <n v="22400000"/>
    <n v="0"/>
    <x v="2"/>
    <x v="0"/>
    <x v="0"/>
    <x v="0"/>
    <x v="0"/>
    <s v="WA.2378.EBD.952.301.F.521211"/>
  </r>
  <r>
    <s v="WA.2378.EBD.952.301.F.522151"/>
    <s v="522151"/>
    <s v="Belanja Jasa Profesi"/>
    <m/>
    <m/>
    <m/>
    <n v="16000000"/>
    <s v="522151"/>
    <x v="11"/>
    <m/>
    <m/>
    <m/>
    <n v="16000000"/>
    <n v="0"/>
    <x v="0"/>
    <x v="0"/>
    <x v="0"/>
    <x v="6"/>
    <x v="6"/>
    <s v="WA.2378.EBD.952.301.F"/>
  </r>
  <r>
    <s v="WA.2378.EBD.952.301.F.522151.1"/>
    <m/>
    <s v="01 - Narasumber/Pembahas"/>
    <n v="16"/>
    <s v="OJ"/>
    <n v="1000000"/>
    <n v="16000000"/>
    <m/>
    <x v="12"/>
    <n v="16"/>
    <s v="OJ"/>
    <n v="1000000"/>
    <n v="16000000"/>
    <n v="0"/>
    <x v="2"/>
    <x v="0"/>
    <x v="0"/>
    <x v="0"/>
    <x v="0"/>
    <s v="WA.2378.EBD.952.301.F.522151"/>
  </r>
  <r>
    <s v="WA.2378.EBD.952.301.F.524111"/>
    <s v="524111"/>
    <s v="Belanja Perjalanan Dinas Biasa"/>
    <m/>
    <m/>
    <m/>
    <n v="15000000"/>
    <s v="524111"/>
    <x v="13"/>
    <m/>
    <m/>
    <m/>
    <n v="15000000"/>
    <n v="0"/>
    <x v="0"/>
    <x v="0"/>
    <x v="0"/>
    <x v="6"/>
    <x v="6"/>
    <s v="WA.2378.EBD.952.301.F"/>
  </r>
  <r>
    <s v="WA.2378.EBD.952.301.F.524111.1"/>
    <m/>
    <s v="01 - Perjalanan Persiapan Rateknis Pendidikan KP"/>
    <n v="2"/>
    <s v="OK"/>
    <n v="7500000"/>
    <n v="15000000"/>
    <m/>
    <x v="233"/>
    <n v="2"/>
    <s v="OK"/>
    <n v="7500000"/>
    <n v="15000000"/>
    <n v="0"/>
    <x v="2"/>
    <x v="0"/>
    <x v="0"/>
    <x v="0"/>
    <x v="0"/>
    <s v="WA.2378.EBD.952.301.F.524111"/>
  </r>
  <r>
    <s v="WA.2378.EBD.952.301.F.524119"/>
    <s v="524119"/>
    <s v="Belanja Perjalanan Dinas Paket Meeting Luar Kota"/>
    <m/>
    <m/>
    <m/>
    <n v="346800000"/>
    <s v="524119"/>
    <x v="113"/>
    <m/>
    <m/>
    <m/>
    <n v="346800000"/>
    <n v="0"/>
    <x v="0"/>
    <x v="0"/>
    <x v="0"/>
    <x v="6"/>
    <x v="6"/>
    <s v="WA.2378.EBD.952.301.F"/>
  </r>
  <r>
    <s v="WA.2378.EBD.952.301.F.524119.1"/>
    <m/>
    <s v="01 - Paket Fullboard Meeting (80 Org X 2 Hari)"/>
    <n v="160"/>
    <s v="OH"/>
    <n v="825000"/>
    <n v="132000000"/>
    <m/>
    <x v="234"/>
    <n v="160"/>
    <s v="OH"/>
    <n v="933000"/>
    <n v="149280000"/>
    <n v="-17280000"/>
    <x v="4"/>
    <x v="0"/>
    <x v="0"/>
    <x v="0"/>
    <x v="0"/>
    <s v="WA.2378.EBD.952.301.F.524119"/>
  </r>
  <r>
    <s v="WA.2378.EBD.952.301.F.524119.2"/>
    <m/>
    <s v="02 - Uang Harian Fullboard Meeting (80 orang x 3 Hari)"/>
    <n v="240"/>
    <s v="OH"/>
    <n v="145000"/>
    <n v="34800000"/>
    <m/>
    <x v="235"/>
    <n v="0"/>
    <s v="OH"/>
    <n v="145000"/>
    <n v="0"/>
    <n v="34800000"/>
    <x v="4"/>
    <x v="0"/>
    <x v="0"/>
    <x v="0"/>
    <x v="0"/>
    <s v="WA.2378.EBD.952.301.F.524119"/>
  </r>
  <r>
    <s v="WA.2378.EBD.952.301.F.524119.3"/>
    <m/>
    <s v="03 - Perjalanan Fullboard Meeting"/>
    <n v="30"/>
    <s v="OK"/>
    <n v="6000000"/>
    <n v="180000000"/>
    <m/>
    <x v="236"/>
    <n v="35"/>
    <s v="OK"/>
    <n v="5643429"/>
    <n v="197520000"/>
    <n v="-17520000"/>
    <x v="4"/>
    <x v="0"/>
    <x v="0"/>
    <x v="0"/>
    <x v="0"/>
    <s v="WA.2378.EBD.952.301.F.524119"/>
  </r>
  <r>
    <s v="WA.2378.EBD.952.301.G"/>
    <m/>
    <m/>
    <m/>
    <m/>
    <m/>
    <m/>
    <s v="G"/>
    <x v="237"/>
    <m/>
    <m/>
    <m/>
    <n v="86800000"/>
    <n v="-86800000"/>
    <x v="0"/>
    <x v="4"/>
    <x v="6"/>
    <x v="0"/>
    <x v="0"/>
    <s v="WA.2378.EBD.952.301"/>
  </r>
  <r>
    <s v="WA.2378.EBD.952.301.G.521211"/>
    <m/>
    <m/>
    <m/>
    <m/>
    <m/>
    <m/>
    <s v="521211"/>
    <x v="6"/>
    <m/>
    <m/>
    <m/>
    <n v="4000000"/>
    <n v="-4000000"/>
    <x v="0"/>
    <x v="0"/>
    <x v="0"/>
    <x v="6"/>
    <x v="6"/>
    <s v="WA.2378.EBD.952.301.G"/>
  </r>
  <r>
    <s v="WA.2378.EBD.952.301.G.521211.1"/>
    <m/>
    <m/>
    <m/>
    <m/>
    <m/>
    <m/>
    <m/>
    <x v="7"/>
    <n v="0"/>
    <s v="OK"/>
    <n v="75000"/>
    <n v="0"/>
    <n v="0"/>
    <x v="2"/>
    <x v="0"/>
    <x v="0"/>
    <x v="0"/>
    <x v="0"/>
    <s v="WA.2378.EBD.952.301.G.521211"/>
  </r>
  <r>
    <s v="WA.2378.EBD.952.301.G.521211.2"/>
    <m/>
    <m/>
    <m/>
    <m/>
    <m/>
    <m/>
    <m/>
    <x v="8"/>
    <n v="1"/>
    <s v="PKT"/>
    <n v="1500000"/>
    <n v="1500000"/>
    <n v="-1500000"/>
    <x v="4"/>
    <x v="0"/>
    <x v="0"/>
    <x v="0"/>
    <x v="0"/>
    <s v="WA.2378.EBD.952.301.G.521211"/>
  </r>
  <r>
    <s v="WA.2378.EBD.952.301.G.521211.3"/>
    <m/>
    <m/>
    <m/>
    <m/>
    <m/>
    <m/>
    <m/>
    <x v="9"/>
    <n v="1"/>
    <s v="PKT"/>
    <n v="1500000"/>
    <n v="1500000"/>
    <n v="-1500000"/>
    <x v="4"/>
    <x v="0"/>
    <x v="0"/>
    <x v="0"/>
    <x v="0"/>
    <s v="WA.2378.EBD.952.301.G.521211"/>
  </r>
  <r>
    <s v="WA.2378.EBD.952.301.G.521211.4"/>
    <m/>
    <m/>
    <m/>
    <m/>
    <m/>
    <m/>
    <m/>
    <x v="10"/>
    <n v="1"/>
    <s v="PKT"/>
    <n v="1000000"/>
    <n v="1000000"/>
    <n v="-1000000"/>
    <x v="4"/>
    <x v="0"/>
    <x v="0"/>
    <x v="0"/>
    <x v="0"/>
    <s v="WA.2378.EBD.952.301.G.521211"/>
  </r>
  <r>
    <s v="WA.2378.EBD.952.301.G.521211.5"/>
    <m/>
    <m/>
    <m/>
    <m/>
    <m/>
    <m/>
    <m/>
    <x v="66"/>
    <n v="0"/>
    <s v="Ekspl"/>
    <n v="250000"/>
    <n v="0"/>
    <n v="0"/>
    <x v="2"/>
    <x v="0"/>
    <x v="0"/>
    <x v="0"/>
    <x v="0"/>
    <s v="WA.2378.EBD.952.301.G.521211"/>
  </r>
  <r>
    <s v="WA.2378.EBD.952.301.G.521211.6"/>
    <m/>
    <m/>
    <m/>
    <m/>
    <m/>
    <m/>
    <m/>
    <x v="232"/>
    <n v="0"/>
    <s v="OK"/>
    <n v="280000"/>
    <n v="0"/>
    <n v="0"/>
    <x v="2"/>
    <x v="0"/>
    <x v="0"/>
    <x v="0"/>
    <x v="0"/>
    <s v="WA.2378.EBD.952.301.G.521211"/>
  </r>
  <r>
    <s v="WA.2378.EBD.952.301.G.522151"/>
    <m/>
    <m/>
    <m/>
    <m/>
    <m/>
    <m/>
    <s v="522151"/>
    <x v="11"/>
    <m/>
    <m/>
    <m/>
    <n v="0"/>
    <n v="0"/>
    <x v="0"/>
    <x v="0"/>
    <x v="0"/>
    <x v="6"/>
    <x v="6"/>
    <s v="WA.2378.EBD.952.301.G"/>
  </r>
  <r>
    <s v="WA.2378.EBD.952.301.G.522151.1"/>
    <m/>
    <m/>
    <m/>
    <m/>
    <m/>
    <m/>
    <m/>
    <x v="12"/>
    <n v="0"/>
    <s v="OJ"/>
    <n v="1000000"/>
    <n v="0"/>
    <n v="0"/>
    <x v="2"/>
    <x v="0"/>
    <x v="0"/>
    <x v="0"/>
    <x v="0"/>
    <s v="WA.2378.EBD.952.301.G.522151"/>
  </r>
  <r>
    <s v="WA.2378.EBD.952.301.G.524111"/>
    <m/>
    <m/>
    <m/>
    <m/>
    <m/>
    <m/>
    <s v="524111"/>
    <x v="13"/>
    <m/>
    <m/>
    <m/>
    <n v="82800000"/>
    <n v="-82800000"/>
    <x v="0"/>
    <x v="0"/>
    <x v="0"/>
    <x v="6"/>
    <x v="6"/>
    <s v="WA.2378.EBD.952.301.G"/>
  </r>
  <r>
    <s v="WA.2378.EBD.952.301.G.524111.1"/>
    <m/>
    <m/>
    <m/>
    <m/>
    <m/>
    <m/>
    <m/>
    <x v="238"/>
    <n v="12"/>
    <s v="OK"/>
    <n v="6900000"/>
    <n v="82800000"/>
    <n v="-82800000"/>
    <x v="4"/>
    <x v="0"/>
    <x v="0"/>
    <x v="0"/>
    <x v="0"/>
    <s v="WA.2378.EBD.952.301.G.524111"/>
  </r>
  <r>
    <s v="WA.2378.EBD.952.301.G.524119"/>
    <m/>
    <m/>
    <m/>
    <m/>
    <m/>
    <m/>
    <s v="524119"/>
    <x v="113"/>
    <m/>
    <m/>
    <m/>
    <n v="0"/>
    <n v="0"/>
    <x v="0"/>
    <x v="0"/>
    <x v="0"/>
    <x v="6"/>
    <x v="6"/>
    <s v="WA.2378.EBD.952.301.G"/>
  </r>
  <r>
    <s v="WA.2378.EBD.952.301.G.524119.1"/>
    <m/>
    <m/>
    <m/>
    <m/>
    <m/>
    <m/>
    <m/>
    <x v="234"/>
    <n v="0"/>
    <s v="OH"/>
    <n v="933000"/>
    <n v="0"/>
    <n v="0"/>
    <x v="2"/>
    <x v="0"/>
    <x v="0"/>
    <x v="0"/>
    <x v="0"/>
    <s v="WA.2378.EBD.952.301.G.524119"/>
  </r>
  <r>
    <s v="WA.2378.EBD.952.301.G.524119.2"/>
    <m/>
    <m/>
    <m/>
    <m/>
    <m/>
    <m/>
    <m/>
    <x v="235"/>
    <n v="0"/>
    <s v="OH"/>
    <n v="145000"/>
    <n v="0"/>
    <n v="0"/>
    <x v="2"/>
    <x v="0"/>
    <x v="0"/>
    <x v="0"/>
    <x v="0"/>
    <s v="WA.2378.EBD.952.301.G.524119"/>
  </r>
  <r>
    <s v="WA.2378.EBD.952.301.G.524119.3"/>
    <m/>
    <m/>
    <m/>
    <m/>
    <m/>
    <m/>
    <m/>
    <x v="236"/>
    <n v="0"/>
    <s v="OK"/>
    <n v="5643429"/>
    <n v="0"/>
    <n v="0"/>
    <x v="2"/>
    <x v="0"/>
    <x v="0"/>
    <x v="0"/>
    <x v="0"/>
    <s v="WA.2378.EBD.952.301.G.524119"/>
  </r>
  <r>
    <s v="WA.2378.EBD.952.301.H"/>
    <m/>
    <m/>
    <m/>
    <m/>
    <m/>
    <m/>
    <s v="H"/>
    <x v="239"/>
    <m/>
    <m/>
    <m/>
    <n v="196004000"/>
    <n v="-196004000"/>
    <x v="0"/>
    <x v="4"/>
    <x v="6"/>
    <x v="0"/>
    <x v="0"/>
    <s v="WA.2378.EBD.952.301"/>
  </r>
  <r>
    <s v="WA.2378.EBD.952.301.H.521211"/>
    <m/>
    <m/>
    <m/>
    <m/>
    <m/>
    <m/>
    <s v="521211"/>
    <x v="6"/>
    <m/>
    <m/>
    <m/>
    <n v="18380000"/>
    <n v="-18380000"/>
    <x v="0"/>
    <x v="0"/>
    <x v="0"/>
    <x v="6"/>
    <x v="6"/>
    <s v="WA.2378.EBD.952.301.H"/>
  </r>
  <r>
    <s v="WA.2378.EBD.952.301.H.521211.1"/>
    <m/>
    <m/>
    <m/>
    <m/>
    <m/>
    <m/>
    <m/>
    <x v="7"/>
    <n v="20"/>
    <s v="OK"/>
    <n v="75000"/>
    <n v="1500000"/>
    <n v="-1500000"/>
    <x v="4"/>
    <x v="0"/>
    <x v="0"/>
    <x v="0"/>
    <x v="0"/>
    <s v="WA.2378.EBD.952.301.H.521211"/>
  </r>
  <r>
    <s v="WA.2378.EBD.952.301.H.521211.2"/>
    <m/>
    <m/>
    <m/>
    <m/>
    <m/>
    <m/>
    <m/>
    <x v="8"/>
    <n v="1"/>
    <s v="PKT"/>
    <n v="1500000"/>
    <n v="1500000"/>
    <n v="-1500000"/>
    <x v="4"/>
    <x v="0"/>
    <x v="0"/>
    <x v="0"/>
    <x v="0"/>
    <s v="WA.2378.EBD.952.301.H.521211"/>
  </r>
  <r>
    <s v="WA.2378.EBD.952.301.H.521211.3"/>
    <m/>
    <m/>
    <m/>
    <m/>
    <m/>
    <m/>
    <m/>
    <x v="9"/>
    <n v="1"/>
    <s v="PKT"/>
    <n v="1500000"/>
    <n v="1500000"/>
    <n v="-1500000"/>
    <x v="4"/>
    <x v="0"/>
    <x v="0"/>
    <x v="0"/>
    <x v="0"/>
    <s v="WA.2378.EBD.952.301.H.521211"/>
  </r>
  <r>
    <s v="WA.2378.EBD.952.301.H.521211.4"/>
    <m/>
    <m/>
    <m/>
    <m/>
    <m/>
    <m/>
    <m/>
    <x v="10"/>
    <n v="1"/>
    <s v="PKT"/>
    <n v="1000000"/>
    <n v="1000000"/>
    <n v="-1000000"/>
    <x v="4"/>
    <x v="0"/>
    <x v="0"/>
    <x v="0"/>
    <x v="0"/>
    <s v="WA.2378.EBD.952.301.H.521211"/>
  </r>
  <r>
    <s v="WA.2378.EBD.952.301.H.521211.5"/>
    <m/>
    <m/>
    <m/>
    <m/>
    <m/>
    <m/>
    <m/>
    <x v="66"/>
    <n v="0"/>
    <s v="Ekspl"/>
    <n v="250000"/>
    <n v="0"/>
    <n v="0"/>
    <x v="2"/>
    <x v="0"/>
    <x v="0"/>
    <x v="0"/>
    <x v="0"/>
    <s v="WA.2378.EBD.952.301.H.521211"/>
  </r>
  <r>
    <s v="WA.2378.EBD.952.301.H.521211.6"/>
    <m/>
    <m/>
    <m/>
    <m/>
    <m/>
    <m/>
    <m/>
    <x v="232"/>
    <n v="46"/>
    <s v="OK"/>
    <n v="280000"/>
    <n v="12880000"/>
    <n v="-12880000"/>
    <x v="4"/>
    <x v="0"/>
    <x v="0"/>
    <x v="0"/>
    <x v="0"/>
    <s v="WA.2378.EBD.952.301.H.521211"/>
  </r>
  <r>
    <s v="WA.2378.EBD.952.301.H.522151"/>
    <m/>
    <m/>
    <m/>
    <m/>
    <m/>
    <m/>
    <s v="522151"/>
    <x v="11"/>
    <m/>
    <m/>
    <m/>
    <n v="12000000"/>
    <n v="-12000000"/>
    <x v="0"/>
    <x v="0"/>
    <x v="0"/>
    <x v="6"/>
    <x v="6"/>
    <s v="WA.2378.EBD.952.301.H"/>
  </r>
  <r>
    <s v="WA.2378.EBD.952.301.H.522151.1"/>
    <m/>
    <m/>
    <m/>
    <m/>
    <m/>
    <m/>
    <m/>
    <x v="12"/>
    <n v="12"/>
    <s v="OJ"/>
    <n v="1000000"/>
    <n v="12000000"/>
    <n v="-12000000"/>
    <x v="1"/>
    <x v="0"/>
    <x v="0"/>
    <x v="0"/>
    <x v="0"/>
    <s v="WA.2378.EBD.952.301.H.522151"/>
  </r>
  <r>
    <s v="WA.2378.EBD.952.301.H.524111"/>
    <m/>
    <m/>
    <m/>
    <m/>
    <m/>
    <m/>
    <s v="524111"/>
    <x v="13"/>
    <m/>
    <m/>
    <m/>
    <n v="0"/>
    <n v="0"/>
    <x v="0"/>
    <x v="0"/>
    <x v="0"/>
    <x v="6"/>
    <x v="6"/>
    <s v="WA.2378.EBD.952.301.H"/>
  </r>
  <r>
    <s v="WA.2378.EBD.952.301.H.524111.1"/>
    <m/>
    <m/>
    <m/>
    <m/>
    <m/>
    <m/>
    <m/>
    <x v="233"/>
    <n v="0"/>
    <s v="OK"/>
    <n v="7500000"/>
    <n v="0"/>
    <n v="0"/>
    <x v="2"/>
    <x v="0"/>
    <x v="0"/>
    <x v="0"/>
    <x v="0"/>
    <s v="WA.2378.EBD.952.301.H.524111"/>
  </r>
  <r>
    <s v="WA.2378.EBD.952.301.H.524119"/>
    <m/>
    <m/>
    <m/>
    <m/>
    <m/>
    <m/>
    <s v="524119"/>
    <x v="113"/>
    <m/>
    <m/>
    <m/>
    <n v="165624000"/>
    <n v="-165624000"/>
    <x v="0"/>
    <x v="0"/>
    <x v="0"/>
    <x v="6"/>
    <x v="6"/>
    <s v="WA.2378.EBD.952.301.H"/>
  </r>
  <r>
    <s v="WA.2378.EBD.952.301.H.524119.1"/>
    <m/>
    <m/>
    <m/>
    <m/>
    <m/>
    <m/>
    <m/>
    <x v="240"/>
    <n v="92"/>
    <s v="OH"/>
    <n v="822000"/>
    <n v="75624000"/>
    <n v="-75624000"/>
    <x v="4"/>
    <x v="0"/>
    <x v="0"/>
    <x v="0"/>
    <x v="0"/>
    <s v="WA.2378.EBD.952.301.H.524119"/>
  </r>
  <r>
    <s v="WA.2378.EBD.952.301.H.524119.2"/>
    <m/>
    <m/>
    <m/>
    <m/>
    <m/>
    <m/>
    <m/>
    <x v="235"/>
    <n v="0"/>
    <s v="OH"/>
    <n v="145000"/>
    <n v="0"/>
    <n v="0"/>
    <x v="2"/>
    <x v="0"/>
    <x v="0"/>
    <x v="0"/>
    <x v="0"/>
    <s v="WA.2378.EBD.952.301.H.524119"/>
  </r>
  <r>
    <s v="WA.2378.EBD.952.301.H.524119.3"/>
    <m/>
    <m/>
    <m/>
    <m/>
    <m/>
    <m/>
    <m/>
    <x v="236"/>
    <n v="30"/>
    <s v="OK"/>
    <n v="3000000"/>
    <n v="90000000"/>
    <n v="-90000000"/>
    <x v="4"/>
    <x v="0"/>
    <x v="0"/>
    <x v="0"/>
    <x v="0"/>
    <s v="WA.2378.EBD.952.301.H.524119"/>
  </r>
  <r>
    <s v="WA.2378.EBD.952.301.I"/>
    <m/>
    <m/>
    <m/>
    <m/>
    <m/>
    <m/>
    <s v="I"/>
    <x v="241"/>
    <m/>
    <m/>
    <m/>
    <n v="57860000"/>
    <n v="-57860000"/>
    <x v="0"/>
    <x v="4"/>
    <x v="6"/>
    <x v="0"/>
    <x v="0"/>
    <s v="WA.2378.EBD.952.301"/>
  </r>
  <r>
    <s v="WA.2378.EBD.952.301.I.521211"/>
    <m/>
    <m/>
    <m/>
    <m/>
    <m/>
    <m/>
    <s v="521211"/>
    <x v="6"/>
    <m/>
    <m/>
    <m/>
    <n v="9500000"/>
    <n v="-9500000"/>
    <x v="0"/>
    <x v="0"/>
    <x v="0"/>
    <x v="6"/>
    <x v="6"/>
    <s v="WA.2378.EBD.952.301.I"/>
  </r>
  <r>
    <s v="WA.2378.EBD.952.301.I.521211.1"/>
    <m/>
    <m/>
    <m/>
    <m/>
    <m/>
    <m/>
    <m/>
    <x v="7"/>
    <n v="20"/>
    <s v="OK"/>
    <n v="75000"/>
    <n v="1500000"/>
    <n v="-1500000"/>
    <x v="4"/>
    <x v="0"/>
    <x v="0"/>
    <x v="0"/>
    <x v="0"/>
    <s v="WA.2378.EBD.952.301.I.521211"/>
  </r>
  <r>
    <s v="WA.2378.EBD.952.301.I.521211.2"/>
    <m/>
    <m/>
    <m/>
    <m/>
    <m/>
    <m/>
    <m/>
    <x v="8"/>
    <n v="1"/>
    <s v="PKT"/>
    <n v="1500000"/>
    <n v="1500000"/>
    <n v="-1500000"/>
    <x v="4"/>
    <x v="0"/>
    <x v="0"/>
    <x v="0"/>
    <x v="0"/>
    <s v="WA.2378.EBD.952.301.I.521211"/>
  </r>
  <r>
    <s v="WA.2378.EBD.952.301.I.521211.3"/>
    <m/>
    <m/>
    <m/>
    <m/>
    <m/>
    <m/>
    <m/>
    <x v="9"/>
    <n v="1"/>
    <s v="PKT"/>
    <n v="1500000"/>
    <n v="1500000"/>
    <n v="-1500000"/>
    <x v="4"/>
    <x v="0"/>
    <x v="0"/>
    <x v="0"/>
    <x v="0"/>
    <s v="WA.2378.EBD.952.301.I.521211"/>
  </r>
  <r>
    <s v="WA.2378.EBD.952.301.I.521211.4"/>
    <m/>
    <m/>
    <m/>
    <m/>
    <m/>
    <m/>
    <m/>
    <x v="10"/>
    <n v="1"/>
    <s v="PKT"/>
    <n v="1000000"/>
    <n v="1000000"/>
    <n v="-1000000"/>
    <x v="4"/>
    <x v="0"/>
    <x v="0"/>
    <x v="0"/>
    <x v="0"/>
    <s v="WA.2378.EBD.952.301.I.521211"/>
  </r>
  <r>
    <s v="WA.2378.EBD.952.301.I.521211.5"/>
    <m/>
    <m/>
    <m/>
    <m/>
    <m/>
    <m/>
    <m/>
    <x v="66"/>
    <n v="20"/>
    <s v="Ekspl"/>
    <n v="200000"/>
    <n v="4000000"/>
    <n v="-4000000"/>
    <x v="4"/>
    <x v="0"/>
    <x v="0"/>
    <x v="0"/>
    <x v="0"/>
    <s v="WA.2378.EBD.952.301.I.521211"/>
  </r>
  <r>
    <s v="WA.2378.EBD.952.301.I.521211.6"/>
    <m/>
    <m/>
    <m/>
    <m/>
    <m/>
    <m/>
    <m/>
    <x v="232"/>
    <n v="0"/>
    <s v="OK"/>
    <n v="280000"/>
    <n v="0"/>
    <n v="0"/>
    <x v="2"/>
    <x v="0"/>
    <x v="0"/>
    <x v="0"/>
    <x v="0"/>
    <s v="WA.2378.EBD.952.301.I.521211"/>
  </r>
  <r>
    <s v="WA.2378.EBD.952.301.I.522151"/>
    <m/>
    <m/>
    <m/>
    <m/>
    <m/>
    <m/>
    <s v="522151"/>
    <x v="11"/>
    <m/>
    <m/>
    <m/>
    <n v="0"/>
    <n v="0"/>
    <x v="0"/>
    <x v="0"/>
    <x v="0"/>
    <x v="6"/>
    <x v="6"/>
    <s v="WA.2378.EBD.952.301.I"/>
  </r>
  <r>
    <s v="WA.2378.EBD.952.301.I.522151.1"/>
    <m/>
    <m/>
    <m/>
    <m/>
    <m/>
    <m/>
    <m/>
    <x v="12"/>
    <n v="0"/>
    <s v="OJ"/>
    <n v="1000000"/>
    <n v="0"/>
    <n v="0"/>
    <x v="2"/>
    <x v="0"/>
    <x v="0"/>
    <x v="0"/>
    <x v="0"/>
    <s v="WA.2378.EBD.952.301.I.522151"/>
  </r>
  <r>
    <s v="WA.2378.EBD.952.301.I.524111"/>
    <m/>
    <m/>
    <m/>
    <m/>
    <m/>
    <m/>
    <s v="524111"/>
    <x v="13"/>
    <m/>
    <m/>
    <m/>
    <n v="48360000"/>
    <n v="-48360000"/>
    <x v="0"/>
    <x v="0"/>
    <x v="0"/>
    <x v="6"/>
    <x v="6"/>
    <s v="WA.2378.EBD.952.301.I"/>
  </r>
  <r>
    <s v="WA.2378.EBD.952.301.I.524111.1"/>
    <m/>
    <m/>
    <m/>
    <m/>
    <m/>
    <m/>
    <m/>
    <x v="242"/>
    <n v="24"/>
    <s v="OK"/>
    <n v="2015000"/>
    <n v="48360000"/>
    <n v="-48360000"/>
    <x v="4"/>
    <x v="0"/>
    <x v="0"/>
    <x v="0"/>
    <x v="0"/>
    <s v="WA.2378.EBD.952.301.I.524111"/>
  </r>
  <r>
    <s v="WA.2378.EBD.953"/>
    <s v="2378.EBD.953"/>
    <s v="Layanan Pemantauan dan Evaluasi"/>
    <n v="2"/>
    <s v="Dokumen"/>
    <m/>
    <n v="773732000"/>
    <s v="2378.EBD.953"/>
    <x v="243"/>
    <n v="2"/>
    <s v="Dokumen"/>
    <m/>
    <n v="522789000"/>
    <n v="250943000"/>
    <x v="0"/>
    <x v="0"/>
    <x v="0"/>
    <x v="0"/>
    <x v="0"/>
    <s v="WA.2378.EBD"/>
  </r>
  <r>
    <s v="WA.2378.EBD.953.301"/>
    <s v="301"/>
    <s v="Pelayanan Monitoring dan Evaluasi Pendidikan Kelautan dan Perikanan"/>
    <m/>
    <s v=""/>
    <m/>
    <n v="669421000"/>
    <s v="301"/>
    <x v="244"/>
    <m/>
    <s v=""/>
    <m/>
    <n v="429478000"/>
    <n v="239943000"/>
    <x v="0"/>
    <x v="0"/>
    <x v="0"/>
    <x v="0"/>
    <x v="0"/>
    <s v="WA.2378.EBD.953"/>
  </r>
  <r>
    <s v="WA.2378.EBD.953.301.A"/>
    <s v="A"/>
    <s v="Monitoring Evaluasi Kinerja Pendidikan KP"/>
    <m/>
    <m/>
    <m/>
    <n v="150075000"/>
    <s v="A"/>
    <x v="245"/>
    <m/>
    <m/>
    <m/>
    <n v="86197000"/>
    <n v="63878000"/>
    <x v="0"/>
    <x v="4"/>
    <x v="7"/>
    <x v="0"/>
    <x v="0"/>
    <s v="WA.2378.EBD.953.301"/>
  </r>
  <r>
    <s v="WA.2378.EBD.953.301.A.521211"/>
    <s v="521211"/>
    <s v="Belanja Bahan"/>
    <m/>
    <m/>
    <m/>
    <n v="40000000"/>
    <s v="521211"/>
    <x v="6"/>
    <m/>
    <m/>
    <m/>
    <n v="24600000"/>
    <n v="15400000"/>
    <x v="0"/>
    <x v="0"/>
    <x v="0"/>
    <x v="0"/>
    <x v="7"/>
    <s v="WA.2378.EBD.953.301.A"/>
  </r>
  <r>
    <s v="WA.2378.EBD.953.301.A.521211.1"/>
    <m/>
    <s v="01 - Konsumsi/bahan makanan"/>
    <n v="280"/>
    <s v="OK"/>
    <n v="75000"/>
    <n v="21000000"/>
    <m/>
    <x v="7"/>
    <n v="128"/>
    <s v="OK"/>
    <n v="75000"/>
    <n v="9600000"/>
    <n v="11400000"/>
    <x v="1"/>
    <x v="0"/>
    <x v="0"/>
    <x v="0"/>
    <x v="0"/>
    <s v="WA.2378.EBD.953.301.A.521211"/>
  </r>
  <r>
    <s v="WA.2378.EBD.953.301.A.521211.2"/>
    <m/>
    <s v="02 - Penggadaan"/>
    <n v="4"/>
    <s v="PKT"/>
    <n v="1500000"/>
    <n v="6000000"/>
    <m/>
    <x v="8"/>
    <n v="3"/>
    <s v="PKT"/>
    <n v="1500000"/>
    <n v="4500000"/>
    <n v="1500000"/>
    <x v="1"/>
    <x v="0"/>
    <x v="0"/>
    <x v="0"/>
    <x v="0"/>
    <s v="WA.2378.EBD.953.301.A.521211"/>
  </r>
  <r>
    <s v="WA.2378.EBD.953.301.A.521211.3"/>
    <m/>
    <s v="03 - Bahan Komputer"/>
    <n v="4"/>
    <s v="PKT"/>
    <n v="1500000"/>
    <n v="6000000"/>
    <m/>
    <x v="9"/>
    <n v="3"/>
    <s v="PKT"/>
    <n v="1500000"/>
    <n v="4500000"/>
    <n v="1500000"/>
    <x v="1"/>
    <x v="0"/>
    <x v="0"/>
    <x v="0"/>
    <x v="0"/>
    <s v="WA.2378.EBD.953.301.A.521211"/>
  </r>
  <r>
    <s v="WA.2378.EBD.953.301.A.521211.4"/>
    <m/>
    <s v="04 - ATK"/>
    <n v="4"/>
    <s v="PKT"/>
    <n v="1000000"/>
    <n v="4000000"/>
    <m/>
    <x v="10"/>
    <n v="3"/>
    <s v="PKT"/>
    <n v="1000000"/>
    <n v="3000000"/>
    <n v="1000000"/>
    <x v="1"/>
    <x v="0"/>
    <x v="0"/>
    <x v="0"/>
    <x v="0"/>
    <s v="WA.2378.EBD.953.301.A.521211"/>
  </r>
  <r>
    <s v="WA.2378.EBD.953.301.A.521211.5"/>
    <m/>
    <s v="05 - Pencetakan"/>
    <n v="12"/>
    <s v="Ekspl"/>
    <n v="250000"/>
    <n v="3000000"/>
    <m/>
    <x v="221"/>
    <n v="12"/>
    <s v="Ekspl"/>
    <n v="250000"/>
    <n v="3000000"/>
    <n v="0"/>
    <x v="0"/>
    <x v="0"/>
    <x v="0"/>
    <x v="0"/>
    <x v="0"/>
    <s v="WA.2378.EBD.953.301.A.521211"/>
  </r>
  <r>
    <s v="WA.2378.EBD.953.301.A.521219"/>
    <s v="521219"/>
    <s v="Belanja Barang Non Operasional Lainnya"/>
    <m/>
    <m/>
    <m/>
    <n v="1000000"/>
    <s v="521219"/>
    <x v="26"/>
    <m/>
    <m/>
    <m/>
    <n v="1000000"/>
    <n v="0"/>
    <x v="0"/>
    <x v="0"/>
    <x v="0"/>
    <x v="0"/>
    <x v="7"/>
    <s v="WA.2378.EBD.953.301.A"/>
  </r>
  <r>
    <s v="WA.2378.EBD.953.301.A.521219.1"/>
    <m/>
    <s v="01 - Langganan biaya aplikasi komunikasi daring (zoom/linktree/zoho)"/>
    <n v="4"/>
    <s v="PKT"/>
    <n v="250000"/>
    <n v="1000000"/>
    <m/>
    <x v="246"/>
    <n v="4"/>
    <s v="PKT"/>
    <n v="250000"/>
    <n v="1000000"/>
    <n v="0"/>
    <x v="2"/>
    <x v="0"/>
    <x v="0"/>
    <x v="0"/>
    <x v="0"/>
    <s v="WA.2378.EBD.953.301.A.521219"/>
  </r>
  <r>
    <s v="WA.2378.EBD.953.301.A.524111"/>
    <s v="524111"/>
    <s v="Belanja Perjalanan Dinas Biasa"/>
    <m/>
    <m/>
    <m/>
    <n v="109075000"/>
    <s v="524111"/>
    <x v="13"/>
    <m/>
    <m/>
    <m/>
    <n v="60597000"/>
    <n v="48478000"/>
    <x v="0"/>
    <x v="0"/>
    <x v="0"/>
    <x v="0"/>
    <x v="7"/>
    <s v="WA.2378.EBD.953.301.A"/>
  </r>
  <r>
    <s v="WA.2378.EBD.953.301.A.524111.1"/>
    <m/>
    <s v="01 - Perjalanan Monitoring Evaluasi Kinerja Pendidikan KP"/>
    <n v="18"/>
    <s v="OK"/>
    <n v="6059723"/>
    <n v="109075000"/>
    <m/>
    <x v="247"/>
    <n v="10"/>
    <s v="OK"/>
    <n v="6059723"/>
    <n v="60597000"/>
    <n v="48478000"/>
    <x v="1"/>
    <x v="0"/>
    <x v="0"/>
    <x v="0"/>
    <x v="0"/>
    <s v="WA.2378.EBD.953.301.A.524111"/>
  </r>
  <r>
    <s v="WA.2378.EBD.953.301.B"/>
    <s v="B"/>
    <s v="Monitoring Evaluasi Kegiatan dan Anggaran Pendidikan KP dan OII"/>
    <m/>
    <m/>
    <m/>
    <n v="188806000"/>
    <s v="B"/>
    <x v="248"/>
    <m/>
    <m/>
    <m/>
    <n v="117153000"/>
    <n v="71653000"/>
    <x v="0"/>
    <x v="4"/>
    <x v="7"/>
    <x v="0"/>
    <x v="0"/>
    <s v="WA.2378.EBD.953.301"/>
  </r>
  <r>
    <s v="WA.2378.EBD.953.301.B.521211"/>
    <s v="521211"/>
    <s v="Belanja Bahan"/>
    <m/>
    <m/>
    <m/>
    <n v="33500000"/>
    <s v="521211"/>
    <x v="6"/>
    <m/>
    <m/>
    <m/>
    <n v="23000000"/>
    <n v="10500000"/>
    <x v="0"/>
    <x v="0"/>
    <x v="0"/>
    <x v="0"/>
    <x v="7"/>
    <s v="WA.2378.EBD.953.301.B"/>
  </r>
  <r>
    <s v="WA.2378.EBD.953.301.B.521211.1"/>
    <m/>
    <s v="01 - Konsumsi/bahan makanan"/>
    <n v="180"/>
    <s v="OK"/>
    <n v="75000"/>
    <n v="13500000"/>
    <m/>
    <x v="7"/>
    <n v="100"/>
    <s v="OK"/>
    <n v="75000"/>
    <n v="7500000"/>
    <n v="6000000"/>
    <x v="1"/>
    <x v="0"/>
    <x v="0"/>
    <x v="0"/>
    <x v="0"/>
    <s v="WA.2378.EBD.953.301.B.521211"/>
  </r>
  <r>
    <s v="WA.2378.EBD.953.301.B.521211.2"/>
    <m/>
    <s v="02 - Penggadaan"/>
    <n v="4"/>
    <s v="PKT"/>
    <n v="1500000"/>
    <n v="6000000"/>
    <m/>
    <x v="8"/>
    <n v="3"/>
    <s v="PKT"/>
    <n v="1500000"/>
    <n v="4500000"/>
    <n v="1500000"/>
    <x v="1"/>
    <x v="0"/>
    <x v="0"/>
    <x v="0"/>
    <x v="0"/>
    <s v="WA.2378.EBD.953.301.B.521211"/>
  </r>
  <r>
    <s v="WA.2378.EBD.953.301.B.521211.3"/>
    <m/>
    <s v="03 - Bahan Komputer"/>
    <n v="4"/>
    <s v="PKT"/>
    <n v="1500000"/>
    <n v="6000000"/>
    <m/>
    <x v="9"/>
    <n v="3"/>
    <s v="PKT"/>
    <n v="1500000"/>
    <n v="4500000"/>
    <n v="1500000"/>
    <x v="1"/>
    <x v="0"/>
    <x v="0"/>
    <x v="0"/>
    <x v="0"/>
    <s v="WA.2378.EBD.953.301.B.521211"/>
  </r>
  <r>
    <s v="WA.2378.EBD.953.301.B.521211.4"/>
    <m/>
    <s v="04 - ATK"/>
    <n v="4"/>
    <s v="PKT"/>
    <n v="1000000"/>
    <n v="4000000"/>
    <m/>
    <x v="10"/>
    <n v="3"/>
    <s v="PKT"/>
    <n v="1000000"/>
    <n v="3000000"/>
    <n v="1000000"/>
    <x v="1"/>
    <x v="0"/>
    <x v="0"/>
    <x v="0"/>
    <x v="0"/>
    <s v="WA.2378.EBD.953.301.B.521211"/>
  </r>
  <r>
    <s v="WA.2378.EBD.953.301.B.521211.5"/>
    <m/>
    <s v="05 - Cetakan Buku Pusat Pendidikan Dalam Angka"/>
    <n v="8"/>
    <s v="Ekspl"/>
    <n v="500000"/>
    <n v="4000000"/>
    <m/>
    <x v="249"/>
    <n v="7"/>
    <s v="Ekspl"/>
    <n v="500000"/>
    <n v="3500000"/>
    <n v="500000"/>
    <x v="1"/>
    <x v="0"/>
    <x v="0"/>
    <x v="0"/>
    <x v="0"/>
    <s v="WA.2378.EBD.953.301.B.521211"/>
  </r>
  <r>
    <s v="WA.2378.EBD.953.301.B.521219"/>
    <s v="521219"/>
    <s v="Belanja Barang Non Operasional Lainnya"/>
    <m/>
    <m/>
    <m/>
    <n v="31000000"/>
    <s v="521219"/>
    <x v="26"/>
    <m/>
    <m/>
    <m/>
    <n v="31000000"/>
    <n v="0"/>
    <x v="0"/>
    <x v="0"/>
    <x v="0"/>
    <x v="0"/>
    <x v="7"/>
    <s v="WA.2378.EBD.953.301.B"/>
  </r>
  <r>
    <s v="WA.2378.EBD.953.301.B.521219.1"/>
    <m/>
    <s v="01 - Langganan biaya aplikasi komunikasi daring (zoom/linktree/zoho)"/>
    <n v="4"/>
    <s v="PKT"/>
    <n v="250000"/>
    <n v="1000000"/>
    <m/>
    <x v="246"/>
    <n v="4"/>
    <s v="PKT"/>
    <n v="250000"/>
    <n v="1000000"/>
    <n v="0"/>
    <x v="2"/>
    <x v="0"/>
    <x v="0"/>
    <x v="0"/>
    <x v="0"/>
    <s v="WA.2378.EBD.953.301.B.521219"/>
  </r>
  <r>
    <s v="WA.2378.EBD.953.301.B.521219.2"/>
    <m/>
    <s v="02 - Dukungan Kegiatan Data dan Informasi Pendidikan KP"/>
    <n v="2"/>
    <s v="PKT"/>
    <n v="15000000"/>
    <n v="30000000"/>
    <m/>
    <x v="250"/>
    <n v="2"/>
    <s v="PKT"/>
    <n v="15000000"/>
    <n v="30000000"/>
    <n v="0"/>
    <x v="2"/>
    <x v="0"/>
    <x v="0"/>
    <x v="0"/>
    <x v="0"/>
    <s v="WA.2378.EBD.953.301.B.521219"/>
  </r>
  <r>
    <s v="WA.2378.EBD.953.301.B.522151"/>
    <s v="522151"/>
    <s v="Belanja Jasa Profesi"/>
    <m/>
    <m/>
    <m/>
    <n v="10000000"/>
    <s v="522151"/>
    <x v="11"/>
    <m/>
    <m/>
    <m/>
    <n v="6000000"/>
    <n v="4000000"/>
    <x v="0"/>
    <x v="0"/>
    <x v="0"/>
    <x v="0"/>
    <x v="7"/>
    <s v="WA.2378.EBD.953.301.B"/>
  </r>
  <r>
    <s v="WA.2378.EBD.953.301.B.522151.1"/>
    <m/>
    <s v="01 - Narasumber/Pembahas"/>
    <n v="10"/>
    <s v="OJ"/>
    <n v="1000000"/>
    <n v="10000000"/>
    <m/>
    <x v="12"/>
    <n v="6"/>
    <s v="OJ"/>
    <n v="1000000"/>
    <n v="6000000"/>
    <n v="4000000"/>
    <x v="1"/>
    <x v="0"/>
    <x v="0"/>
    <x v="0"/>
    <x v="0"/>
    <s v="WA.2378.EBD.953.301.B.522151"/>
  </r>
  <r>
    <s v="WA.2378.EBD.953.301.B.524111"/>
    <s v="524111"/>
    <s v="Belanja Perjalanan Dinas Biasa"/>
    <m/>
    <m/>
    <m/>
    <n v="114306000"/>
    <s v="524111"/>
    <x v="13"/>
    <m/>
    <m/>
    <m/>
    <n v="57153000"/>
    <n v="57153000"/>
    <x v="0"/>
    <x v="0"/>
    <x v="0"/>
    <x v="0"/>
    <x v="7"/>
    <s v="WA.2378.EBD.953.301.B"/>
  </r>
  <r>
    <s v="WA.2378.EBD.953.301.B.524111.1"/>
    <m/>
    <s v="01 - Perjalanan Monitoring Evaluasi Kegiatan dan Anggaran Pendidikan KP"/>
    <n v="20"/>
    <s v="OK"/>
    <n v="5715300"/>
    <n v="114306000"/>
    <m/>
    <x v="251"/>
    <n v="10"/>
    <s v="OK"/>
    <n v="5715300"/>
    <n v="57153000"/>
    <n v="57153000"/>
    <x v="1"/>
    <x v="0"/>
    <x v="0"/>
    <x v="0"/>
    <x v="0"/>
    <s v="WA.2378.EBD.953.301.B.524111"/>
  </r>
  <r>
    <s v="WA.2378.EBD.953.301.C"/>
    <s v="C"/>
    <s v="Monitoring Evaluasi Penyelenggaraan Pendidikan KP"/>
    <m/>
    <m/>
    <m/>
    <n v="330540000"/>
    <s v="C"/>
    <x v="252"/>
    <m/>
    <m/>
    <m/>
    <n v="226128000"/>
    <n v="104412000"/>
    <x v="0"/>
    <x v="4"/>
    <x v="7"/>
    <x v="0"/>
    <x v="0"/>
    <s v="WA.2378.EBD.953.301"/>
  </r>
  <r>
    <s v="WA.2378.EBD.953.301.C.521211"/>
    <s v="521211"/>
    <s v="Belanja Bahan"/>
    <m/>
    <m/>
    <m/>
    <n v="46000000"/>
    <s v="521211"/>
    <x v="6"/>
    <m/>
    <m/>
    <m/>
    <n v="23500000"/>
    <n v="22500000"/>
    <x v="0"/>
    <x v="0"/>
    <x v="0"/>
    <x v="0"/>
    <x v="7"/>
    <s v="WA.2378.EBD.953.301.C"/>
  </r>
  <r>
    <s v="WA.2378.EBD.953.301.C.521211.1"/>
    <m/>
    <s v="01 - Konsumsi/bahan makanan"/>
    <n v="280"/>
    <s v="OK"/>
    <n v="75000"/>
    <n v="21000000"/>
    <m/>
    <x v="7"/>
    <n v="100"/>
    <s v="OK"/>
    <n v="75000"/>
    <n v="7500000"/>
    <n v="13500000"/>
    <x v="1"/>
    <x v="0"/>
    <x v="0"/>
    <x v="0"/>
    <x v="0"/>
    <s v="WA.2378.EBD.953.301.C.521211"/>
  </r>
  <r>
    <s v="WA.2378.EBD.953.301.C.521211.2"/>
    <m/>
    <s v="02 - Penggadaan"/>
    <n v="5"/>
    <s v="PKT"/>
    <n v="1500000"/>
    <n v="7500000"/>
    <m/>
    <x v="8"/>
    <n v="3"/>
    <s v="PKT"/>
    <n v="1500000"/>
    <n v="4500000"/>
    <n v="3000000"/>
    <x v="1"/>
    <x v="0"/>
    <x v="0"/>
    <x v="0"/>
    <x v="0"/>
    <s v="WA.2378.EBD.953.301.C.521211"/>
  </r>
  <r>
    <s v="WA.2378.EBD.953.301.C.521211.3"/>
    <m/>
    <s v="03 - Bahan Komputer"/>
    <n v="4"/>
    <s v="PKT"/>
    <n v="1500000"/>
    <n v="6000000"/>
    <m/>
    <x v="9"/>
    <n v="3"/>
    <s v="PKT"/>
    <n v="1500000"/>
    <n v="4500000"/>
    <n v="1500000"/>
    <x v="1"/>
    <x v="0"/>
    <x v="0"/>
    <x v="0"/>
    <x v="0"/>
    <s v="WA.2378.EBD.953.301.C.521211"/>
  </r>
  <r>
    <s v="WA.2378.EBD.953.301.C.521211.4"/>
    <m/>
    <s v="04 - ATK"/>
    <n v="4"/>
    <s v="PKT"/>
    <n v="1000000"/>
    <n v="4000000"/>
    <m/>
    <x v="10"/>
    <n v="3"/>
    <s v="PKT"/>
    <n v="1000000"/>
    <n v="3000000"/>
    <n v="1000000"/>
    <x v="1"/>
    <x v="0"/>
    <x v="0"/>
    <x v="0"/>
    <x v="0"/>
    <s v="WA.2378.EBD.953.301.C.521211"/>
  </r>
  <r>
    <s v="WA.2378.EBD.953.301.C.521211.5"/>
    <m/>
    <s v="05 - Pencetakan"/>
    <n v="30"/>
    <s v="Ekspl"/>
    <n v="250000"/>
    <n v="7500000"/>
    <m/>
    <x v="221"/>
    <n v="16"/>
    <s v="Ekspl"/>
    <n v="250000"/>
    <n v="4000000"/>
    <n v="3500000"/>
    <x v="1"/>
    <x v="0"/>
    <x v="0"/>
    <x v="0"/>
    <x v="0"/>
    <s v="WA.2378.EBD.953.301.C.521211"/>
  </r>
  <r>
    <s v="WA.2378.EBD.953.301.C.521219"/>
    <s v="521219"/>
    <s v="Belanja Barang Non Operasional Lainnya"/>
    <m/>
    <m/>
    <m/>
    <n v="1000000"/>
    <s v="521219"/>
    <x v="26"/>
    <m/>
    <m/>
    <m/>
    <n v="1000000"/>
    <n v="0"/>
    <x v="0"/>
    <x v="0"/>
    <x v="0"/>
    <x v="0"/>
    <x v="7"/>
    <s v="WA.2378.EBD.953.301.C"/>
  </r>
  <r>
    <s v="WA.2378.EBD.953.301.C.521219.1"/>
    <m/>
    <s v="01 - Langganan biaya aplikasi komunikasi daring (zoom/linktree/zoho)"/>
    <n v="4"/>
    <s v="PKT"/>
    <n v="250000"/>
    <n v="1000000"/>
    <m/>
    <x v="246"/>
    <n v="4"/>
    <s v="PKT"/>
    <n v="250000"/>
    <n v="1000000"/>
    <n v="0"/>
    <x v="2"/>
    <x v="0"/>
    <x v="0"/>
    <x v="0"/>
    <x v="0"/>
    <s v="WA.2378.EBD.953.301.C.521219"/>
  </r>
  <r>
    <s v="WA.2378.EBD.953.301.C.524111"/>
    <s v="524111"/>
    <s v="Belanja Perjalanan Dinas Biasa"/>
    <m/>
    <m/>
    <m/>
    <n v="283540000"/>
    <s v="524111"/>
    <x v="13"/>
    <m/>
    <m/>
    <m/>
    <n v="201628000"/>
    <n v="81912000"/>
    <x v="0"/>
    <x v="0"/>
    <x v="0"/>
    <x v="0"/>
    <x v="7"/>
    <s v="WA.2378.EBD.953.301.C"/>
  </r>
  <r>
    <s v="WA.2378.EBD.953.301.C.524111.1"/>
    <m/>
    <s v="01 - Perjalanan Monitoring Evaluasi Pendidikan KP"/>
    <n v="45"/>
    <s v="OK"/>
    <n v="6300889"/>
    <n v="283540000"/>
    <m/>
    <x v="253"/>
    <n v="32"/>
    <s v="OK"/>
    <n v="6300889"/>
    <n v="201628000"/>
    <n v="81912000"/>
    <x v="1"/>
    <x v="0"/>
    <x v="0"/>
    <x v="0"/>
    <x v="0"/>
    <s v="WA.2378.EBD.953.301.C.524111"/>
  </r>
  <r>
    <s v="WA.2378.EBD.953.302"/>
    <s v="302"/>
    <s v="Pelayanan Pelaporan Kinerja Pendidikan Kelautan dan Perikanan"/>
    <m/>
    <s v=""/>
    <m/>
    <n v="104311000"/>
    <s v="302"/>
    <x v="254"/>
    <m/>
    <s v=""/>
    <m/>
    <n v="93311000"/>
    <n v="11000000"/>
    <x v="0"/>
    <x v="0"/>
    <x v="0"/>
    <x v="0"/>
    <x v="0"/>
    <s v="WA.2378.EBD.953"/>
  </r>
  <r>
    <s v="WA.2378.EBD.953.302.A"/>
    <s v="A"/>
    <s v="Laporan Kinerja Lingkup Pendidikan KP"/>
    <m/>
    <m/>
    <m/>
    <n v="104311000"/>
    <s v="A"/>
    <x v="255"/>
    <m/>
    <m/>
    <m/>
    <n v="93311000"/>
    <n v="11000000"/>
    <x v="0"/>
    <x v="4"/>
    <x v="7"/>
    <x v="0"/>
    <x v="0"/>
    <s v="WA.2378.EBD.953.302"/>
  </r>
  <r>
    <s v="WA.2378.EBD.953.302.A.521211"/>
    <s v="521211"/>
    <s v="Belanja Bahan"/>
    <m/>
    <m/>
    <m/>
    <n v="35500000"/>
    <s v="521211"/>
    <x v="6"/>
    <m/>
    <m/>
    <m/>
    <n v="24500000"/>
    <n v="11000000"/>
    <x v="0"/>
    <x v="0"/>
    <x v="0"/>
    <x v="0"/>
    <x v="7"/>
    <s v="WA.2378.EBD.953.302.A"/>
  </r>
  <r>
    <s v="WA.2378.EBD.953.302.A.521211.1"/>
    <m/>
    <s v="01 - Konsumsi/bahan makanan"/>
    <n v="180"/>
    <s v="OK"/>
    <n v="75000"/>
    <n v="13500000"/>
    <m/>
    <x v="7"/>
    <n v="100"/>
    <s v="OK"/>
    <n v="75000"/>
    <n v="7500000"/>
    <n v="6000000"/>
    <x v="1"/>
    <x v="0"/>
    <x v="0"/>
    <x v="0"/>
    <x v="0"/>
    <s v="WA.2378.EBD.953.302.A.521211"/>
  </r>
  <r>
    <s v="WA.2378.EBD.953.302.A.521211.2"/>
    <m/>
    <s v="02 - Penggadaan"/>
    <n v="4"/>
    <s v="PKT"/>
    <n v="1500000"/>
    <n v="6000000"/>
    <m/>
    <x v="8"/>
    <n v="3"/>
    <s v="PKT"/>
    <n v="1500000"/>
    <n v="4500000"/>
    <n v="1500000"/>
    <x v="1"/>
    <x v="0"/>
    <x v="0"/>
    <x v="0"/>
    <x v="0"/>
    <s v="WA.2378.EBD.953.302.A.521211"/>
  </r>
  <r>
    <s v="WA.2378.EBD.953.302.A.521211.3"/>
    <m/>
    <s v="03 - Bahan Komputer"/>
    <n v="4"/>
    <s v="PKT"/>
    <n v="1500000"/>
    <n v="6000000"/>
    <m/>
    <x v="9"/>
    <n v="3"/>
    <s v="PKT"/>
    <n v="1500000"/>
    <n v="4500000"/>
    <n v="1500000"/>
    <x v="1"/>
    <x v="0"/>
    <x v="0"/>
    <x v="0"/>
    <x v="0"/>
    <s v="WA.2378.EBD.953.302.A.521211"/>
  </r>
  <r>
    <s v="WA.2378.EBD.953.302.A.521211.4"/>
    <m/>
    <s v="04 - ATK"/>
    <n v="4"/>
    <s v="PKT"/>
    <n v="1000000"/>
    <n v="4000000"/>
    <m/>
    <x v="10"/>
    <n v="3"/>
    <s v="PKT"/>
    <n v="1000000"/>
    <n v="3000000"/>
    <n v="1000000"/>
    <x v="1"/>
    <x v="0"/>
    <x v="0"/>
    <x v="0"/>
    <x v="0"/>
    <s v="WA.2378.EBD.953.302.A.521211"/>
  </r>
  <r>
    <s v="WA.2378.EBD.953.302.A.521211.5"/>
    <m/>
    <s v="05 - Cetakan"/>
    <n v="12"/>
    <s v="Ekspl"/>
    <n v="500000"/>
    <n v="6000000"/>
    <m/>
    <x v="66"/>
    <n v="10"/>
    <s v="Ekspl"/>
    <n v="500000"/>
    <n v="5000000"/>
    <n v="1000000"/>
    <x v="1"/>
    <x v="0"/>
    <x v="0"/>
    <x v="0"/>
    <x v="0"/>
    <s v="WA.2378.EBD.953.302.A.521211"/>
  </r>
  <r>
    <s v="WA.2378.EBD.953.302.A.524111"/>
    <s v="524111"/>
    <s v="Belanja Perjalanan Dinas Biasa"/>
    <m/>
    <m/>
    <m/>
    <n v="68811000"/>
    <s v="524111"/>
    <x v="13"/>
    <m/>
    <m/>
    <m/>
    <n v="68811000"/>
    <n v="0"/>
    <x v="0"/>
    <x v="0"/>
    <x v="0"/>
    <x v="0"/>
    <x v="7"/>
    <s v="WA.2378.EBD.953.302.A"/>
  </r>
  <r>
    <s v="WA.2378.EBD.953.302.A.524111.1"/>
    <m/>
    <s v="01 - Perjalanan Penyusunan Laporan Kinerja"/>
    <n v="15"/>
    <s v="OK"/>
    <n v="4587400"/>
    <n v="68811000"/>
    <m/>
    <x v="256"/>
    <n v="15"/>
    <s v="OK"/>
    <n v="4587400"/>
    <n v="68811000"/>
    <n v="0"/>
    <x v="2"/>
    <x v="0"/>
    <x v="0"/>
    <x v="0"/>
    <x v="0"/>
    <s v="WA.2378.EBD.953.302.A.524111"/>
  </r>
  <r>
    <s v="WA.2378.EBD.955"/>
    <s v="2378.EBD.955"/>
    <s v="Layanan Manajemen Keuangan"/>
    <n v="1"/>
    <s v="Dokumen"/>
    <m/>
    <n v="528803000"/>
    <s v="2378.EBD.955"/>
    <x v="257"/>
    <n v="1"/>
    <s v="Dokumen"/>
    <m/>
    <n v="543371000"/>
    <n v="-14568000"/>
    <x v="0"/>
    <x v="0"/>
    <x v="0"/>
    <x v="0"/>
    <x v="0"/>
    <s v="WA.2378.EBD"/>
  </r>
  <r>
    <s v="WA.2378.EBD.955.301"/>
    <s v="301"/>
    <s v="Pelayanan Keuangan Pendidikan Kelautan dan Perikanan"/>
    <m/>
    <s v=""/>
    <m/>
    <n v="528803000"/>
    <s v="301"/>
    <x v="258"/>
    <m/>
    <s v=""/>
    <m/>
    <n v="543371000"/>
    <n v="-14568000"/>
    <x v="0"/>
    <x v="0"/>
    <x v="0"/>
    <x v="0"/>
    <x v="0"/>
    <s v="WA.2378.EBD.955"/>
  </r>
  <r>
    <s v="WA.2378.EBD.955.301.A"/>
    <s v="A"/>
    <s v="Penyusunan Laporan Keuangan dan PIPK"/>
    <m/>
    <m/>
    <m/>
    <n v="60878000"/>
    <s v="A"/>
    <x v="259"/>
    <m/>
    <m/>
    <m/>
    <n v="45910000"/>
    <n v="14968000"/>
    <x v="0"/>
    <x v="3"/>
    <x v="8"/>
    <x v="0"/>
    <x v="0"/>
    <s v="WA.2378.EBD.955.301"/>
  </r>
  <r>
    <s v="WA.2378.EBD.955.301.A.521211"/>
    <s v="521211"/>
    <s v="Belanja Bahan"/>
    <m/>
    <m/>
    <m/>
    <n v="19750000"/>
    <s v="521211"/>
    <x v="6"/>
    <m/>
    <m/>
    <m/>
    <n v="17500000"/>
    <n v="2250000"/>
    <x v="0"/>
    <x v="0"/>
    <x v="0"/>
    <x v="7"/>
    <x v="8"/>
    <s v="WA.2378.EBD.955.301.A"/>
  </r>
  <r>
    <s v="WA.2378.EBD.955.301.A.521211.1"/>
    <m/>
    <s v="01 - Konsumsi/bahan makanan"/>
    <n v="50"/>
    <s v="OK"/>
    <n v="75000"/>
    <n v="3750000"/>
    <m/>
    <x v="7"/>
    <n v="20"/>
    <s v="OK"/>
    <n v="75000"/>
    <n v="1500000"/>
    <n v="2250000"/>
    <x v="1"/>
    <x v="0"/>
    <x v="0"/>
    <x v="0"/>
    <x v="0"/>
    <s v="WA.2378.EBD.955.301.A.521211"/>
  </r>
  <r>
    <s v="WA.2378.EBD.955.301.A.521211.2"/>
    <m/>
    <s v="02 - Penggadaan"/>
    <n v="4"/>
    <s v="PKT"/>
    <n v="1500000"/>
    <n v="6000000"/>
    <m/>
    <x v="8"/>
    <n v="4"/>
    <s v="PKT"/>
    <n v="1500000"/>
    <n v="6000000"/>
    <n v="0"/>
    <x v="0"/>
    <x v="0"/>
    <x v="0"/>
    <x v="0"/>
    <x v="0"/>
    <s v="WA.2378.EBD.955.301.A.521211"/>
  </r>
  <r>
    <s v="WA.2378.EBD.955.301.A.521211.3"/>
    <m/>
    <s v="03 - Bahan Komputer"/>
    <n v="4"/>
    <s v="PKT"/>
    <n v="1500000"/>
    <n v="6000000"/>
    <m/>
    <x v="9"/>
    <n v="4"/>
    <s v="PKT"/>
    <n v="1500000"/>
    <n v="6000000"/>
    <n v="0"/>
    <x v="0"/>
    <x v="0"/>
    <x v="0"/>
    <x v="0"/>
    <x v="0"/>
    <s v="WA.2378.EBD.955.301.A.521211"/>
  </r>
  <r>
    <s v="WA.2378.EBD.955.301.A.521211.4"/>
    <m/>
    <s v="04 - ATK"/>
    <n v="4"/>
    <s v="PKT"/>
    <n v="1000000"/>
    <n v="4000000"/>
    <m/>
    <x v="10"/>
    <n v="4"/>
    <s v="PKT"/>
    <n v="1000000"/>
    <n v="4000000"/>
    <n v="0"/>
    <x v="0"/>
    <x v="0"/>
    <x v="0"/>
    <x v="0"/>
    <x v="0"/>
    <s v="WA.2378.EBD.955.301.A.521211"/>
  </r>
  <r>
    <s v="WA.2378.EBD.955.301.A.524111"/>
    <s v="524111"/>
    <s v="Belanja Perjalanan Dinas Biasa"/>
    <m/>
    <m/>
    <m/>
    <n v="37528000"/>
    <s v="524111"/>
    <x v="13"/>
    <m/>
    <m/>
    <m/>
    <n v="24810000"/>
    <n v="12718000"/>
    <x v="0"/>
    <x v="0"/>
    <x v="0"/>
    <x v="7"/>
    <x v="8"/>
    <s v="WA.2378.EBD.955.301.A"/>
  </r>
  <r>
    <s v="WA.2378.EBD.955.301.A.524111.1"/>
    <m/>
    <s v="01 - Penyusunan Program dan Anggaran Lingkup Pusdik KP"/>
    <n v="10"/>
    <s v="OK"/>
    <n v="3752800"/>
    <n v="37528000"/>
    <m/>
    <x v="260"/>
    <n v="6"/>
    <s v="OK"/>
    <n v="4135000"/>
    <n v="24810000"/>
    <n v="12718000"/>
    <x v="1"/>
    <x v="0"/>
    <x v="0"/>
    <x v="0"/>
    <x v="0"/>
    <s v="WA.2378.EBD.955.301.A.524111"/>
  </r>
  <r>
    <s v="WA.2378.EBD.955.301.A.524113"/>
    <s v="524113"/>
    <s v="Belanja Perjalanan Dinas Dalam Kota"/>
    <m/>
    <m/>
    <m/>
    <n v="3600000"/>
    <s v="524113"/>
    <x v="37"/>
    <m/>
    <m/>
    <m/>
    <n v="3600000"/>
    <n v="0"/>
    <x v="0"/>
    <x v="0"/>
    <x v="0"/>
    <x v="7"/>
    <x v="8"/>
    <s v="WA.2378.EBD.955.301.A"/>
  </r>
  <r>
    <s v="WA.2378.EBD.955.301.A.524113.1"/>
    <m/>
    <s v="01 - Transport Lokal"/>
    <n v="24"/>
    <s v="OK"/>
    <n v="150000"/>
    <n v="3600000"/>
    <m/>
    <x v="38"/>
    <n v="24"/>
    <s v="OK"/>
    <n v="150000"/>
    <n v="3600000"/>
    <n v="0"/>
    <x v="2"/>
    <x v="0"/>
    <x v="0"/>
    <x v="0"/>
    <x v="0"/>
    <s v="WA.2378.EBD.955.301.A.524113"/>
  </r>
  <r>
    <s v="WA.2378.EBD.955.301.B"/>
    <s v="B"/>
    <s v="Penyusunan Sistem Pengendalian Intern Pemerintah (SPIP)"/>
    <m/>
    <m/>
    <m/>
    <n v="52320000"/>
    <s v="B"/>
    <x v="261"/>
    <m/>
    <m/>
    <m/>
    <n v="44950000"/>
    <n v="7370000"/>
    <x v="0"/>
    <x v="3"/>
    <x v="8"/>
    <x v="0"/>
    <x v="0"/>
    <s v="WA.2378.EBD.955.301"/>
  </r>
  <r>
    <s v="WA.2378.EBD.955.301.B.521211"/>
    <s v="521211"/>
    <s v="Belanja Bahan"/>
    <m/>
    <m/>
    <m/>
    <n v="19000000"/>
    <s v="521211"/>
    <x v="6"/>
    <m/>
    <m/>
    <m/>
    <n v="17500000"/>
    <n v="1500000"/>
    <x v="0"/>
    <x v="0"/>
    <x v="0"/>
    <x v="7"/>
    <x v="8"/>
    <s v="WA.2378.EBD.955.301.B"/>
  </r>
  <r>
    <s v="WA.2378.EBD.955.301.B.521211.1"/>
    <m/>
    <s v="01 - Konsumsi/bahan makanan"/>
    <n v="40"/>
    <s v="OK"/>
    <n v="75000"/>
    <n v="3000000"/>
    <m/>
    <x v="7"/>
    <n v="20"/>
    <s v="OK"/>
    <n v="75000"/>
    <n v="1500000"/>
    <n v="1500000"/>
    <x v="4"/>
    <x v="0"/>
    <x v="0"/>
    <x v="0"/>
    <x v="0"/>
    <s v="WA.2378.EBD.955.301.B.521211"/>
  </r>
  <r>
    <s v="WA.2378.EBD.955.301.B.521211.2"/>
    <m/>
    <s v="02 - Penggadaan"/>
    <n v="4"/>
    <s v="PKT"/>
    <n v="1500000"/>
    <n v="6000000"/>
    <m/>
    <x v="8"/>
    <n v="4"/>
    <s v="PKT"/>
    <n v="1500000"/>
    <n v="6000000"/>
    <n v="0"/>
    <x v="2"/>
    <x v="0"/>
    <x v="0"/>
    <x v="0"/>
    <x v="0"/>
    <s v="WA.2378.EBD.955.301.B.521211"/>
  </r>
  <r>
    <s v="WA.2378.EBD.955.301.B.521211.3"/>
    <m/>
    <s v="03 - Bahan Komputer"/>
    <n v="4"/>
    <s v="PKT"/>
    <n v="1500000"/>
    <n v="6000000"/>
    <m/>
    <x v="9"/>
    <n v="4"/>
    <s v="PKT"/>
    <n v="1500000"/>
    <n v="6000000"/>
    <n v="0"/>
    <x v="2"/>
    <x v="0"/>
    <x v="0"/>
    <x v="0"/>
    <x v="0"/>
    <s v="WA.2378.EBD.955.301.B.521211"/>
  </r>
  <r>
    <s v="WA.2378.EBD.955.301.B.521211.4"/>
    <m/>
    <s v="04 - ATK"/>
    <n v="4"/>
    <s v="PKT"/>
    <n v="1000000"/>
    <n v="4000000"/>
    <m/>
    <x v="10"/>
    <n v="4"/>
    <s v="PKT"/>
    <n v="1000000"/>
    <n v="4000000"/>
    <n v="0"/>
    <x v="2"/>
    <x v="0"/>
    <x v="0"/>
    <x v="0"/>
    <x v="0"/>
    <s v="WA.2378.EBD.955.301.B.521211"/>
  </r>
  <r>
    <s v="WA.2378.EBD.955.301.B.524111"/>
    <s v="524111"/>
    <s v="Belanja Perjalanan Dinas Biasa"/>
    <m/>
    <m/>
    <m/>
    <n v="32120000"/>
    <s v="524111"/>
    <x v="13"/>
    <m/>
    <m/>
    <m/>
    <n v="26250000"/>
    <n v="5870000"/>
    <x v="0"/>
    <x v="0"/>
    <x v="0"/>
    <x v="7"/>
    <x v="8"/>
    <s v="WA.2378.EBD.955.301.B"/>
  </r>
  <r>
    <s v="WA.2378.EBD.955.301.B.524111.1"/>
    <m/>
    <s v="01 - Evaluasi dan Penyusunan SPIP MR"/>
    <n v="10"/>
    <s v="OK"/>
    <n v="3212000"/>
    <n v="32120000"/>
    <m/>
    <x v="262"/>
    <n v="15"/>
    <s v="OK"/>
    <n v="1750000"/>
    <n v="26250000"/>
    <n v="5870000"/>
    <x v="1"/>
    <x v="0"/>
    <x v="0"/>
    <x v="0"/>
    <x v="0"/>
    <s v="WA.2378.EBD.955.301.B.524111"/>
  </r>
  <r>
    <s v="WA.2378.EBD.955.301.B.524113"/>
    <s v="524113"/>
    <s v="Belanja Perjalanan Dinas Dalam Kota"/>
    <m/>
    <m/>
    <m/>
    <n v="1200000"/>
    <s v="524113"/>
    <x v="37"/>
    <m/>
    <m/>
    <m/>
    <n v="1200000"/>
    <n v="0"/>
    <x v="0"/>
    <x v="0"/>
    <x v="0"/>
    <x v="7"/>
    <x v="8"/>
    <s v="WA.2378.EBD.955.301.B"/>
  </r>
  <r>
    <s v="WA.2378.EBD.955.301.B.524113.1"/>
    <m/>
    <s v="01 - Transport Lokal"/>
    <n v="8"/>
    <s v="OK"/>
    <n v="150000"/>
    <n v="1200000"/>
    <m/>
    <x v="38"/>
    <n v="8"/>
    <s v="OK"/>
    <n v="150000"/>
    <n v="1200000"/>
    <n v="0"/>
    <x v="2"/>
    <x v="0"/>
    <x v="0"/>
    <x v="0"/>
    <x v="0"/>
    <s v="WA.2378.EBD.955.301.B.524113"/>
  </r>
  <r>
    <s v="WA.2378.EBD.955.301.C"/>
    <s v="C"/>
    <s v="Verifikasi dan Validasi Pertanggung Jawaban Kegiatan"/>
    <m/>
    <m/>
    <m/>
    <n v="70870000"/>
    <s v="C"/>
    <x v="263"/>
    <m/>
    <m/>
    <m/>
    <n v="73550000"/>
    <n v="-2680000"/>
    <x v="0"/>
    <x v="3"/>
    <x v="8"/>
    <x v="0"/>
    <x v="0"/>
    <s v="WA.2378.EBD.955.301"/>
  </r>
  <r>
    <s v="WA.2378.EBD.955.301.C.521211"/>
    <s v="521211"/>
    <s v="Belanja Bahan"/>
    <m/>
    <m/>
    <m/>
    <n v="28750000"/>
    <s v="521211"/>
    <x v="6"/>
    <m/>
    <m/>
    <m/>
    <n v="28000000"/>
    <n v="750000"/>
    <x v="0"/>
    <x v="0"/>
    <x v="0"/>
    <x v="7"/>
    <x v="8"/>
    <s v="WA.2378.EBD.955.301.C"/>
  </r>
  <r>
    <s v="WA.2378.EBD.955.301.C.521211.1"/>
    <m/>
    <s v="01 - Konsumsi/bahan makanan"/>
    <n v="50"/>
    <s v="OK"/>
    <n v="75000"/>
    <n v="3750000"/>
    <m/>
    <x v="7"/>
    <n v="40"/>
    <s v="OK"/>
    <n v="75000"/>
    <n v="3000000"/>
    <n v="750000"/>
    <x v="4"/>
    <x v="0"/>
    <x v="0"/>
    <x v="0"/>
    <x v="0"/>
    <s v="WA.2378.EBD.955.301.C.521211"/>
  </r>
  <r>
    <s v="WA.2378.EBD.955.301.C.521211.2"/>
    <m/>
    <s v="02 - Cetakan formulir verifikasi SPJ"/>
    <n v="6"/>
    <s v="Ekspl"/>
    <n v="1500000"/>
    <n v="9000000"/>
    <m/>
    <x v="264"/>
    <n v="6"/>
    <s v="PKT"/>
    <n v="1500000"/>
    <n v="9000000"/>
    <n v="0"/>
    <x v="2"/>
    <x v="0"/>
    <x v="0"/>
    <x v="0"/>
    <x v="0"/>
    <s v="WA.2378.EBD.955.301.C.521211"/>
  </r>
  <r>
    <s v="WA.2378.EBD.955.301.C.521211.3"/>
    <m/>
    <s v="03 - Penggandaan/Penjilidan"/>
    <n v="4"/>
    <s v="PKT"/>
    <n v="1500000"/>
    <n v="6000000"/>
    <m/>
    <x v="265"/>
    <n v="4"/>
    <s v="PKT"/>
    <n v="1500000"/>
    <n v="6000000"/>
    <n v="0"/>
    <x v="2"/>
    <x v="0"/>
    <x v="0"/>
    <x v="0"/>
    <x v="0"/>
    <s v="WA.2378.EBD.955.301.C.521211"/>
  </r>
  <r>
    <s v="WA.2378.EBD.955.301.C.521211.4"/>
    <m/>
    <s v="04 - Bahan Komputer"/>
    <n v="4"/>
    <s v="PKT"/>
    <n v="1500000"/>
    <n v="6000000"/>
    <m/>
    <x v="266"/>
    <n v="4"/>
    <s v="PKT"/>
    <n v="1500000"/>
    <n v="6000000"/>
    <n v="0"/>
    <x v="2"/>
    <x v="0"/>
    <x v="0"/>
    <x v="0"/>
    <x v="0"/>
    <s v="WA.2378.EBD.955.301.C.521211"/>
  </r>
  <r>
    <s v="WA.2378.EBD.955.301.C.521211.5"/>
    <m/>
    <s v="05 - ATK"/>
    <n v="4"/>
    <s v="PKT"/>
    <n v="1000000"/>
    <n v="4000000"/>
    <m/>
    <x v="267"/>
    <n v="4"/>
    <s v="PKT"/>
    <n v="1000000"/>
    <n v="4000000"/>
    <n v="0"/>
    <x v="2"/>
    <x v="0"/>
    <x v="0"/>
    <x v="0"/>
    <x v="0"/>
    <s v="WA.2378.EBD.955.301.C.521211"/>
  </r>
  <r>
    <s v="WA.2378.EBD.955.301.C.524111"/>
    <s v="524111"/>
    <s v="Belanja Perjalanan Dinas Biasa"/>
    <m/>
    <m/>
    <m/>
    <n v="40320000"/>
    <s v="524111"/>
    <x v="13"/>
    <m/>
    <m/>
    <m/>
    <n v="43750000"/>
    <n v="-3430000"/>
    <x v="0"/>
    <x v="0"/>
    <x v="0"/>
    <x v="7"/>
    <x v="8"/>
    <s v="WA.2378.EBD.955.301.C"/>
  </r>
  <r>
    <s v="WA.2378.EBD.955.301.C.524111.1"/>
    <m/>
    <s v="01 - Perjalanan Verifikasi dan Validasi Pertanggung Jawaban Kegiatan"/>
    <n v="10"/>
    <s v="OK"/>
    <n v="4032000"/>
    <n v="40320000"/>
    <m/>
    <x v="268"/>
    <n v="25"/>
    <s v="OK"/>
    <n v="1750000"/>
    <n v="43750000"/>
    <n v="-3430000"/>
    <x v="1"/>
    <x v="0"/>
    <x v="0"/>
    <x v="0"/>
    <x v="0"/>
    <s v="WA.2378.EBD.955.301.C.524111"/>
  </r>
  <r>
    <s v="WA.2378.EBD.955.301.C.524113"/>
    <s v="524113"/>
    <s v="Belanja Perjalanan Dinas Dalam Kota"/>
    <m/>
    <m/>
    <m/>
    <n v="1800000"/>
    <s v="524113"/>
    <x v="37"/>
    <m/>
    <m/>
    <m/>
    <n v="1800000"/>
    <n v="0"/>
    <x v="0"/>
    <x v="0"/>
    <x v="0"/>
    <x v="7"/>
    <x v="8"/>
    <s v="WA.2378.EBD.955.301.C"/>
  </r>
  <r>
    <s v="WA.2378.EBD.955.301.C.524113.1"/>
    <m/>
    <s v="01 - Transport Lokal"/>
    <n v="12"/>
    <s v="OK"/>
    <n v="150000"/>
    <n v="1800000"/>
    <m/>
    <x v="38"/>
    <n v="12"/>
    <s v="OK"/>
    <n v="150000"/>
    <n v="1800000"/>
    <n v="0"/>
    <x v="2"/>
    <x v="0"/>
    <x v="0"/>
    <x v="0"/>
    <x v="0"/>
    <s v="WA.2378.EBD.955.301.C.524113"/>
  </r>
  <r>
    <s v="WA.2378.EBD.955.301.D"/>
    <s v="D"/>
    <s v="Pengelolaan PNBP Lingkup Satuan Pendidikan KP"/>
    <m/>
    <m/>
    <m/>
    <n v="51379000"/>
    <s v="D"/>
    <x v="269"/>
    <m/>
    <m/>
    <m/>
    <n v="61758000"/>
    <n v="-10379000"/>
    <x v="0"/>
    <x v="3"/>
    <x v="8"/>
    <x v="0"/>
    <x v="0"/>
    <s v="WA.2378.EBD.955.301"/>
  </r>
  <r>
    <s v="WA.2378.EBD.955.301.D.521211"/>
    <s v="521211"/>
    <s v="Belanja Bahan"/>
    <m/>
    <m/>
    <m/>
    <n v="28500000"/>
    <s v="521211"/>
    <x v="6"/>
    <m/>
    <m/>
    <m/>
    <n v="17500000"/>
    <n v="11000000"/>
    <x v="0"/>
    <x v="0"/>
    <x v="0"/>
    <x v="7"/>
    <x v="8"/>
    <s v="WA.2378.EBD.955.301.D"/>
  </r>
  <r>
    <s v="WA.2378.EBD.955.301.D.521211.1"/>
    <m/>
    <s v="01 - Konsumsi/bahan makanan"/>
    <n v="60"/>
    <s v="OK"/>
    <n v="75000"/>
    <n v="4500000"/>
    <m/>
    <x v="7"/>
    <n v="20"/>
    <s v="OK"/>
    <n v="75000"/>
    <n v="1500000"/>
    <n v="3000000"/>
    <x v="1"/>
    <x v="0"/>
    <x v="0"/>
    <x v="0"/>
    <x v="0"/>
    <s v="WA.2378.EBD.955.301.D.521211"/>
  </r>
  <r>
    <s v="WA.2378.EBD.955.301.D.521211.2"/>
    <m/>
    <s v="02 - Penggandaan/Penjilidan"/>
    <n v="6"/>
    <s v="PKT"/>
    <n v="1500000"/>
    <n v="9000000"/>
    <m/>
    <x v="270"/>
    <n v="4"/>
    <s v="PKT"/>
    <n v="1500000"/>
    <n v="6000000"/>
    <n v="3000000"/>
    <x v="1"/>
    <x v="0"/>
    <x v="0"/>
    <x v="0"/>
    <x v="0"/>
    <s v="WA.2378.EBD.955.301.D.521211"/>
  </r>
  <r>
    <s v="WA.2378.EBD.955.301.D.521211.3"/>
    <m/>
    <s v="03 - Bahan Komputer"/>
    <n v="6"/>
    <s v="PKT"/>
    <n v="1500000"/>
    <n v="9000000"/>
    <m/>
    <x v="9"/>
    <n v="4"/>
    <s v="PKT"/>
    <n v="1500000"/>
    <n v="6000000"/>
    <n v="3000000"/>
    <x v="1"/>
    <x v="0"/>
    <x v="0"/>
    <x v="0"/>
    <x v="0"/>
    <s v="WA.2378.EBD.955.301.D.521211"/>
  </r>
  <r>
    <s v="WA.2378.EBD.955.301.D.521211.4"/>
    <m/>
    <s v="04 - ATK"/>
    <n v="6"/>
    <s v="PKT"/>
    <n v="1000000"/>
    <n v="6000000"/>
    <m/>
    <x v="10"/>
    <n v="4"/>
    <s v="PKT"/>
    <n v="1000000"/>
    <n v="4000000"/>
    <n v="2000000"/>
    <x v="1"/>
    <x v="0"/>
    <x v="0"/>
    <x v="0"/>
    <x v="0"/>
    <s v="WA.2378.EBD.955.301.D.521211"/>
  </r>
  <r>
    <s v="WA.2378.EBD.955.301.D.524111"/>
    <s v="524111"/>
    <s v="Belanja Perjalanan Dinas Biasa"/>
    <m/>
    <m/>
    <m/>
    <n v="21379000"/>
    <s v="524111"/>
    <x v="13"/>
    <m/>
    <m/>
    <m/>
    <n v="42758000"/>
    <n v="-21379000"/>
    <x v="0"/>
    <x v="0"/>
    <x v="0"/>
    <x v="7"/>
    <x v="8"/>
    <s v="WA.2378.EBD.955.301.D"/>
  </r>
  <r>
    <s v="WA.2378.EBD.955.301.D.524111.1"/>
    <m/>
    <s v="01 - Perjalanan Pengelolaan PNBP Lingkup Satuan Pendidikan KP"/>
    <n v="4"/>
    <s v="OK"/>
    <n v="5344800"/>
    <n v="21379000"/>
    <m/>
    <x v="271"/>
    <n v="8"/>
    <s v="OK"/>
    <n v="5344800"/>
    <n v="42758000"/>
    <n v="-21379000"/>
    <x v="1"/>
    <x v="0"/>
    <x v="0"/>
    <x v="0"/>
    <x v="0"/>
    <s v="WA.2378.EBD.955.301.D.524111"/>
  </r>
  <r>
    <s v="WA.2378.EBD.955.301.D.524113"/>
    <s v="524113"/>
    <s v="Belanja Perjalanan Dinas Dalam Kota"/>
    <m/>
    <m/>
    <m/>
    <n v="1500000"/>
    <s v="524113"/>
    <x v="37"/>
    <m/>
    <m/>
    <m/>
    <n v="1500000"/>
    <n v="0"/>
    <x v="0"/>
    <x v="0"/>
    <x v="0"/>
    <x v="7"/>
    <x v="8"/>
    <s v="WA.2378.EBD.955.301.D"/>
  </r>
  <r>
    <s v="WA.2378.EBD.955.301.D.524113.1"/>
    <m/>
    <s v="01 - Transport Lokal"/>
    <n v="10"/>
    <s v="OK"/>
    <n v="150000"/>
    <n v="1500000"/>
    <m/>
    <x v="38"/>
    <n v="10"/>
    <s v="OK"/>
    <n v="150000"/>
    <n v="1500000"/>
    <n v="0"/>
    <x v="2"/>
    <x v="0"/>
    <x v="0"/>
    <x v="0"/>
    <x v="0"/>
    <s v="WA.2378.EBD.955.301.D.524113"/>
  </r>
  <r>
    <s v="WA.2378.EBD.955.301.E"/>
    <s v="E"/>
    <s v="Pemutakhiran data Administrasi Keuangan"/>
    <m/>
    <m/>
    <m/>
    <n v="64553000"/>
    <s v="E"/>
    <x v="272"/>
    <m/>
    <m/>
    <m/>
    <n v="47000000"/>
    <n v="17553000"/>
    <x v="0"/>
    <x v="3"/>
    <x v="8"/>
    <x v="0"/>
    <x v="0"/>
    <s v="WA.2378.EBD.955.301"/>
  </r>
  <r>
    <s v="WA.2378.EBD.955.301.E.521211"/>
    <s v="521211"/>
    <s v="Belanja Bahan"/>
    <m/>
    <m/>
    <m/>
    <n v="27750000"/>
    <s v="521211"/>
    <x v="6"/>
    <m/>
    <m/>
    <m/>
    <n v="15500000"/>
    <n v="12250000"/>
    <x v="0"/>
    <x v="0"/>
    <x v="0"/>
    <x v="7"/>
    <x v="8"/>
    <s v="WA.2378.EBD.955.301.E"/>
  </r>
  <r>
    <s v="WA.2378.EBD.955.301.E.521211.1"/>
    <m/>
    <s v="01 - Konsumsi/bahan makanan"/>
    <n v="50"/>
    <s v="OK"/>
    <n v="75000"/>
    <n v="3750000"/>
    <m/>
    <x v="7"/>
    <n v="20"/>
    <s v="OK"/>
    <n v="75000"/>
    <n v="1500000"/>
    <n v="2250000"/>
    <x v="0"/>
    <x v="0"/>
    <x v="0"/>
    <x v="0"/>
    <x v="0"/>
    <s v="WA.2378.EBD.955.301.E.521211"/>
  </r>
  <r>
    <s v="WA.2378.EBD.955.301.E.521211.2"/>
    <m/>
    <s v="02 - Penggandaan/Penjilidan"/>
    <n v="6"/>
    <s v="PKT"/>
    <n v="1500000"/>
    <n v="9000000"/>
    <m/>
    <x v="270"/>
    <n v="4"/>
    <s v="PKT"/>
    <n v="1500000"/>
    <n v="6000000"/>
    <n v="3000000"/>
    <x v="1"/>
    <x v="0"/>
    <x v="0"/>
    <x v="0"/>
    <x v="0"/>
    <s v="WA.2378.EBD.955.301.E.521211"/>
  </r>
  <r>
    <s v="WA.2378.EBD.955.301.E.521211.3"/>
    <m/>
    <s v="03 - Bahan Komputer"/>
    <n v="6"/>
    <s v="PKT"/>
    <n v="1500000"/>
    <n v="9000000"/>
    <m/>
    <x v="9"/>
    <n v="4"/>
    <s v="PKT"/>
    <n v="1500000"/>
    <n v="6000000"/>
    <n v="3000000"/>
    <x v="1"/>
    <x v="0"/>
    <x v="0"/>
    <x v="0"/>
    <x v="0"/>
    <s v="WA.2378.EBD.955.301.E.521211"/>
  </r>
  <r>
    <s v="WA.2378.EBD.955.301.E.521211.4"/>
    <m/>
    <s v="04 - ATK"/>
    <n v="6"/>
    <s v="PKT"/>
    <n v="1000000"/>
    <n v="6000000"/>
    <m/>
    <x v="10"/>
    <n v="2"/>
    <s v="PKT"/>
    <n v="1000000"/>
    <n v="2000000"/>
    <n v="4000000"/>
    <x v="1"/>
    <x v="0"/>
    <x v="0"/>
    <x v="0"/>
    <x v="0"/>
    <s v="WA.2378.EBD.955.301.E.521211"/>
  </r>
  <r>
    <s v="WA.2378.EBD.955.301.E.524111"/>
    <s v="524111"/>
    <s v="Belanja Perjalanan Dinas Biasa"/>
    <m/>
    <m/>
    <m/>
    <n v="35003000"/>
    <s v="524111"/>
    <x v="13"/>
    <m/>
    <m/>
    <m/>
    <n v="31500000"/>
    <n v="3503000"/>
    <x v="0"/>
    <x v="0"/>
    <x v="0"/>
    <x v="7"/>
    <x v="8"/>
    <s v="WA.2378.EBD.955.301.E"/>
  </r>
  <r>
    <s v="WA.2378.EBD.955.301.E.524111.1"/>
    <m/>
    <s v="01 - Perjalanan Penyelesaian Administrasi Keuangan"/>
    <n v="10"/>
    <s v="OK"/>
    <n v="3500333"/>
    <n v="35003000"/>
    <m/>
    <x v="273"/>
    <n v="18"/>
    <s v="OK"/>
    <n v="1750000"/>
    <n v="31500000"/>
    <n v="3503000"/>
    <x v="1"/>
    <x v="0"/>
    <x v="0"/>
    <x v="0"/>
    <x v="0"/>
    <s v="WA.2378.EBD.955.301.E.524111"/>
  </r>
  <r>
    <s v="WA.2378.EBD.955.301.E.524113"/>
    <s v="524113"/>
    <s v="Belanja Perjalanan Dinas Dalam Kota"/>
    <m/>
    <m/>
    <m/>
    <n v="1800000"/>
    <s v="524113"/>
    <x v="37"/>
    <m/>
    <m/>
    <m/>
    <n v="0"/>
    <n v="1800000"/>
    <x v="0"/>
    <x v="0"/>
    <x v="0"/>
    <x v="7"/>
    <x v="8"/>
    <s v="WA.2378.EBD.955.301.E"/>
  </r>
  <r>
    <s v="WA.2378.EBD.955.301.E.524113.1"/>
    <m/>
    <s v="01 - Transport Lokal"/>
    <n v="12"/>
    <s v="OK"/>
    <n v="150000"/>
    <n v="1800000"/>
    <m/>
    <x v="38"/>
    <n v="0"/>
    <s v="OK"/>
    <n v="150000"/>
    <n v="0"/>
    <n v="1800000"/>
    <x v="1"/>
    <x v="0"/>
    <x v="0"/>
    <x v="0"/>
    <x v="0"/>
    <s v="WA.2378.EBD.955.301.E.524113"/>
  </r>
  <r>
    <s v="WA.2378.EBD.955.301.F"/>
    <s v="F"/>
    <s v="Dukungan Kegiatan BRSDMKP"/>
    <m/>
    <m/>
    <m/>
    <n v="150000000"/>
    <s v="F"/>
    <x v="274"/>
    <m/>
    <m/>
    <m/>
    <n v="150000000"/>
    <n v="0"/>
    <x v="0"/>
    <x v="3"/>
    <x v="8"/>
    <x v="0"/>
    <x v="0"/>
    <s v="WA.2378.EBD.955.301"/>
  </r>
  <r>
    <s v="WA.2378.EBD.955.301.F.521211"/>
    <s v="521211"/>
    <s v="Belanja Bahan"/>
    <m/>
    <m/>
    <m/>
    <n v="13000000"/>
    <s v="521211"/>
    <x v="6"/>
    <m/>
    <m/>
    <m/>
    <n v="13000000"/>
    <n v="0"/>
    <x v="3"/>
    <x v="0"/>
    <x v="0"/>
    <x v="7"/>
    <x v="8"/>
    <s v="WA.2378.EBD.955.301.F"/>
  </r>
  <r>
    <s v="WA.2378.EBD.955.301.F.521211.1"/>
    <m/>
    <s v="01 - Konsumsi/bahan makanan"/>
    <n v="120"/>
    <s v="OK"/>
    <n v="75000"/>
    <n v="9000000"/>
    <m/>
    <x v="7"/>
    <n v="120"/>
    <s v="OK"/>
    <n v="75000"/>
    <n v="9000000"/>
    <n v="0"/>
    <x v="2"/>
    <x v="0"/>
    <x v="0"/>
    <x v="0"/>
    <x v="0"/>
    <s v="WA.2378.EBD.955.301.F.521211"/>
  </r>
  <r>
    <s v="WA.2378.EBD.955.301.F.521211.2"/>
    <m/>
    <s v="02 - Penggandaan/Penjilidan"/>
    <n v="1"/>
    <s v="PKT"/>
    <n v="1500000"/>
    <n v="1500000"/>
    <m/>
    <x v="270"/>
    <n v="1"/>
    <s v="PKT"/>
    <n v="1500000"/>
    <n v="1500000"/>
    <n v="0"/>
    <x v="2"/>
    <x v="0"/>
    <x v="0"/>
    <x v="0"/>
    <x v="0"/>
    <s v="WA.2378.EBD.955.301.F.521211"/>
  </r>
  <r>
    <s v="WA.2378.EBD.955.301.F.521211.3"/>
    <m/>
    <s v="03 - Bahan Komputer"/>
    <n v="1"/>
    <s v="PKT"/>
    <n v="1500000"/>
    <n v="1500000"/>
    <m/>
    <x v="9"/>
    <n v="1"/>
    <s v="PKT"/>
    <n v="1500000"/>
    <n v="1500000"/>
    <n v="0"/>
    <x v="2"/>
    <x v="0"/>
    <x v="0"/>
    <x v="0"/>
    <x v="0"/>
    <s v="WA.2378.EBD.955.301.F.521211"/>
  </r>
  <r>
    <s v="WA.2378.EBD.955.301.F.521211.4"/>
    <m/>
    <s v="04 - ATK"/>
    <n v="1"/>
    <s v="PKT"/>
    <n v="1000000"/>
    <n v="1000000"/>
    <m/>
    <x v="10"/>
    <n v="1"/>
    <s v="PKT"/>
    <n v="1000000"/>
    <n v="1000000"/>
    <n v="0"/>
    <x v="2"/>
    <x v="0"/>
    <x v="0"/>
    <x v="0"/>
    <x v="0"/>
    <s v="WA.2378.EBD.955.301.F.521211"/>
  </r>
  <r>
    <s v="WA.2378.EBD.955.301.F.522151"/>
    <s v="522151"/>
    <s v="Belanja Jasa Profesi"/>
    <m/>
    <m/>
    <m/>
    <n v="10000000"/>
    <s v="522151"/>
    <x v="11"/>
    <m/>
    <m/>
    <m/>
    <n v="10000000"/>
    <n v="0"/>
    <x v="3"/>
    <x v="0"/>
    <x v="0"/>
    <x v="7"/>
    <x v="8"/>
    <s v="WA.2378.EBD.955.301.F"/>
  </r>
  <r>
    <s v="WA.2378.EBD.955.301.F.522151.1"/>
    <m/>
    <s v="01 - Narasumber/Pembahas"/>
    <n v="10"/>
    <s v="OJ"/>
    <n v="1000000"/>
    <n v="10000000"/>
    <m/>
    <x v="12"/>
    <n v="10"/>
    <s v="OJ"/>
    <n v="1000000"/>
    <n v="10000000"/>
    <n v="0"/>
    <x v="2"/>
    <x v="0"/>
    <x v="0"/>
    <x v="0"/>
    <x v="0"/>
    <s v="WA.2378.EBD.955.301.F.522151"/>
  </r>
  <r>
    <s v="WA.2378.EBD.955.301.F.524111"/>
    <s v="524111"/>
    <s v="Belanja Perjalanan Dinas Biasa"/>
    <m/>
    <m/>
    <m/>
    <n v="127000000"/>
    <s v="524111"/>
    <x v="13"/>
    <m/>
    <m/>
    <m/>
    <n v="127000000"/>
    <n v="0"/>
    <x v="3"/>
    <x v="0"/>
    <x v="0"/>
    <x v="7"/>
    <x v="8"/>
    <s v="WA.2378.EBD.955.301.F"/>
  </r>
  <r>
    <s v="WA.2378.EBD.955.301.F.524111.1"/>
    <m/>
    <s v="01 - Perjalanan Dukungan Kegiatan BRSDMKP"/>
    <n v="20"/>
    <s v="OK"/>
    <n v="6350000"/>
    <n v="127000000"/>
    <m/>
    <x v="275"/>
    <n v="20"/>
    <s v="OK"/>
    <n v="6350000"/>
    <n v="127000000"/>
    <n v="0"/>
    <x v="2"/>
    <x v="0"/>
    <x v="0"/>
    <x v="0"/>
    <x v="0"/>
    <s v="WA.2378.EBD.955.301.F.524111"/>
  </r>
  <r>
    <s v="WA.2378.EBD.955.301.G"/>
    <s v="G"/>
    <s v="Pembinaan Pelaksanaan Kewirausahaan dan TEFA"/>
    <m/>
    <m/>
    <m/>
    <n v="78803000"/>
    <s v="G"/>
    <x v="276"/>
    <m/>
    <m/>
    <m/>
    <n v="63803000"/>
    <n v="15000000"/>
    <x v="0"/>
    <x v="1"/>
    <x v="1"/>
    <x v="0"/>
    <x v="0"/>
    <s v="WA.2378.EBD.955.301"/>
  </r>
  <r>
    <s v="WA.2378.EBD.955.301.G.521211"/>
    <s v="521211"/>
    <s v="Belanja Bahan"/>
    <m/>
    <m/>
    <m/>
    <n v="15500000"/>
    <s v="521211"/>
    <x v="6"/>
    <m/>
    <m/>
    <m/>
    <n v="15500000"/>
    <n v="0"/>
    <x v="0"/>
    <x v="0"/>
    <x v="0"/>
    <x v="0"/>
    <x v="1"/>
    <s v="WA.2378.EBD.955.301.G"/>
  </r>
  <r>
    <s v="WA.2378.EBD.955.301.G.521211.1"/>
    <m/>
    <s v="01 - Konsumsi/bahan makanan"/>
    <n v="100"/>
    <s v="OK"/>
    <n v="75000"/>
    <n v="7500000"/>
    <m/>
    <x v="7"/>
    <n v="130"/>
    <s v="OK"/>
    <n v="75000"/>
    <n v="9750000"/>
    <n v="-2250000"/>
    <x v="1"/>
    <x v="0"/>
    <x v="0"/>
    <x v="0"/>
    <x v="0"/>
    <s v="WA.2378.EBD.955.301.G.521211"/>
  </r>
  <r>
    <s v="WA.2378.EBD.955.301.G.521211.2"/>
    <m/>
    <s v="02 - Penggandaan/Penjilidan"/>
    <n v="2"/>
    <s v="PKT"/>
    <n v="1500000"/>
    <n v="3000000"/>
    <m/>
    <x v="270"/>
    <n v="1"/>
    <s v="PKT"/>
    <n v="750000"/>
    <n v="750000"/>
    <n v="2250000"/>
    <x v="1"/>
    <x v="0"/>
    <x v="0"/>
    <x v="0"/>
    <x v="0"/>
    <s v="WA.2378.EBD.955.301.G.521211"/>
  </r>
  <r>
    <s v="WA.2378.EBD.955.301.G.521211.3"/>
    <m/>
    <s v="03 - Bahan Komputer"/>
    <n v="2"/>
    <s v="PKT"/>
    <n v="1500000"/>
    <n v="3000000"/>
    <m/>
    <x v="9"/>
    <n v="2"/>
    <s v="PKT"/>
    <n v="1500000"/>
    <n v="3000000"/>
    <n v="0"/>
    <x v="0"/>
    <x v="0"/>
    <x v="0"/>
    <x v="0"/>
    <x v="0"/>
    <s v="WA.2378.EBD.955.301.G.521211"/>
  </r>
  <r>
    <s v="WA.2378.EBD.955.301.G.521211.4"/>
    <m/>
    <s v="04 - ATK"/>
    <n v="2"/>
    <s v="PKT"/>
    <n v="1000000"/>
    <n v="2000000"/>
    <m/>
    <x v="10"/>
    <n v="2"/>
    <s v="PKT"/>
    <n v="1000000"/>
    <n v="2000000"/>
    <n v="0"/>
    <x v="0"/>
    <x v="0"/>
    <x v="0"/>
    <x v="0"/>
    <x v="0"/>
    <s v="WA.2378.EBD.955.301.G.521211"/>
  </r>
  <r>
    <s v="WA.2378.EBD.955.301.G.522151"/>
    <s v="522151"/>
    <s v="Belanja Jasa Profesi"/>
    <m/>
    <m/>
    <m/>
    <n v="20000000"/>
    <s v="522151"/>
    <x v="11"/>
    <m/>
    <m/>
    <m/>
    <n v="5000000"/>
    <n v="15000000"/>
    <x v="0"/>
    <x v="0"/>
    <x v="0"/>
    <x v="0"/>
    <x v="1"/>
    <s v="WA.2378.EBD.955.301.G"/>
  </r>
  <r>
    <s v="WA.2378.EBD.955.301.G.522151.1"/>
    <m/>
    <s v="01 - Narasumber/Pembahas"/>
    <n v="20"/>
    <s v="OJ"/>
    <n v="1000000"/>
    <n v="20000000"/>
    <m/>
    <x v="12"/>
    <n v="5"/>
    <s v="OJ"/>
    <n v="1000000"/>
    <n v="5000000"/>
    <n v="15000000"/>
    <x v="1"/>
    <x v="0"/>
    <x v="0"/>
    <x v="0"/>
    <x v="0"/>
    <s v="WA.2378.EBD.955.301.G.522151"/>
  </r>
  <r>
    <s v="WA.2378.EBD.955.301.G.524111"/>
    <s v="524111"/>
    <s v="Belanja Perjalanan Dinas Biasa"/>
    <m/>
    <m/>
    <m/>
    <n v="43303000"/>
    <s v="524111"/>
    <x v="13"/>
    <m/>
    <m/>
    <m/>
    <n v="43303000"/>
    <n v="0"/>
    <x v="0"/>
    <x v="0"/>
    <x v="0"/>
    <x v="0"/>
    <x v="1"/>
    <s v="WA.2378.EBD.955.301.G"/>
  </r>
  <r>
    <s v="WA.2378.EBD.955.301.G.524111.1"/>
    <m/>
    <s v="01 - Perjalanan Pembinaan Kewirausahaan dan Tefa"/>
    <n v="10"/>
    <s v="OK"/>
    <n v="4330300"/>
    <n v="43303000"/>
    <m/>
    <x v="277"/>
    <n v="10"/>
    <s v="OK"/>
    <n v="4330300"/>
    <n v="43303000"/>
    <n v="0"/>
    <x v="2"/>
    <x v="0"/>
    <x v="0"/>
    <x v="0"/>
    <x v="0"/>
    <s v="WA.2378.EBD.955.301.G.524111"/>
  </r>
  <r>
    <s v="WA.2378.EBD.955.301.H"/>
    <m/>
    <m/>
    <m/>
    <m/>
    <m/>
    <m/>
    <s v="H"/>
    <x v="278"/>
    <m/>
    <m/>
    <m/>
    <n v="56400000"/>
    <n v="-56400000"/>
    <x v="0"/>
    <x v="3"/>
    <x v="8"/>
    <x v="0"/>
    <x v="0"/>
    <s v="WA.2378.EBD.955.301"/>
  </r>
  <r>
    <s v="WA.2378.EBD.955.301.H.521211"/>
    <m/>
    <m/>
    <m/>
    <m/>
    <m/>
    <m/>
    <s v="521211"/>
    <x v="6"/>
    <m/>
    <m/>
    <m/>
    <n v="20500000"/>
    <n v="-20500000"/>
    <x v="0"/>
    <x v="0"/>
    <x v="0"/>
    <x v="7"/>
    <x v="8"/>
    <s v="WA.2378.EBD.955.301.H"/>
  </r>
  <r>
    <s v="WA.2378.EBD.955.301.H.521211.1"/>
    <m/>
    <m/>
    <m/>
    <m/>
    <m/>
    <m/>
    <m/>
    <x v="7"/>
    <n v="60"/>
    <s v="OK"/>
    <n v="75000"/>
    <n v="4500000"/>
    <n v="-4500000"/>
    <x v="1"/>
    <x v="0"/>
    <x v="0"/>
    <x v="0"/>
    <x v="0"/>
    <s v="WA.2378.EBD.955.301.H.521211"/>
  </r>
  <r>
    <s v="WA.2378.EBD.955.301.H.521211.2"/>
    <m/>
    <m/>
    <m/>
    <m/>
    <m/>
    <m/>
    <m/>
    <x v="270"/>
    <n v="4"/>
    <s v="PKT"/>
    <n v="1500000"/>
    <n v="6000000"/>
    <n v="-6000000"/>
    <x v="1"/>
    <x v="0"/>
    <x v="0"/>
    <x v="0"/>
    <x v="0"/>
    <s v="WA.2378.EBD.955.301.H.521211"/>
  </r>
  <r>
    <s v="WA.2378.EBD.955.301.H.521211.3"/>
    <m/>
    <m/>
    <m/>
    <m/>
    <m/>
    <m/>
    <m/>
    <x v="9"/>
    <n v="4"/>
    <s v="PKT"/>
    <n v="1500000"/>
    <n v="6000000"/>
    <n v="-6000000"/>
    <x v="1"/>
    <x v="0"/>
    <x v="0"/>
    <x v="0"/>
    <x v="0"/>
    <s v="WA.2378.EBD.955.301.H.521211"/>
  </r>
  <r>
    <s v="WA.2378.EBD.955.301.H.521211.4"/>
    <m/>
    <m/>
    <m/>
    <m/>
    <m/>
    <m/>
    <m/>
    <x v="10"/>
    <n v="4"/>
    <s v="PKT"/>
    <n v="1000000"/>
    <n v="4000000"/>
    <n v="-4000000"/>
    <x v="1"/>
    <x v="0"/>
    <x v="0"/>
    <x v="0"/>
    <x v="0"/>
    <s v="WA.2378.EBD.955.301.H.521211"/>
  </r>
  <r>
    <s v="WA.2378.EBD.955.301.H.524111"/>
    <m/>
    <m/>
    <m/>
    <m/>
    <m/>
    <m/>
    <s v="524111"/>
    <x v="13"/>
    <m/>
    <m/>
    <m/>
    <n v="35000000"/>
    <n v="-35000000"/>
    <x v="0"/>
    <x v="0"/>
    <x v="0"/>
    <x v="7"/>
    <x v="8"/>
    <s v="WA.2378.EBD.955.301.H"/>
  </r>
  <r>
    <s v="WA.2378.EBD.955.301.H.524111.1"/>
    <m/>
    <m/>
    <m/>
    <m/>
    <m/>
    <m/>
    <m/>
    <x v="226"/>
    <n v="10"/>
    <s v="OK"/>
    <n v="3500000"/>
    <n v="35000000"/>
    <n v="-35000000"/>
    <x v="1"/>
    <x v="0"/>
    <x v="0"/>
    <x v="0"/>
    <x v="0"/>
    <s v="WA.2378.EBD.955.301.H.524111"/>
  </r>
  <r>
    <s v="WA.2378.EBD.955.301.H.524113"/>
    <m/>
    <m/>
    <m/>
    <m/>
    <m/>
    <m/>
    <s v="524113"/>
    <x v="37"/>
    <m/>
    <m/>
    <m/>
    <n v="900000"/>
    <n v="-900000"/>
    <x v="0"/>
    <x v="0"/>
    <x v="0"/>
    <x v="7"/>
    <x v="8"/>
    <s v="WA.2378.EBD.955.301.H"/>
  </r>
  <r>
    <s v="WA.2378.EBD.955.301.H.524113.1"/>
    <m/>
    <m/>
    <m/>
    <m/>
    <m/>
    <m/>
    <m/>
    <x v="38"/>
    <n v="6"/>
    <s v="OK"/>
    <n v="150000"/>
    <n v="900000"/>
    <n v="-900000"/>
    <x v="1"/>
    <x v="0"/>
    <x v="0"/>
    <x v="0"/>
    <x v="0"/>
    <s v="WA.2378.EBD.955.301.H.524113"/>
  </r>
  <r>
    <s v="WA.4345"/>
    <s v="4345"/>
    <s v="Pendidikan dan Pelatihan Aparatur KP"/>
    <m/>
    <m/>
    <m/>
    <n v="8500000000"/>
    <s v="4345"/>
    <x v="279"/>
    <m/>
    <m/>
    <m/>
    <n v="8500000000"/>
    <n v="0"/>
    <x v="0"/>
    <x v="0"/>
    <x v="0"/>
    <x v="0"/>
    <x v="0"/>
    <s v="WA"/>
  </r>
  <r>
    <s v="WA.4345.EBC"/>
    <s v="4345.EBC"/>
    <s v="Layanan Manajemen SDM Internal[Base Line]"/>
    <n v="235"/>
    <s v="Orang, Layanan, Rekomendasi"/>
    <m/>
    <n v="8500000000"/>
    <s v="4345.EBC"/>
    <x v="280"/>
    <n v="235"/>
    <s v="Orang, Layanan, Rekomendasi"/>
    <m/>
    <n v="8500000000"/>
    <n v="0"/>
    <x v="0"/>
    <x v="0"/>
    <x v="0"/>
    <x v="0"/>
    <x v="0"/>
    <s v="WA.4345"/>
  </r>
  <r>
    <s v="WA.4345.EBC.996"/>
    <s v="4345.EBC.996"/>
    <s v="Layanan Pendidikan dan Pelatihan"/>
    <n v="235"/>
    <s v="Orang"/>
    <m/>
    <n v="8500000000"/>
    <s v="4345.EBC.996"/>
    <x v="281"/>
    <n v="235"/>
    <s v="Orang"/>
    <m/>
    <n v="8500000000"/>
    <n v="0"/>
    <x v="3"/>
    <x v="0"/>
    <x v="0"/>
    <x v="0"/>
    <x v="0"/>
    <s v="WA.4345.EBC"/>
  </r>
  <r>
    <s v="WA.4345.EBC.996.301"/>
    <s v="301"/>
    <s v="Aparatur KKP yang Diberikan Beasiswa"/>
    <m/>
    <s v=""/>
    <m/>
    <n v="8408830000"/>
    <s v="301"/>
    <x v="282"/>
    <m/>
    <s v=""/>
    <m/>
    <n v="8408830000"/>
    <n v="0"/>
    <x v="3"/>
    <x v="0"/>
    <x v="0"/>
    <x v="0"/>
    <x v="0"/>
    <s v="WA.4345.EBC.996"/>
  </r>
  <r>
    <s v="WA.4345.EBC.996.301.A"/>
    <s v="A"/>
    <s v="Tugas Belajar Baru"/>
    <m/>
    <m/>
    <m/>
    <n v="2523377000"/>
    <s v="A"/>
    <x v="283"/>
    <m/>
    <m/>
    <m/>
    <n v="2523377000"/>
    <n v="0"/>
    <x v="3"/>
    <x v="4"/>
    <x v="6"/>
    <x v="0"/>
    <x v="0"/>
    <s v="WA.4345.EBC.996.301"/>
  </r>
  <r>
    <s v="WA.4345.EBC.996.301.A.521211"/>
    <s v="521211"/>
    <s v="Belanja Bahan"/>
    <m/>
    <m/>
    <m/>
    <n v="129600000"/>
    <s v="521211"/>
    <x v="6"/>
    <m/>
    <m/>
    <m/>
    <n v="129600000"/>
    <n v="0"/>
    <x v="3"/>
    <x v="0"/>
    <x v="0"/>
    <x v="8"/>
    <x v="6"/>
    <s v="WA.4345.EBC.996.301.A"/>
  </r>
  <r>
    <s v="WA.4345.EBC.996.301.A.521211.1"/>
    <m/>
    <s v="01 - Konsumsi/bahan makanan"/>
    <n v="400"/>
    <s v="OK"/>
    <n v="70000"/>
    <n v="28000000"/>
    <m/>
    <x v="7"/>
    <n v="400"/>
    <s v="OK"/>
    <n v="70000"/>
    <n v="28000000"/>
    <n v="0"/>
    <x v="2"/>
    <x v="0"/>
    <x v="0"/>
    <x v="0"/>
    <x v="0"/>
    <s v="WA.4345.EBC.996.301.A.521211"/>
  </r>
  <r>
    <s v="WA.4345.EBC.996.301.A.521211.2"/>
    <m/>
    <s v="02 - Penggadaan"/>
    <n v="8"/>
    <s v="PKT"/>
    <n v="1500000"/>
    <n v="12000000"/>
    <m/>
    <x v="8"/>
    <n v="8"/>
    <s v="PKT"/>
    <n v="1500000"/>
    <n v="12000000"/>
    <n v="0"/>
    <x v="2"/>
    <x v="0"/>
    <x v="0"/>
    <x v="0"/>
    <x v="0"/>
    <s v="WA.4345.EBC.996.301.A.521211"/>
  </r>
  <r>
    <s v="WA.4345.EBC.996.301.A.521211.3"/>
    <m/>
    <s v="03 - Bahan Komputer"/>
    <n v="8"/>
    <s v="PKT"/>
    <n v="1500000"/>
    <n v="12000000"/>
    <m/>
    <x v="9"/>
    <n v="8"/>
    <s v="PKT"/>
    <n v="1500000"/>
    <n v="12000000"/>
    <n v="0"/>
    <x v="2"/>
    <x v="0"/>
    <x v="0"/>
    <x v="0"/>
    <x v="0"/>
    <s v="WA.4345.EBC.996.301.A.521211"/>
  </r>
  <r>
    <s v="WA.4345.EBC.996.301.A.521211.4"/>
    <m/>
    <s v="04 - ATK"/>
    <n v="8"/>
    <s v="PKT"/>
    <n v="1000000"/>
    <n v="8000000"/>
    <m/>
    <x v="10"/>
    <n v="8"/>
    <s v="PKT"/>
    <n v="1000000"/>
    <n v="8000000"/>
    <n v="0"/>
    <x v="2"/>
    <x v="0"/>
    <x v="0"/>
    <x v="0"/>
    <x v="0"/>
    <s v="WA.4345.EBC.996.301.A.521211"/>
  </r>
  <r>
    <s v="WA.4345.EBC.996.301.A.521211.5"/>
    <m/>
    <s v="05 - Perlengkapan TPA Toefl"/>
    <n v="120"/>
    <s v="ok"/>
    <n v="280000"/>
    <n v="33600000"/>
    <m/>
    <x v="284"/>
    <n v="120"/>
    <s v="ok"/>
    <n v="280000"/>
    <n v="33600000"/>
    <n v="0"/>
    <x v="2"/>
    <x v="0"/>
    <x v="0"/>
    <x v="0"/>
    <x v="0"/>
    <s v="WA.4345.EBC.996.301.A.521211"/>
  </r>
  <r>
    <s v="WA.4345.EBC.996.301.A.521211.6"/>
    <m/>
    <s v="06 - Buku TPA Toefl"/>
    <n v="90"/>
    <s v="Ekspl"/>
    <n v="400000"/>
    <n v="36000000"/>
    <m/>
    <x v="285"/>
    <n v="90"/>
    <s v="Ekspl"/>
    <n v="400000"/>
    <n v="36000000"/>
    <n v="0"/>
    <x v="2"/>
    <x v="0"/>
    <x v="0"/>
    <x v="0"/>
    <x v="0"/>
    <s v="WA.4345.EBC.996.301.A.521211"/>
  </r>
  <r>
    <s v="WA.4345.EBC.996.301.A.521219"/>
    <s v="521219"/>
    <s v="Belanja Barang Non Operasional Lainnya"/>
    <m/>
    <m/>
    <m/>
    <n v="2072227000"/>
    <s v="521219"/>
    <x v="26"/>
    <m/>
    <m/>
    <m/>
    <n v="2072227000"/>
    <n v="0"/>
    <x v="3"/>
    <x v="0"/>
    <x v="0"/>
    <x v="8"/>
    <x v="6"/>
    <s v="WA.4345.EBC.996.301.A"/>
  </r>
  <r>
    <s v="WA.4345.EBC.996.301.A.521219.1"/>
    <m/>
    <s v="01 - Dukungan Penyelenggaraan Tugas Belajar"/>
    <n v="89"/>
    <s v="OK"/>
    <n v="23280641"/>
    <n v="2071977000"/>
    <m/>
    <x v="286"/>
    <n v="89"/>
    <s v="OK"/>
    <n v="23280641"/>
    <n v="2071977000"/>
    <n v="0"/>
    <x v="2"/>
    <x v="0"/>
    <x v="0"/>
    <x v="0"/>
    <x v="0"/>
    <s v="WA.4345.EBC.996.301.A.521219"/>
  </r>
  <r>
    <s v="WA.4345.EBC.996.301.A.521219.2"/>
    <m/>
    <s v="02 - Langganan biaya video conference"/>
    <n v="1"/>
    <s v="PKT"/>
    <n v="250000"/>
    <n v="250000"/>
    <m/>
    <x v="287"/>
    <n v="1"/>
    <s v="PKT"/>
    <n v="250000"/>
    <n v="250000"/>
    <n v="0"/>
    <x v="2"/>
    <x v="0"/>
    <x v="0"/>
    <x v="0"/>
    <x v="0"/>
    <s v="WA.4345.EBC.996.301.A.521219"/>
  </r>
  <r>
    <s v="WA.4345.EBC.996.301.A.522151"/>
    <s v="522151"/>
    <s v="Belanja Jasa Profesi"/>
    <m/>
    <m/>
    <m/>
    <n v="10000000"/>
    <s v="522151"/>
    <x v="11"/>
    <m/>
    <m/>
    <m/>
    <n v="10000000"/>
    <n v="0"/>
    <x v="3"/>
    <x v="0"/>
    <x v="0"/>
    <x v="8"/>
    <x v="6"/>
    <s v="WA.4345.EBC.996.301.A"/>
  </r>
  <r>
    <s v="WA.4345.EBC.996.301.A.522151.1"/>
    <m/>
    <s v="01 - Narasumber/Pembahas"/>
    <n v="10"/>
    <s v="OJ"/>
    <n v="1000000"/>
    <n v="10000000"/>
    <m/>
    <x v="12"/>
    <n v="10"/>
    <s v="OJ"/>
    <n v="1000000"/>
    <n v="10000000"/>
    <n v="0"/>
    <x v="2"/>
    <x v="0"/>
    <x v="0"/>
    <x v="0"/>
    <x v="0"/>
    <s v="WA.4345.EBC.996.301.A.522151"/>
  </r>
  <r>
    <s v="WA.4345.EBC.996.301.A.522191"/>
    <s v="522191"/>
    <s v="Belanja Jasa Lainnya"/>
    <m/>
    <m/>
    <m/>
    <n v="76950000"/>
    <s v="522191"/>
    <x v="110"/>
    <m/>
    <m/>
    <m/>
    <n v="76950000"/>
    <n v="0"/>
    <x v="3"/>
    <x v="0"/>
    <x v="0"/>
    <x v="8"/>
    <x v="6"/>
    <s v="WA.4345.EBC.996.301.A"/>
  </r>
  <r>
    <s v="WA.4345.EBC.996.301.A.522191.1"/>
    <m/>
    <s v="01 - Pelaksanaan TOEFL/TPA"/>
    <n v="90"/>
    <s v="OK"/>
    <n v="855000"/>
    <n v="76950000"/>
    <m/>
    <x v="288"/>
    <n v="90"/>
    <s v="OK"/>
    <n v="855000"/>
    <n v="76950000"/>
    <n v="0"/>
    <x v="2"/>
    <x v="0"/>
    <x v="0"/>
    <x v="0"/>
    <x v="0"/>
    <s v="WA.4345.EBC.996.301.A.522191"/>
  </r>
  <r>
    <s v="WA.4345.EBC.996.301.A.524111"/>
    <s v="524111"/>
    <s v="Belanja Perjalanan Dinas Biasa"/>
    <m/>
    <m/>
    <m/>
    <n v="234600000"/>
    <s v="524111"/>
    <x v="13"/>
    <m/>
    <m/>
    <m/>
    <n v="234600000"/>
    <n v="0"/>
    <x v="3"/>
    <x v="0"/>
    <x v="0"/>
    <x v="8"/>
    <x v="6"/>
    <s v="WA.4345.EBC.996.301.A"/>
  </r>
  <r>
    <s v="WA.4345.EBC.996.301.A.524111.1"/>
    <m/>
    <s v="01 - Perjalanan Koordinasi dan pengadministrasian Tugas Belajar"/>
    <n v="20"/>
    <s v="OK"/>
    <n v="5500000"/>
    <n v="110000000"/>
    <m/>
    <x v="289"/>
    <n v="20"/>
    <s v="OK"/>
    <n v="5500000"/>
    <n v="110000000"/>
    <n v="0"/>
    <x v="2"/>
    <x v="0"/>
    <x v="0"/>
    <x v="0"/>
    <x v="0"/>
    <s v="WA.4345.EBC.996.301.A.524111"/>
  </r>
  <r>
    <s v="WA.4345.EBC.996.301.A.524111.2"/>
    <m/>
    <s v="02 - Perjalanan Peserta Tugas Belajar"/>
    <n v="89"/>
    <s v="OK"/>
    <n v="1400000"/>
    <n v="124600000"/>
    <m/>
    <x v="290"/>
    <n v="89"/>
    <s v="OK"/>
    <n v="1400000"/>
    <n v="124600000"/>
    <n v="0"/>
    <x v="2"/>
    <x v="0"/>
    <x v="0"/>
    <x v="0"/>
    <x v="0"/>
    <s v="WA.4345.EBC.996.301.A.524111"/>
  </r>
  <r>
    <s v="WA.4345.EBC.996.301.B"/>
    <s v="B"/>
    <s v="Lanjutan Tugas Belajar"/>
    <m/>
    <m/>
    <m/>
    <n v="5699412000"/>
    <s v="B"/>
    <x v="291"/>
    <m/>
    <m/>
    <m/>
    <n v="5699412000"/>
    <n v="0"/>
    <x v="3"/>
    <x v="4"/>
    <x v="6"/>
    <x v="0"/>
    <x v="0"/>
    <s v="WA.4345.EBC.996.301"/>
  </r>
  <r>
    <s v="WA.4345.EBC.996.301.B.521211"/>
    <s v="521211"/>
    <s v="Belanja Bahan"/>
    <m/>
    <m/>
    <m/>
    <n v="64620000"/>
    <s v="521211"/>
    <x v="6"/>
    <m/>
    <m/>
    <m/>
    <n v="64620000"/>
    <n v="0"/>
    <x v="3"/>
    <x v="0"/>
    <x v="0"/>
    <x v="8"/>
    <x v="6"/>
    <s v="WA.4345.EBC.996.301.B"/>
  </r>
  <r>
    <s v="WA.4345.EBC.996.301.B.521211.1"/>
    <m/>
    <s v="01 - Konsumsi/bahan makanan"/>
    <n v="100"/>
    <s v="OK"/>
    <n v="70000"/>
    <n v="7000000"/>
    <m/>
    <x v="7"/>
    <n v="100"/>
    <s v="OK"/>
    <n v="70000"/>
    <n v="7000000"/>
    <n v="0"/>
    <x v="2"/>
    <x v="0"/>
    <x v="0"/>
    <x v="0"/>
    <x v="0"/>
    <s v="WA.4345.EBC.996.301.B.521211"/>
  </r>
  <r>
    <s v="WA.4345.EBC.996.301.B.521211.2"/>
    <m/>
    <s v="02 - Penggadaan"/>
    <n v="8"/>
    <s v="PKT"/>
    <n v="1500000"/>
    <n v="12000000"/>
    <m/>
    <x v="8"/>
    <n v="8"/>
    <s v="PKT"/>
    <n v="1500000"/>
    <n v="12000000"/>
    <n v="0"/>
    <x v="2"/>
    <x v="0"/>
    <x v="0"/>
    <x v="0"/>
    <x v="0"/>
    <s v="WA.4345.EBC.996.301.B.521211"/>
  </r>
  <r>
    <s v="WA.4345.EBC.996.301.B.521211.3"/>
    <m/>
    <s v="03 - Bahan Komputer"/>
    <n v="8"/>
    <s v="PKT"/>
    <n v="1500000"/>
    <n v="12000000"/>
    <m/>
    <x v="9"/>
    <n v="8"/>
    <s v="PKT"/>
    <n v="1500000"/>
    <n v="12000000"/>
    <n v="0"/>
    <x v="2"/>
    <x v="0"/>
    <x v="0"/>
    <x v="0"/>
    <x v="0"/>
    <s v="WA.4345.EBC.996.301.B.521211"/>
  </r>
  <r>
    <s v="WA.4345.EBC.996.301.B.521211.4"/>
    <m/>
    <s v="04 - ATK"/>
    <n v="8"/>
    <s v="PKT"/>
    <n v="1000000"/>
    <n v="8000000"/>
    <m/>
    <x v="10"/>
    <n v="8"/>
    <s v="PKT"/>
    <n v="1000000"/>
    <n v="8000000"/>
    <n v="0"/>
    <x v="2"/>
    <x v="0"/>
    <x v="0"/>
    <x v="0"/>
    <x v="0"/>
    <s v="WA.4345.EBC.996.301.B.521211"/>
  </r>
  <r>
    <s v="WA.4345.EBC.996.301.B.521211.5"/>
    <m/>
    <s v="05 - Cetakan"/>
    <n v="30"/>
    <s v="Ekspl"/>
    <n v="350000"/>
    <n v="10500000"/>
    <m/>
    <x v="66"/>
    <n v="30"/>
    <s v="Ekspl"/>
    <n v="350000"/>
    <n v="10500000"/>
    <n v="0"/>
    <x v="2"/>
    <x v="0"/>
    <x v="0"/>
    <x v="0"/>
    <x v="0"/>
    <s v="WA.4345.EBC.996.301.B.521211"/>
  </r>
  <r>
    <s v="WA.4345.EBC.996.301.B.521211.6"/>
    <m/>
    <s v="06 - Perlengkapan Peserta"/>
    <n v="54"/>
    <s v="Org"/>
    <n v="280000"/>
    <n v="15120000"/>
    <m/>
    <x v="232"/>
    <n v="54"/>
    <s v="Org"/>
    <n v="280000"/>
    <n v="15120000"/>
    <n v="0"/>
    <x v="2"/>
    <x v="0"/>
    <x v="0"/>
    <x v="0"/>
    <x v="0"/>
    <s v="WA.4345.EBC.996.301.B.521211"/>
  </r>
  <r>
    <s v="WA.4345.EBC.996.301.B.521219"/>
    <s v="521219"/>
    <s v="Belanja Barang Non Operasional Lainnya"/>
    <m/>
    <m/>
    <m/>
    <n v="5257592000"/>
    <s v="521219"/>
    <x v="26"/>
    <m/>
    <m/>
    <m/>
    <n v="5257592000"/>
    <n v="0"/>
    <x v="3"/>
    <x v="0"/>
    <x v="0"/>
    <x v="8"/>
    <x v="6"/>
    <s v="WA.4345.EBC.996.301.B"/>
  </r>
  <r>
    <s v="WA.4345.EBC.996.301.B.521219.1"/>
    <m/>
    <s v="01 - Dukungan Penyelenggaraan Tugas Belajar"/>
    <n v="101"/>
    <s v="OK"/>
    <n v="52047941"/>
    <n v="5256842000"/>
    <m/>
    <x v="286"/>
    <n v="101"/>
    <s v="OK"/>
    <n v="52047941"/>
    <n v="5256842000"/>
    <n v="0"/>
    <x v="2"/>
    <x v="0"/>
    <x v="0"/>
    <x v="0"/>
    <x v="0"/>
    <s v="WA.4345.EBC.996.301.B.521219"/>
  </r>
  <r>
    <s v="WA.4345.EBC.996.301.B.521219.2"/>
    <m/>
    <s v="02 - Langganan biaya video conference"/>
    <n v="3"/>
    <s v="PKT"/>
    <n v="250000"/>
    <n v="750000"/>
    <m/>
    <x v="287"/>
    <n v="3"/>
    <s v="PKT"/>
    <n v="250000"/>
    <n v="750000"/>
    <n v="0"/>
    <x v="2"/>
    <x v="0"/>
    <x v="0"/>
    <x v="0"/>
    <x v="0"/>
    <s v="WA.4345.EBC.996.301.B.521219"/>
  </r>
  <r>
    <s v="WA.4345.EBC.996.301.B.522151"/>
    <s v="522151"/>
    <s v="Belanja Jasa Profesi"/>
    <m/>
    <m/>
    <m/>
    <n v="20000000"/>
    <s v="522151"/>
    <x v="11"/>
    <m/>
    <m/>
    <m/>
    <n v="20000000"/>
    <n v="0"/>
    <x v="3"/>
    <x v="0"/>
    <x v="0"/>
    <x v="8"/>
    <x v="6"/>
    <s v="WA.4345.EBC.996.301.B"/>
  </r>
  <r>
    <s v="WA.4345.EBC.996.301.B.522151.1"/>
    <m/>
    <s v="01 - Narasumber/Pembahas"/>
    <n v="20"/>
    <s v="OJ"/>
    <n v="1000000"/>
    <n v="20000000"/>
    <m/>
    <x v="12"/>
    <n v="20"/>
    <s v="OJ"/>
    <n v="1000000"/>
    <n v="20000000"/>
    <n v="0"/>
    <x v="2"/>
    <x v="0"/>
    <x v="0"/>
    <x v="0"/>
    <x v="0"/>
    <s v="WA.4345.EBC.996.301.B.522151"/>
  </r>
  <r>
    <s v="WA.4345.EBC.996.301.B.524111"/>
    <s v="524111"/>
    <s v="Belanja Perjalanan Dinas Biasa"/>
    <m/>
    <m/>
    <m/>
    <n v="152000000"/>
    <s v="524111"/>
    <x v="13"/>
    <m/>
    <m/>
    <m/>
    <n v="152000000"/>
    <n v="0"/>
    <x v="3"/>
    <x v="0"/>
    <x v="0"/>
    <x v="8"/>
    <x v="6"/>
    <s v="WA.4345.EBC.996.301.B"/>
  </r>
  <r>
    <s v="WA.4345.EBC.996.301.B.524111.1"/>
    <m/>
    <s v="01 - Perjalanan Koordinasi dan pengadministrasian Tugas Belajar"/>
    <n v="20"/>
    <s v="OK"/>
    <n v="5500000"/>
    <n v="110000000"/>
    <m/>
    <x v="289"/>
    <n v="20"/>
    <s v="OK"/>
    <n v="5500000"/>
    <n v="110000000"/>
    <n v="0"/>
    <x v="2"/>
    <x v="0"/>
    <x v="0"/>
    <x v="0"/>
    <x v="0"/>
    <s v="WA.4345.EBC.996.301.B.524111"/>
  </r>
  <r>
    <s v="WA.4345.EBC.996.301.B.524111.2"/>
    <m/>
    <s v="02 - Perjalanan Peserta Tugas Belajar"/>
    <n v="28"/>
    <s v="OK"/>
    <n v="1500000"/>
    <n v="42000000"/>
    <m/>
    <x v="290"/>
    <n v="28"/>
    <s v="OK"/>
    <n v="1500000"/>
    <n v="42000000"/>
    <n v="0"/>
    <x v="2"/>
    <x v="0"/>
    <x v="0"/>
    <x v="0"/>
    <x v="0"/>
    <s v="WA.4345.EBC.996.301.B.524111"/>
  </r>
  <r>
    <s v="WA.4345.EBC.996.301.B.524119"/>
    <s v="524119"/>
    <s v="Belanja Perjalanan Dinas Paket Meeting Luar Kota"/>
    <m/>
    <m/>
    <m/>
    <n v="205200000"/>
    <s v="524119"/>
    <x v="113"/>
    <m/>
    <m/>
    <m/>
    <n v="205200000"/>
    <n v="0"/>
    <x v="3"/>
    <x v="0"/>
    <x v="0"/>
    <x v="8"/>
    <x v="6"/>
    <s v="WA.4345.EBC.996.301.B"/>
  </r>
  <r>
    <s v="WA.4345.EBC.996.301.B.524119.1"/>
    <m/>
    <s v="01 - Paket meeting fullboard (54 org x 2 hari)"/>
    <n v="108"/>
    <s v="OH"/>
    <n v="850000"/>
    <n v="91800000"/>
    <m/>
    <x v="292"/>
    <n v="108"/>
    <s v="OH"/>
    <n v="850000"/>
    <n v="91800000"/>
    <n v="0"/>
    <x v="2"/>
    <x v="0"/>
    <x v="0"/>
    <x v="0"/>
    <x v="0"/>
    <s v="WA.4345.EBC.996.301.B.524119"/>
  </r>
  <r>
    <s v="WA.4345.EBC.996.301.B.524119.2"/>
    <m/>
    <s v="02 - Uang harian paket meeting"/>
    <n v="54"/>
    <s v="OK"/>
    <n v="450000"/>
    <n v="24300000"/>
    <m/>
    <x v="293"/>
    <n v="54"/>
    <s v="OK"/>
    <n v="450000"/>
    <n v="24300000"/>
    <n v="0"/>
    <x v="2"/>
    <x v="0"/>
    <x v="0"/>
    <x v="0"/>
    <x v="0"/>
    <s v="WA.4345.EBC.996.301.B.524119"/>
  </r>
  <r>
    <s v="WA.4345.EBC.996.301.B.524119.3"/>
    <m/>
    <s v="03 - Perjalanan peserta"/>
    <n v="54"/>
    <s v="OK"/>
    <n v="1650000"/>
    <n v="89100000"/>
    <m/>
    <x v="294"/>
    <n v="54"/>
    <s v="OK"/>
    <n v="1650000"/>
    <n v="89100000"/>
    <n v="0"/>
    <x v="2"/>
    <x v="0"/>
    <x v="0"/>
    <x v="0"/>
    <x v="0"/>
    <s v="WA.4345.EBC.996.301.B.524119"/>
  </r>
  <r>
    <s v="WA.4345.EBC.996.301.C"/>
    <s v="C"/>
    <s v="Tugas Belajar Luar Negeri"/>
    <m/>
    <m/>
    <m/>
    <n v="186041000"/>
    <s v="C"/>
    <x v="295"/>
    <m/>
    <m/>
    <m/>
    <n v="186041000"/>
    <n v="0"/>
    <x v="3"/>
    <x v="4"/>
    <x v="6"/>
    <x v="0"/>
    <x v="0"/>
    <s v="WA.4345.EBC.996.301"/>
  </r>
  <r>
    <s v="WA.4345.EBC.996.301.C.521211"/>
    <s v="521211"/>
    <s v="Belanja Bahan"/>
    <m/>
    <m/>
    <m/>
    <n v="24000000"/>
    <s v="521211"/>
    <x v="6"/>
    <m/>
    <m/>
    <m/>
    <n v="24000000"/>
    <n v="0"/>
    <x v="3"/>
    <x v="0"/>
    <x v="0"/>
    <x v="8"/>
    <x v="6"/>
    <s v="WA.4345.EBC.996.301.C"/>
  </r>
  <r>
    <s v="WA.4345.EBC.996.301.C.521211.1"/>
    <m/>
    <s v="01 - Penggadaan"/>
    <n v="6"/>
    <s v="PKT"/>
    <n v="1500000"/>
    <n v="9000000"/>
    <m/>
    <x v="81"/>
    <n v="6"/>
    <s v="PKT"/>
    <n v="1500000"/>
    <n v="9000000"/>
    <n v="0"/>
    <x v="2"/>
    <x v="0"/>
    <x v="0"/>
    <x v="0"/>
    <x v="0"/>
    <s v="WA.4345.EBC.996.301.C.521211"/>
  </r>
  <r>
    <s v="WA.4345.EBC.996.301.C.521211.2"/>
    <m/>
    <s v="02 - Bahan Komputer"/>
    <n v="6"/>
    <s v="PKT"/>
    <n v="1500000"/>
    <n v="9000000"/>
    <m/>
    <x v="23"/>
    <n v="6"/>
    <s v="PKT"/>
    <n v="1500000"/>
    <n v="9000000"/>
    <n v="0"/>
    <x v="2"/>
    <x v="0"/>
    <x v="0"/>
    <x v="0"/>
    <x v="0"/>
    <s v="WA.4345.EBC.996.301.C.521211"/>
  </r>
  <r>
    <s v="WA.4345.EBC.996.301.C.521211.3"/>
    <m/>
    <s v="03 - ATK"/>
    <n v="6"/>
    <s v="PKT"/>
    <n v="1000000"/>
    <n v="6000000"/>
    <m/>
    <x v="24"/>
    <n v="6"/>
    <s v="PKT"/>
    <n v="1000000"/>
    <n v="6000000"/>
    <n v="0"/>
    <x v="2"/>
    <x v="0"/>
    <x v="0"/>
    <x v="0"/>
    <x v="0"/>
    <s v="WA.4345.EBC.996.301.C.521211"/>
  </r>
  <r>
    <s v="WA.4345.EBC.996.301.C.521219"/>
    <s v="521219"/>
    <s v="Belanja Barang Non Operasional Lainnya"/>
    <m/>
    <m/>
    <m/>
    <n v="20000000"/>
    <s v="521219"/>
    <x v="26"/>
    <m/>
    <m/>
    <m/>
    <n v="20000000"/>
    <n v="0"/>
    <x v="3"/>
    <x v="0"/>
    <x v="0"/>
    <x v="8"/>
    <x v="6"/>
    <s v="WA.4345.EBC.996.301.C"/>
  </r>
  <r>
    <s v="WA.4345.EBC.996.301.C.521219.1"/>
    <m/>
    <s v="01 - Dukungan Penyelenggaraan Tugas Belajar Luar Negeri"/>
    <n v="2"/>
    <s v="OK"/>
    <n v="10000000"/>
    <n v="20000000"/>
    <m/>
    <x v="296"/>
    <n v="2"/>
    <s v="OK"/>
    <n v="10000000"/>
    <n v="20000000"/>
    <n v="0"/>
    <x v="2"/>
    <x v="0"/>
    <x v="0"/>
    <x v="0"/>
    <x v="0"/>
    <s v="WA.4345.EBC.996.301.C.521219"/>
  </r>
  <r>
    <s v="WA.4345.EBC.996.301.C.524211"/>
    <s v="524211"/>
    <s v="Belanja Perjalanan Dinas Biasa - Luar Negeri"/>
    <m/>
    <m/>
    <m/>
    <n v="142041000"/>
    <s v="524211"/>
    <x v="297"/>
    <m/>
    <m/>
    <m/>
    <n v="142041000"/>
    <n v="0"/>
    <x v="3"/>
    <x v="0"/>
    <x v="0"/>
    <x v="8"/>
    <x v="6"/>
    <s v="WA.4345.EBC.996.301.C"/>
  </r>
  <r>
    <s v="WA.4345.EBC.996.301.C.524211.1"/>
    <m/>
    <s v="01 - Perjalanan peserta tugas belajar, Koordinasi dan Pendampingan tugas belajar"/>
    <n v="3"/>
    <s v="OK"/>
    <n v="47347000"/>
    <n v="142041000"/>
    <m/>
    <x v="298"/>
    <n v="3"/>
    <s v="OK"/>
    <n v="47347000"/>
    <n v="142041000"/>
    <n v="0"/>
    <x v="2"/>
    <x v="0"/>
    <x v="0"/>
    <x v="0"/>
    <x v="0"/>
    <s v="WA.4345.EBC.996.301.C.524211"/>
  </r>
  <r>
    <s v="WA.4345.EBC.996.302"/>
    <s v="302"/>
    <s v="Aparatur KKP yang Diberikan Izin Belajar"/>
    <m/>
    <s v=""/>
    <m/>
    <n v="91170000"/>
    <s v="302"/>
    <x v="299"/>
    <m/>
    <s v=""/>
    <m/>
    <n v="91170000"/>
    <n v="0"/>
    <x v="3"/>
    <x v="0"/>
    <x v="0"/>
    <x v="0"/>
    <x v="0"/>
    <s v="WA.4345.EBC.996"/>
  </r>
  <r>
    <s v="WA.4345.EBC.996.302.A"/>
    <s v="A"/>
    <s v="Aparatur KKP yang Diberikan Izin Belajar"/>
    <m/>
    <m/>
    <m/>
    <n v="91170000"/>
    <s v="A"/>
    <x v="299"/>
    <m/>
    <m/>
    <m/>
    <n v="91170000"/>
    <n v="0"/>
    <x v="3"/>
    <x v="4"/>
    <x v="6"/>
    <x v="0"/>
    <x v="0"/>
    <s v="WA.4345.EBC.996.302"/>
  </r>
  <r>
    <s v="WA.4345.EBC.996.302.A.521211"/>
    <s v="521211"/>
    <s v="Belanja Bahan"/>
    <m/>
    <m/>
    <m/>
    <n v="39000000"/>
    <s v="521211"/>
    <x v="6"/>
    <m/>
    <m/>
    <m/>
    <n v="39000000"/>
    <n v="0"/>
    <x v="3"/>
    <x v="0"/>
    <x v="0"/>
    <x v="8"/>
    <x v="6"/>
    <s v="WA.4345.EBC.996.302.A"/>
  </r>
  <r>
    <s v="WA.4345.EBC.996.302.A.521211.1"/>
    <m/>
    <s v="01 - Konsumsi/bahan makanan"/>
    <n v="100"/>
    <s v="OK"/>
    <n v="70000"/>
    <n v="7000000"/>
    <m/>
    <x v="7"/>
    <n v="100"/>
    <s v="OK"/>
    <n v="70000"/>
    <n v="7000000"/>
    <n v="0"/>
    <x v="2"/>
    <x v="0"/>
    <x v="0"/>
    <x v="0"/>
    <x v="0"/>
    <s v="WA.4345.EBC.996.302.A.521211"/>
  </r>
  <r>
    <s v="WA.4345.EBC.996.302.A.521211.2"/>
    <m/>
    <s v="02 - Penggadaan"/>
    <n v="8"/>
    <s v="PKT"/>
    <n v="1500000"/>
    <n v="12000000"/>
    <m/>
    <x v="8"/>
    <n v="8"/>
    <s v="PKT"/>
    <n v="1500000"/>
    <n v="12000000"/>
    <n v="0"/>
    <x v="2"/>
    <x v="0"/>
    <x v="0"/>
    <x v="0"/>
    <x v="0"/>
    <s v="WA.4345.EBC.996.302.A.521211"/>
  </r>
  <r>
    <s v="WA.4345.EBC.996.302.A.521211.3"/>
    <m/>
    <s v="03 - Bahan Komputer"/>
    <n v="8"/>
    <s v="PKT"/>
    <n v="1500000"/>
    <n v="12000000"/>
    <m/>
    <x v="9"/>
    <n v="8"/>
    <s v="PKT"/>
    <n v="1500000"/>
    <n v="12000000"/>
    <n v="0"/>
    <x v="2"/>
    <x v="0"/>
    <x v="0"/>
    <x v="0"/>
    <x v="0"/>
    <s v="WA.4345.EBC.996.302.A.521211"/>
  </r>
  <r>
    <s v="WA.4345.EBC.996.302.A.521211.4"/>
    <m/>
    <s v="04 - ATK"/>
    <n v="8"/>
    <s v="PKT"/>
    <n v="1000000"/>
    <n v="8000000"/>
    <m/>
    <x v="10"/>
    <n v="8"/>
    <s v="PKT"/>
    <n v="1000000"/>
    <n v="8000000"/>
    <n v="0"/>
    <x v="2"/>
    <x v="0"/>
    <x v="0"/>
    <x v="0"/>
    <x v="0"/>
    <s v="WA.4345.EBC.996.302.A.521211"/>
  </r>
  <r>
    <s v="WA.4345.EBC.996.302.A.524111"/>
    <s v="524111"/>
    <s v="Belanja Perjalanan Dinas Biasa"/>
    <m/>
    <m/>
    <m/>
    <n v="52170000"/>
    <s v="524111"/>
    <x v="13"/>
    <m/>
    <m/>
    <m/>
    <n v="52170000"/>
    <n v="0"/>
    <x v="3"/>
    <x v="0"/>
    <x v="0"/>
    <x v="8"/>
    <x v="6"/>
    <s v="WA.4345.EBC.996.302.A"/>
  </r>
  <r>
    <s v="WA.4345.EBC.996.302.A.524111.1"/>
    <m/>
    <s v="01 - Perjalanan Koordinasi dan pengadministrasian izin Belajar"/>
    <n v="10"/>
    <s v="OK"/>
    <n v="5217000"/>
    <n v="52170000"/>
    <m/>
    <x v="300"/>
    <n v="10"/>
    <s v="OK"/>
    <n v="5217000"/>
    <n v="52170000"/>
    <n v="0"/>
    <x v="2"/>
    <x v="0"/>
    <x v="0"/>
    <x v="0"/>
    <x v="0"/>
    <s v="WA.4345.EBC.996.302.A.5241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2E1A1E-A051-4417-A1F8-6B4E2937226D}" name="PivotTable1" cacheId="84"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Rekap Usulan Revisi Anggaran_x000a_(Matrik Semula Menjadi)" fieldListSortAscending="1">
  <location ref="A3:D70" firstHeaderRow="0" firstDataRow="1" firstDataCol="1"/>
  <pivotFields count="21">
    <pivotField showAll="0"/>
    <pivotField showAll="0"/>
    <pivotField showAll="0"/>
    <pivotField showAll="0"/>
    <pivotField showAll="0"/>
    <pivotField showAll="0"/>
    <pivotField dataField="1" showAll="0"/>
    <pivotField showAll="0"/>
    <pivotField axis="axisRow" showAll="0">
      <items count="304">
        <item x="174"/>
        <item x="76"/>
        <item x="136"/>
        <item x="158"/>
        <item x="138"/>
        <item x="142"/>
        <item x="150"/>
        <item x="146"/>
        <item x="148"/>
        <item x="144"/>
        <item x="140"/>
        <item x="154"/>
        <item x="152"/>
        <item x="35"/>
        <item x="286"/>
        <item x="296"/>
        <item x="100"/>
        <item x="111"/>
        <item x="162"/>
        <item x="7"/>
        <item x="74"/>
        <item x="78"/>
        <item x="246"/>
        <item x="59"/>
        <item x="172"/>
        <item x="12"/>
        <item x="101"/>
        <item x="27"/>
        <item x="130"/>
        <item x="28"/>
        <item x="201"/>
        <item m="1" x="301"/>
        <item x="16"/>
        <item x="240"/>
        <item x="114"/>
        <item x="234"/>
        <item x="292"/>
        <item x="288"/>
        <item x="121"/>
        <item x="199"/>
        <item x="189"/>
        <item x="81"/>
        <item x="71"/>
        <item x="184"/>
        <item x="91"/>
        <item x="260"/>
        <item x="262"/>
        <item x="40"/>
        <item x="216"/>
        <item x="54"/>
        <item x="112"/>
        <item x="14"/>
        <item x="98"/>
        <item x="275"/>
        <item x="46"/>
        <item x="20"/>
        <item x="73"/>
        <item x="104"/>
        <item x="61"/>
        <item x="86"/>
        <item x="300"/>
        <item x="289"/>
        <item x="251"/>
        <item x="247"/>
        <item x="253"/>
        <item x="36"/>
        <item x="277"/>
        <item x="79"/>
        <item x="85"/>
        <item x="271"/>
        <item x="92"/>
        <item x="31"/>
        <item x="95"/>
        <item x="273"/>
        <item x="43"/>
        <item x="226"/>
        <item x="89"/>
        <item x="122"/>
        <item x="256"/>
        <item x="67"/>
        <item x="222"/>
        <item x="228"/>
        <item x="242"/>
        <item x="233"/>
        <item x="298"/>
        <item x="230"/>
        <item x="102"/>
        <item x="224"/>
        <item x="238"/>
        <item x="268"/>
        <item x="106"/>
        <item x="203"/>
        <item x="108"/>
        <item x="84"/>
        <item x="185"/>
        <item x="38"/>
        <item x="156"/>
        <item x="124"/>
        <item x="77"/>
        <item x="23"/>
        <item x="204"/>
        <item x="264"/>
        <item x="250"/>
        <item x="60"/>
        <item x="163"/>
        <item x="287"/>
        <item x="190"/>
        <item x="8"/>
        <item x="118"/>
        <item x="270"/>
        <item x="93"/>
        <item x="17"/>
        <item x="290"/>
        <item x="97"/>
        <item x="109"/>
        <item x="186"/>
        <item x="115"/>
        <item x="235"/>
        <item x="293"/>
        <item x="24"/>
        <item x="9"/>
        <item x="175"/>
        <item x="191"/>
        <item x="265"/>
        <item x="236"/>
        <item x="294"/>
        <item x="164"/>
        <item x="205"/>
        <item x="116"/>
        <item x="10"/>
        <item x="266"/>
        <item x="25"/>
        <item x="30"/>
        <item x="72"/>
        <item x="82"/>
        <item x="176"/>
        <item x="192"/>
        <item x="206"/>
        <item x="165"/>
        <item x="267"/>
        <item x="107"/>
        <item x="166"/>
        <item x="66"/>
        <item x="249"/>
        <item x="177"/>
        <item x="193"/>
        <item x="88"/>
        <item x="221"/>
        <item x="19"/>
        <item x="207"/>
        <item x="45"/>
        <item x="63"/>
        <item x="284"/>
        <item x="119"/>
        <item x="285"/>
        <item x="178"/>
        <item x="167"/>
        <item x="208"/>
        <item x="232"/>
        <item x="194"/>
        <item x="179"/>
        <item x="195"/>
        <item x="209"/>
        <item x="180"/>
        <item x="196"/>
        <item x="210"/>
        <item x="168"/>
        <item x="169"/>
        <item x="181"/>
        <item x="197"/>
        <item x="211"/>
        <item x="212"/>
        <item x="170"/>
        <item x="282"/>
        <item x="299"/>
        <item x="6"/>
        <item x="26"/>
        <item x="171"/>
        <item x="173"/>
        <item x="135"/>
        <item x="202"/>
        <item x="120"/>
        <item x="110"/>
        <item x="11"/>
        <item x="161"/>
        <item x="53"/>
        <item x="157"/>
        <item x="137"/>
        <item x="198"/>
        <item x="188"/>
        <item x="183"/>
        <item x="13"/>
        <item x="297"/>
        <item x="37"/>
        <item x="15"/>
        <item x="113"/>
        <item x="83"/>
        <item x="141"/>
        <item x="149"/>
        <item x="145"/>
        <item x="147"/>
        <item x="143"/>
        <item x="139"/>
        <item x="153"/>
        <item x="155"/>
        <item x="151"/>
        <item x="5"/>
        <item x="96"/>
        <item x="274"/>
        <item m="1" x="302"/>
        <item x="129"/>
        <item x="48"/>
        <item x="44"/>
        <item x="133"/>
        <item x="134"/>
        <item x="105"/>
        <item x="117"/>
        <item x="58"/>
        <item x="182"/>
        <item x="291"/>
        <item x="255"/>
        <item x="55"/>
        <item x="56"/>
        <item x="257"/>
        <item x="217"/>
        <item x="280"/>
        <item x="243"/>
        <item x="281"/>
        <item x="218"/>
        <item x="132"/>
        <item x="213"/>
        <item x="214"/>
        <item x="68"/>
        <item x="248"/>
        <item x="245"/>
        <item x="252"/>
        <item x="3"/>
        <item x="2"/>
        <item x="32"/>
        <item x="41"/>
        <item x="4"/>
        <item x="22"/>
        <item x="21"/>
        <item x="159"/>
        <item x="160"/>
        <item x="57"/>
        <item x="258"/>
        <item x="244"/>
        <item x="254"/>
        <item x="219"/>
        <item x="69"/>
        <item x="200"/>
        <item x="75"/>
        <item x="276"/>
        <item x="187"/>
        <item x="272"/>
        <item x="279"/>
        <item x="1"/>
        <item x="90"/>
        <item x="70"/>
        <item x="80"/>
        <item x="269"/>
        <item x="33"/>
        <item x="29"/>
        <item x="94"/>
        <item x="42"/>
        <item x="225"/>
        <item x="87"/>
        <item x="259"/>
        <item x="39"/>
        <item x="18"/>
        <item x="65"/>
        <item x="241"/>
        <item x="278"/>
        <item x="261"/>
        <item x="215"/>
        <item x="220"/>
        <item x="62"/>
        <item x="239"/>
        <item x="47"/>
        <item x="0"/>
        <item x="103"/>
        <item x="231"/>
        <item x="227"/>
        <item x="229"/>
        <item x="49"/>
        <item x="52"/>
        <item x="51"/>
        <item x="50"/>
        <item x="99"/>
        <item x="223"/>
        <item x="237"/>
        <item x="283"/>
        <item x="295"/>
        <item x="263"/>
        <item x="123"/>
        <item x="34"/>
        <item x="125"/>
        <item x="126"/>
        <item x="127"/>
        <item x="128"/>
        <item x="64"/>
        <item x="131"/>
        <item t="default"/>
      </items>
    </pivotField>
    <pivotField showAll="0"/>
    <pivotField showAll="0"/>
    <pivotField showAll="0"/>
    <pivotField dataField="1" showAll="0"/>
    <pivotField showAll="0"/>
    <pivotField showAll="0"/>
    <pivotField showAll="0"/>
    <pivotField axis="axisRow" showAll="0">
      <items count="10">
        <item x="1"/>
        <item x="2"/>
        <item x="6"/>
        <item x="7"/>
        <item x="3"/>
        <item x="4"/>
        <item x="5"/>
        <item x="8"/>
        <item h="1" x="0"/>
        <item t="default"/>
      </items>
    </pivotField>
    <pivotField showAll="0"/>
    <pivotField showAll="0"/>
    <pivotField showAll="0"/>
    <pivotField dataField="1" dragToRow="0" dragToCol="0" dragToPage="0" showAll="0" defaultSubtotal="0"/>
  </pivotFields>
  <rowFields count="2">
    <field x="16"/>
    <field x="8"/>
  </rowFields>
  <rowItems count="67">
    <i>
      <x/>
    </i>
    <i r="1">
      <x v="206"/>
    </i>
    <i r="1">
      <x v="207"/>
    </i>
    <i r="1">
      <x v="216"/>
    </i>
    <i r="1">
      <x v="253"/>
    </i>
    <i r="1">
      <x v="270"/>
    </i>
    <i>
      <x v="1"/>
    </i>
    <i r="1">
      <x v="210"/>
    </i>
    <i r="1">
      <x v="241"/>
    </i>
    <i r="1">
      <x v="263"/>
    </i>
    <i r="1">
      <x v="289"/>
    </i>
    <i r="1">
      <x v="295"/>
    </i>
    <i>
      <x v="2"/>
    </i>
    <i r="1">
      <x v="174"/>
    </i>
    <i r="1">
      <x v="217"/>
    </i>
    <i r="1">
      <x v="219"/>
    </i>
    <i r="1">
      <x v="266"/>
    </i>
    <i r="1">
      <x v="271"/>
    </i>
    <i r="1">
      <x v="272"/>
    </i>
    <i r="1">
      <x v="276"/>
    </i>
    <i r="1">
      <x v="277"/>
    </i>
    <i r="1">
      <x v="278"/>
    </i>
    <i r="1">
      <x v="282"/>
    </i>
    <i r="1">
      <x v="283"/>
    </i>
    <i r="1">
      <x v="284"/>
    </i>
    <i r="1">
      <x v="290"/>
    </i>
    <i r="1">
      <x v="291"/>
    </i>
    <i r="1">
      <x v="292"/>
    </i>
    <i r="1">
      <x v="293"/>
    </i>
    <i>
      <x v="3"/>
    </i>
    <i r="1">
      <x v="220"/>
    </i>
    <i r="1">
      <x v="233"/>
    </i>
    <i r="1">
      <x v="234"/>
    </i>
    <i r="1">
      <x v="235"/>
    </i>
    <i r="1">
      <x v="281"/>
    </i>
    <i>
      <x v="4"/>
    </i>
    <i r="1">
      <x v="262"/>
    </i>
    <i r="1">
      <x v="264"/>
    </i>
    <i r="1">
      <x v="269"/>
    </i>
    <i>
      <x v="5"/>
    </i>
    <i r="1">
      <x v="212"/>
    </i>
    <i r="1">
      <x v="265"/>
    </i>
    <i r="1">
      <x v="302"/>
    </i>
    <i>
      <x v="6"/>
    </i>
    <i r="1">
      <x v="215"/>
    </i>
    <i r="1">
      <x v="218"/>
    </i>
    <i r="1">
      <x v="244"/>
    </i>
    <i r="1">
      <x v="251"/>
    </i>
    <i r="1">
      <x v="252"/>
    </i>
    <i r="1">
      <x v="254"/>
    </i>
    <i r="1">
      <x v="258"/>
    </i>
    <i r="1">
      <x v="259"/>
    </i>
    <i r="1">
      <x v="260"/>
    </i>
    <i r="1">
      <x v="267"/>
    </i>
    <i r="1">
      <x v="275"/>
    </i>
    <i r="1">
      <x v="286"/>
    </i>
    <i r="1">
      <x v="297"/>
    </i>
    <i>
      <x v="7"/>
    </i>
    <i r="1">
      <x v="208"/>
    </i>
    <i r="1">
      <x v="214"/>
    </i>
    <i r="1">
      <x v="255"/>
    </i>
    <i r="1">
      <x v="261"/>
    </i>
    <i r="1">
      <x v="268"/>
    </i>
    <i r="1">
      <x v="273"/>
    </i>
    <i r="1">
      <x v="274"/>
    </i>
    <i r="1">
      <x v="294"/>
    </i>
    <i t="grand">
      <x/>
    </i>
  </rowItems>
  <colFields count="1">
    <field x="-2"/>
  </colFields>
  <colItems count="3">
    <i>
      <x/>
    </i>
    <i i="1">
      <x v="1"/>
    </i>
    <i i="2">
      <x v="2"/>
    </i>
  </colItems>
  <dataFields count="3">
    <dataField name="Semula" fld="6" baseField="16" baseItem="0" numFmtId="41"/>
    <dataField name="Menjadi" fld="12" baseField="16" baseItem="0" numFmtId="41"/>
    <dataField name="Selisih " fld="20" baseField="0" baseItem="0" numFmtId="41"/>
  </dataFields>
  <formats count="39">
    <format dxfId="43">
      <pivotArea type="all" dataOnly="0" outline="0" fieldPosition="0"/>
    </format>
    <format dxfId="44">
      <pivotArea outline="0" collapsedLevelsAreSubtotals="1" fieldPosition="0"/>
    </format>
    <format dxfId="45">
      <pivotArea field="16" type="button" dataOnly="0" labelOnly="1" outline="0" axis="axisRow" fieldPosition="0"/>
    </format>
    <format dxfId="46">
      <pivotArea dataOnly="0" labelOnly="1" fieldPosition="0">
        <references count="1">
          <reference field="16" count="0"/>
        </references>
      </pivotArea>
    </format>
    <format dxfId="47">
      <pivotArea dataOnly="0" labelOnly="1" grandRow="1" outline="0" fieldPosition="0"/>
    </format>
    <format dxfId="48">
      <pivotArea dataOnly="0" labelOnly="1" fieldPosition="0">
        <references count="2">
          <reference field="8" count="5">
            <x v="220"/>
            <x v="233"/>
            <x v="234"/>
            <x v="235"/>
            <x v="281"/>
          </reference>
          <reference field="16" count="1" selected="0">
            <x v="3"/>
          </reference>
        </references>
      </pivotArea>
    </format>
    <format dxfId="49">
      <pivotArea dataOnly="0" labelOnly="1" fieldPosition="0">
        <references count="2">
          <reference field="8" count="3">
            <x v="262"/>
            <x v="264"/>
            <x v="269"/>
          </reference>
          <reference field="16" count="1" selected="0">
            <x v="4"/>
          </reference>
        </references>
      </pivotArea>
    </format>
    <format dxfId="50">
      <pivotArea dataOnly="0" labelOnly="1" fieldPosition="0">
        <references count="2">
          <reference field="8" count="3">
            <x v="209"/>
            <x v="212"/>
            <x v="265"/>
          </reference>
          <reference field="16" count="1" selected="0">
            <x v="5"/>
          </reference>
        </references>
      </pivotArea>
    </format>
    <format dxfId="51">
      <pivotArea dataOnly="0" labelOnly="1" fieldPosition="0">
        <references count="2">
          <reference field="8" count="8">
            <x v="208"/>
            <x v="214"/>
            <x v="255"/>
            <x v="261"/>
            <x v="268"/>
            <x v="273"/>
            <x v="274"/>
            <x v="294"/>
          </reference>
          <reference field="16" count="1" selected="0">
            <x v="7"/>
          </reference>
        </references>
      </pivotArea>
    </format>
    <format dxfId="52">
      <pivotArea dataOnly="0" labelOnly="1" fieldPosition="0">
        <references count="2">
          <reference field="8" count="5">
            <x v="206"/>
            <x v="207"/>
            <x v="216"/>
            <x v="253"/>
            <x v="270"/>
          </reference>
          <reference field="16" count="1" selected="0">
            <x v="0"/>
          </reference>
        </references>
      </pivotArea>
    </format>
    <format dxfId="53">
      <pivotArea dataOnly="0" labelOnly="1" fieldPosition="0">
        <references count="2">
          <reference field="8" count="16">
            <x v="174"/>
            <x v="217"/>
            <x v="219"/>
            <x v="266"/>
            <x v="271"/>
            <x v="272"/>
            <x v="276"/>
            <x v="277"/>
            <x v="278"/>
            <x v="282"/>
            <x v="283"/>
            <x v="284"/>
            <x v="290"/>
            <x v="291"/>
            <x v="292"/>
            <x v="293"/>
          </reference>
          <reference field="16" count="1" selected="0">
            <x v="2"/>
          </reference>
        </references>
      </pivotArea>
    </format>
    <format dxfId="54">
      <pivotArea dataOnly="0" labelOnly="1" fieldPosition="0">
        <references count="2">
          <reference field="8" count="5">
            <x v="210"/>
            <x v="241"/>
            <x v="263"/>
            <x v="289"/>
            <x v="295"/>
          </reference>
          <reference field="16" count="1" selected="0">
            <x v="1"/>
          </reference>
        </references>
      </pivotArea>
    </format>
    <format dxfId="55">
      <pivotArea dataOnly="0" labelOnly="1" fieldPosition="0">
        <references count="2">
          <reference field="8" count="12">
            <x v="215"/>
            <x v="218"/>
            <x v="244"/>
            <x v="251"/>
            <x v="252"/>
            <x v="254"/>
            <x v="258"/>
            <x v="259"/>
            <x v="260"/>
            <x v="267"/>
            <x v="275"/>
            <x v="286"/>
          </reference>
          <reference field="16" count="1" selected="0">
            <x v="6"/>
          </reference>
        </references>
      </pivotArea>
    </format>
    <format dxfId="56">
      <pivotArea dataOnly="0" labelOnly="1" outline="0" fieldPosition="0">
        <references count="1">
          <reference field="4294967294" count="2">
            <x v="0"/>
            <x v="1"/>
          </reference>
        </references>
      </pivotArea>
    </format>
    <format dxfId="57">
      <pivotArea dataOnly="0" labelOnly="1" fieldPosition="0">
        <references count="1">
          <reference field="16" count="0"/>
        </references>
      </pivotArea>
    </format>
    <format dxfId="58">
      <pivotArea collapsedLevelsAreSubtotals="1" fieldPosition="0">
        <references count="1">
          <reference field="16" count="1">
            <x v="0"/>
          </reference>
        </references>
      </pivotArea>
    </format>
    <format dxfId="59">
      <pivotArea collapsedLevelsAreSubtotals="1" fieldPosition="0">
        <references count="1">
          <reference field="16" count="1">
            <x v="1"/>
          </reference>
        </references>
      </pivotArea>
    </format>
    <format dxfId="60">
      <pivotArea collapsedLevelsAreSubtotals="1" fieldPosition="0">
        <references count="1">
          <reference field="16" count="1">
            <x v="2"/>
          </reference>
        </references>
      </pivotArea>
    </format>
    <format dxfId="61">
      <pivotArea collapsedLevelsAreSubtotals="1" fieldPosition="0">
        <references count="1">
          <reference field="16" count="1">
            <x v="3"/>
          </reference>
        </references>
      </pivotArea>
    </format>
    <format dxfId="62">
      <pivotArea collapsedLevelsAreSubtotals="1" fieldPosition="0">
        <references count="1">
          <reference field="16" count="1">
            <x v="4"/>
          </reference>
        </references>
      </pivotArea>
    </format>
    <format dxfId="63">
      <pivotArea collapsedLevelsAreSubtotals="1" fieldPosition="0">
        <references count="1">
          <reference field="16" count="1">
            <x v="5"/>
          </reference>
        </references>
      </pivotArea>
    </format>
    <format dxfId="64">
      <pivotArea collapsedLevelsAreSubtotals="1" fieldPosition="0">
        <references count="1">
          <reference field="16" count="1">
            <x v="6"/>
          </reference>
        </references>
      </pivotArea>
    </format>
    <format dxfId="65">
      <pivotArea collapsedLevelsAreSubtotals="1" fieldPosition="0">
        <references count="1">
          <reference field="16" count="1">
            <x v="7"/>
          </reference>
        </references>
      </pivotArea>
    </format>
    <format dxfId="66">
      <pivotArea field="16" type="button" dataOnly="0" labelOnly="1" outline="0" axis="axisRow" fieldPosition="0"/>
    </format>
    <format dxfId="67">
      <pivotArea field="16" type="button" dataOnly="0" labelOnly="1" outline="0" axis="axisRow" fieldPosition="0"/>
    </format>
    <format dxfId="68">
      <pivotArea dataOnly="0" labelOnly="1" outline="0" fieldPosition="0">
        <references count="1">
          <reference field="4294967294" count="2">
            <x v="0"/>
            <x v="1"/>
          </reference>
        </references>
      </pivotArea>
    </format>
    <format dxfId="69">
      <pivotArea field="16" type="button" dataOnly="0" labelOnly="1" outline="0" axis="axisRow" fieldPosition="0"/>
    </format>
    <format dxfId="70">
      <pivotArea dataOnly="0" labelOnly="1" outline="0" fieldPosition="0">
        <references count="1">
          <reference field="4294967294" count="2">
            <x v="0"/>
            <x v="1"/>
          </reference>
        </references>
      </pivotArea>
    </format>
    <format dxfId="71">
      <pivotArea collapsedLevelsAreSubtotals="1" fieldPosition="0">
        <references count="2">
          <reference field="8" count="1">
            <x v="216"/>
          </reference>
          <reference field="16" count="1" selected="0">
            <x v="0"/>
          </reference>
        </references>
      </pivotArea>
    </format>
    <format dxfId="72">
      <pivotArea collapsedLevelsAreSubtotals="1" fieldPosition="0">
        <references count="2">
          <reference field="8" count="1">
            <x v="295"/>
          </reference>
          <reference field="16" count="1" selected="0">
            <x v="1"/>
          </reference>
        </references>
      </pivotArea>
    </format>
    <format dxfId="73">
      <pivotArea collapsedLevelsAreSubtotals="1" fieldPosition="0">
        <references count="2">
          <reference field="8" count="2">
            <x v="271"/>
            <x v="272"/>
          </reference>
          <reference field="16" count="1" selected="0">
            <x v="2"/>
          </reference>
        </references>
      </pivotArea>
    </format>
    <format dxfId="74">
      <pivotArea collapsedLevelsAreSubtotals="1" fieldPosition="0">
        <references count="2">
          <reference field="8" count="2">
            <x v="277"/>
            <x v="278"/>
          </reference>
          <reference field="16" count="1" selected="0">
            <x v="2"/>
          </reference>
        </references>
      </pivotArea>
    </format>
    <format dxfId="75">
      <pivotArea collapsedLevelsAreSubtotals="1" fieldPosition="0">
        <references count="2">
          <reference field="8" count="1">
            <x v="291"/>
          </reference>
          <reference field="16" count="1" selected="0">
            <x v="2"/>
          </reference>
        </references>
      </pivotArea>
    </format>
    <format dxfId="76">
      <pivotArea collapsedLevelsAreSubtotals="1" fieldPosition="0">
        <references count="2">
          <reference field="8" count="1">
            <x v="215"/>
          </reference>
          <reference field="16" count="1" selected="0">
            <x v="6"/>
          </reference>
        </references>
      </pivotArea>
    </format>
    <format dxfId="77">
      <pivotArea collapsedLevelsAreSubtotals="1" fieldPosition="0">
        <references count="2">
          <reference field="8" count="1">
            <x v="273"/>
          </reference>
          <reference field="16" count="1" selected="0">
            <x v="7"/>
          </reference>
        </references>
      </pivotArea>
    </format>
    <format dxfId="78">
      <pivotArea collapsedLevelsAreSubtotals="1" fieldPosition="0">
        <references count="2">
          <reference field="8" count="1">
            <x v="297"/>
          </reference>
          <reference field="16" count="1" selected="0">
            <x v="6"/>
          </reference>
        </references>
      </pivotArea>
    </format>
    <format dxfId="42">
      <pivotArea dataOnly="0" labelOnly="1" outline="0" fieldPosition="0">
        <references count="1">
          <reference field="4294967294" count="1">
            <x v="2"/>
          </reference>
        </references>
      </pivotArea>
    </format>
    <format dxfId="41">
      <pivotArea collapsedLevelsAreSubtotals="1" fieldPosition="0">
        <references count="2">
          <reference field="8" count="1">
            <x v="302"/>
          </reference>
          <reference field="16" count="1" selected="0">
            <x v="5"/>
          </reference>
        </references>
      </pivotArea>
    </format>
    <format dxfId="40">
      <pivotArea dataOnly="0" labelOnly="1" outline="0" fieldPosition="0">
        <references count="1">
          <reference field="4294967294" count="1">
            <x v="2"/>
          </reference>
        </references>
      </pivotArea>
    </format>
  </format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2F5869-61E0-4B09-9CF3-1B76346E7FE7}" name="PivotTable1" cacheId="88"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Rekap Usulan Revisi Anggaran_x000a_(Matrik Semula Menjadi)" fieldListSortAscending="1">
  <location ref="A3:D70" firstHeaderRow="0" firstDataRow="1" firstDataCol="1"/>
  <pivotFields count="21">
    <pivotField showAll="0"/>
    <pivotField showAll="0"/>
    <pivotField showAll="0"/>
    <pivotField showAll="0"/>
    <pivotField showAll="0"/>
    <pivotField showAll="0"/>
    <pivotField dataField="1" showAll="0"/>
    <pivotField showAll="0"/>
    <pivotField axis="axisRow" showAll="0">
      <items count="304">
        <item x="174"/>
        <item x="76"/>
        <item x="136"/>
        <item x="158"/>
        <item x="138"/>
        <item x="142"/>
        <item x="150"/>
        <item x="146"/>
        <item x="148"/>
        <item x="144"/>
        <item x="140"/>
        <item x="154"/>
        <item x="152"/>
        <item x="35"/>
        <item x="286"/>
        <item x="296"/>
        <item x="100"/>
        <item x="111"/>
        <item x="162"/>
        <item x="7"/>
        <item x="74"/>
        <item x="78"/>
        <item x="246"/>
        <item x="59"/>
        <item x="172"/>
        <item x="12"/>
        <item x="101"/>
        <item x="27"/>
        <item x="130"/>
        <item x="28"/>
        <item x="201"/>
        <item x="64"/>
        <item x="16"/>
        <item x="240"/>
        <item x="114"/>
        <item x="234"/>
        <item x="292"/>
        <item x="288"/>
        <item x="121"/>
        <item x="199"/>
        <item x="189"/>
        <item m="1" x="301"/>
        <item x="81"/>
        <item x="71"/>
        <item x="184"/>
        <item x="91"/>
        <item x="260"/>
        <item x="262"/>
        <item x="40"/>
        <item x="216"/>
        <item x="54"/>
        <item x="112"/>
        <item x="14"/>
        <item x="98"/>
        <item x="275"/>
        <item x="46"/>
        <item x="20"/>
        <item x="73"/>
        <item x="104"/>
        <item x="61"/>
        <item x="86"/>
        <item x="300"/>
        <item x="289"/>
        <item x="251"/>
        <item x="247"/>
        <item x="253"/>
        <item x="36"/>
        <item x="277"/>
        <item x="79"/>
        <item x="85"/>
        <item x="271"/>
        <item x="92"/>
        <item x="31"/>
        <item x="95"/>
        <item x="273"/>
        <item x="43"/>
        <item x="226"/>
        <item x="89"/>
        <item x="122"/>
        <item x="256"/>
        <item x="67"/>
        <item x="222"/>
        <item x="228"/>
        <item x="242"/>
        <item x="233"/>
        <item x="298"/>
        <item x="230"/>
        <item x="102"/>
        <item x="224"/>
        <item x="238"/>
        <item x="268"/>
        <item x="106"/>
        <item x="203"/>
        <item x="108"/>
        <item x="84"/>
        <item x="185"/>
        <item x="38"/>
        <item x="156"/>
        <item x="124"/>
        <item x="77"/>
        <item x="23"/>
        <item x="204"/>
        <item x="264"/>
        <item x="250"/>
        <item x="60"/>
        <item x="163"/>
        <item x="287"/>
        <item x="190"/>
        <item x="8"/>
        <item x="118"/>
        <item x="270"/>
        <item x="93"/>
        <item x="17"/>
        <item x="290"/>
        <item x="97"/>
        <item x="109"/>
        <item x="186"/>
        <item x="115"/>
        <item x="235"/>
        <item x="293"/>
        <item x="24"/>
        <item x="9"/>
        <item x="175"/>
        <item x="191"/>
        <item x="265"/>
        <item x="236"/>
        <item x="294"/>
        <item x="164"/>
        <item x="205"/>
        <item x="116"/>
        <item x="10"/>
        <item x="266"/>
        <item x="25"/>
        <item x="30"/>
        <item x="72"/>
        <item x="82"/>
        <item x="176"/>
        <item x="192"/>
        <item x="206"/>
        <item x="165"/>
        <item x="267"/>
        <item x="107"/>
        <item x="166"/>
        <item x="66"/>
        <item x="249"/>
        <item x="177"/>
        <item x="193"/>
        <item x="88"/>
        <item x="221"/>
        <item x="19"/>
        <item x="207"/>
        <item x="45"/>
        <item x="63"/>
        <item x="284"/>
        <item x="119"/>
        <item x="285"/>
        <item x="178"/>
        <item x="167"/>
        <item x="208"/>
        <item x="232"/>
        <item x="194"/>
        <item x="179"/>
        <item x="195"/>
        <item x="209"/>
        <item x="180"/>
        <item x="196"/>
        <item x="210"/>
        <item x="168"/>
        <item x="169"/>
        <item x="181"/>
        <item x="197"/>
        <item x="211"/>
        <item x="212"/>
        <item x="170"/>
        <item x="282"/>
        <item x="299"/>
        <item x="6"/>
        <item x="26"/>
        <item x="171"/>
        <item x="173"/>
        <item x="135"/>
        <item x="202"/>
        <item x="120"/>
        <item x="110"/>
        <item x="11"/>
        <item x="161"/>
        <item x="53"/>
        <item x="157"/>
        <item x="137"/>
        <item x="198"/>
        <item x="188"/>
        <item x="183"/>
        <item x="13"/>
        <item x="297"/>
        <item x="37"/>
        <item x="15"/>
        <item x="113"/>
        <item x="83"/>
        <item x="141"/>
        <item x="149"/>
        <item x="145"/>
        <item x="147"/>
        <item x="143"/>
        <item x="139"/>
        <item x="153"/>
        <item x="155"/>
        <item x="151"/>
        <item x="5"/>
        <item x="96"/>
        <item x="274"/>
        <item x="131"/>
        <item x="129"/>
        <item x="48"/>
        <item m="1" x="302"/>
        <item x="44"/>
        <item x="133"/>
        <item x="134"/>
        <item x="105"/>
        <item x="117"/>
        <item x="58"/>
        <item x="182"/>
        <item x="291"/>
        <item x="255"/>
        <item x="55"/>
        <item x="56"/>
        <item x="257"/>
        <item x="217"/>
        <item x="280"/>
        <item x="243"/>
        <item x="281"/>
        <item x="218"/>
        <item x="132"/>
        <item x="213"/>
        <item x="214"/>
        <item x="68"/>
        <item x="248"/>
        <item x="245"/>
        <item x="252"/>
        <item x="3"/>
        <item x="2"/>
        <item x="32"/>
        <item x="41"/>
        <item x="4"/>
        <item x="22"/>
        <item x="21"/>
        <item x="159"/>
        <item x="160"/>
        <item x="57"/>
        <item x="258"/>
        <item x="244"/>
        <item x="254"/>
        <item x="219"/>
        <item x="69"/>
        <item x="200"/>
        <item x="75"/>
        <item x="276"/>
        <item x="187"/>
        <item x="272"/>
        <item x="279"/>
        <item x="1"/>
        <item x="90"/>
        <item x="70"/>
        <item x="80"/>
        <item x="269"/>
        <item x="33"/>
        <item x="29"/>
        <item x="94"/>
        <item x="42"/>
        <item x="225"/>
        <item x="87"/>
        <item x="259"/>
        <item x="39"/>
        <item x="18"/>
        <item x="65"/>
        <item x="241"/>
        <item x="278"/>
        <item x="261"/>
        <item x="215"/>
        <item x="220"/>
        <item x="62"/>
        <item x="239"/>
        <item x="47"/>
        <item x="0"/>
        <item x="103"/>
        <item x="231"/>
        <item x="227"/>
        <item x="229"/>
        <item x="49"/>
        <item x="52"/>
        <item x="51"/>
        <item x="50"/>
        <item x="99"/>
        <item x="223"/>
        <item x="237"/>
        <item x="283"/>
        <item x="295"/>
        <item x="263"/>
        <item x="123"/>
        <item x="34"/>
        <item x="125"/>
        <item x="126"/>
        <item x="127"/>
        <item x="128"/>
        <item t="default"/>
      </items>
    </pivotField>
    <pivotField showAll="0"/>
    <pivotField showAll="0"/>
    <pivotField showAll="0"/>
    <pivotField dataField="1" showAll="0"/>
    <pivotField showAll="0"/>
    <pivotField showAll="0"/>
    <pivotField showAll="0"/>
    <pivotField axis="axisRow" showAll="0">
      <items count="10">
        <item x="1"/>
        <item x="2"/>
        <item x="6"/>
        <item x="7"/>
        <item x="3"/>
        <item x="4"/>
        <item x="5"/>
        <item x="8"/>
        <item h="1" x="0"/>
        <item t="default"/>
      </items>
    </pivotField>
    <pivotField showAll="0"/>
    <pivotField showAll="0"/>
    <pivotField showAll="0"/>
    <pivotField dataField="1" dragToRow="0" dragToCol="0" dragToPage="0" showAll="0" defaultSubtotal="0"/>
  </pivotFields>
  <rowFields count="2">
    <field x="16"/>
    <field x="8"/>
  </rowFields>
  <rowItems count="67">
    <i>
      <x/>
    </i>
    <i r="1">
      <x v="207"/>
    </i>
    <i r="1">
      <x v="208"/>
    </i>
    <i r="1">
      <x v="218"/>
    </i>
    <i r="1">
      <x v="255"/>
    </i>
    <i r="1">
      <x v="272"/>
    </i>
    <i>
      <x v="1"/>
    </i>
    <i r="1">
      <x v="211"/>
    </i>
    <i r="1">
      <x v="243"/>
    </i>
    <i r="1">
      <x v="265"/>
    </i>
    <i r="1">
      <x v="291"/>
    </i>
    <i r="1">
      <x v="297"/>
    </i>
    <i>
      <x v="2"/>
    </i>
    <i r="1">
      <x v="175"/>
    </i>
    <i r="1">
      <x v="219"/>
    </i>
    <i r="1">
      <x v="221"/>
    </i>
    <i r="1">
      <x v="268"/>
    </i>
    <i r="1">
      <x v="273"/>
    </i>
    <i r="1">
      <x v="274"/>
    </i>
    <i r="1">
      <x v="278"/>
    </i>
    <i r="1">
      <x v="279"/>
    </i>
    <i r="1">
      <x v="280"/>
    </i>
    <i r="1">
      <x v="284"/>
    </i>
    <i r="1">
      <x v="285"/>
    </i>
    <i r="1">
      <x v="286"/>
    </i>
    <i r="1">
      <x v="292"/>
    </i>
    <i r="1">
      <x v="293"/>
    </i>
    <i r="1">
      <x v="294"/>
    </i>
    <i r="1">
      <x v="295"/>
    </i>
    <i>
      <x v="3"/>
    </i>
    <i r="1">
      <x v="222"/>
    </i>
    <i r="1">
      <x v="235"/>
    </i>
    <i r="1">
      <x v="236"/>
    </i>
    <i r="1">
      <x v="237"/>
    </i>
    <i r="1">
      <x v="283"/>
    </i>
    <i>
      <x v="4"/>
    </i>
    <i r="1">
      <x v="264"/>
    </i>
    <i r="1">
      <x v="266"/>
    </i>
    <i r="1">
      <x v="271"/>
    </i>
    <i>
      <x v="5"/>
    </i>
    <i r="1">
      <x v="210"/>
    </i>
    <i r="1">
      <x v="214"/>
    </i>
    <i r="1">
      <x v="267"/>
    </i>
    <i>
      <x v="6"/>
    </i>
    <i r="1">
      <x v="217"/>
    </i>
    <i r="1">
      <x v="220"/>
    </i>
    <i r="1">
      <x v="246"/>
    </i>
    <i r="1">
      <x v="253"/>
    </i>
    <i r="1">
      <x v="254"/>
    </i>
    <i r="1">
      <x v="256"/>
    </i>
    <i r="1">
      <x v="260"/>
    </i>
    <i r="1">
      <x v="261"/>
    </i>
    <i r="1">
      <x v="262"/>
    </i>
    <i r="1">
      <x v="269"/>
    </i>
    <i r="1">
      <x v="277"/>
    </i>
    <i r="1">
      <x v="288"/>
    </i>
    <i r="1">
      <x v="299"/>
    </i>
    <i>
      <x v="7"/>
    </i>
    <i r="1">
      <x v="209"/>
    </i>
    <i r="1">
      <x v="216"/>
    </i>
    <i r="1">
      <x v="257"/>
    </i>
    <i r="1">
      <x v="263"/>
    </i>
    <i r="1">
      <x v="270"/>
    </i>
    <i r="1">
      <x v="275"/>
    </i>
    <i r="1">
      <x v="276"/>
    </i>
    <i r="1">
      <x v="296"/>
    </i>
    <i t="grand">
      <x/>
    </i>
  </rowItems>
  <colFields count="1">
    <field x="-2"/>
  </colFields>
  <colItems count="3">
    <i>
      <x/>
    </i>
    <i i="1">
      <x v="1"/>
    </i>
    <i i="2">
      <x v="2"/>
    </i>
  </colItems>
  <dataFields count="3">
    <dataField name="Semula" fld="6" baseField="16" baseItem="0" numFmtId="41"/>
    <dataField name="Menjadi" fld="12" baseField="16" baseItem="0" numFmtId="41"/>
    <dataField name=" Selisih " fld="20" baseField="16" baseItem="0" numFmtId="41"/>
  </dataFields>
  <formats count="36">
    <format dxfId="238">
      <pivotArea type="all" dataOnly="0" outline="0" fieldPosition="0"/>
    </format>
    <format dxfId="237">
      <pivotArea outline="0" collapsedLevelsAreSubtotals="1" fieldPosition="0"/>
    </format>
    <format dxfId="236">
      <pivotArea field="16" type="button" dataOnly="0" labelOnly="1" outline="0" axis="axisRow" fieldPosition="0"/>
    </format>
    <format dxfId="235">
      <pivotArea dataOnly="0" labelOnly="1" fieldPosition="0">
        <references count="1">
          <reference field="16" count="0"/>
        </references>
      </pivotArea>
    </format>
    <format dxfId="234">
      <pivotArea dataOnly="0" labelOnly="1" grandRow="1" outline="0" fieldPosition="0"/>
    </format>
    <format dxfId="233">
      <pivotArea dataOnly="0" labelOnly="1" fieldPosition="0">
        <references count="2">
          <reference field="8" count="5">
            <x v="222"/>
            <x v="235"/>
            <x v="236"/>
            <x v="237"/>
            <x v="283"/>
          </reference>
          <reference field="16" count="1" selected="0">
            <x v="3"/>
          </reference>
        </references>
      </pivotArea>
    </format>
    <format dxfId="232">
      <pivotArea dataOnly="0" labelOnly="1" fieldPosition="0">
        <references count="2">
          <reference field="8" count="3">
            <x v="264"/>
            <x v="266"/>
            <x v="271"/>
          </reference>
          <reference field="16" count="1" selected="0">
            <x v="4"/>
          </reference>
        </references>
      </pivotArea>
    </format>
    <format dxfId="231">
      <pivotArea dataOnly="0" labelOnly="1" fieldPosition="0">
        <references count="2">
          <reference field="8" count="3">
            <x v="210"/>
            <x v="214"/>
            <x v="267"/>
          </reference>
          <reference field="16" count="1" selected="0">
            <x v="5"/>
          </reference>
        </references>
      </pivotArea>
    </format>
    <format dxfId="230">
      <pivotArea dataOnly="0" labelOnly="1" fieldPosition="0">
        <references count="2">
          <reference field="8" count="8">
            <x v="209"/>
            <x v="216"/>
            <x v="257"/>
            <x v="263"/>
            <x v="270"/>
            <x v="275"/>
            <x v="276"/>
            <x v="296"/>
          </reference>
          <reference field="16" count="1" selected="0">
            <x v="7"/>
          </reference>
        </references>
      </pivotArea>
    </format>
    <format dxfId="229">
      <pivotArea dataOnly="0" labelOnly="1" fieldPosition="0">
        <references count="2">
          <reference field="8" count="6">
            <x v="207"/>
            <x v="208"/>
            <x v="213"/>
            <x v="218"/>
            <x v="255"/>
            <x v="272"/>
          </reference>
          <reference field="16" count="1" selected="0">
            <x v="0"/>
          </reference>
        </references>
      </pivotArea>
    </format>
    <format dxfId="228">
      <pivotArea dataOnly="0" labelOnly="1" fieldPosition="0">
        <references count="2">
          <reference field="8" count="16">
            <x v="175"/>
            <x v="219"/>
            <x v="221"/>
            <x v="268"/>
            <x v="273"/>
            <x v="274"/>
            <x v="278"/>
            <x v="279"/>
            <x v="280"/>
            <x v="284"/>
            <x v="285"/>
            <x v="286"/>
            <x v="292"/>
            <x v="293"/>
            <x v="294"/>
            <x v="295"/>
          </reference>
          <reference field="16" count="1" selected="0">
            <x v="2"/>
          </reference>
        </references>
      </pivotArea>
    </format>
    <format dxfId="227">
      <pivotArea dataOnly="0" labelOnly="1" fieldPosition="0">
        <references count="2">
          <reference field="8" count="5">
            <x v="211"/>
            <x v="243"/>
            <x v="265"/>
            <x v="291"/>
            <x v="297"/>
          </reference>
          <reference field="16" count="1" selected="0">
            <x v="1"/>
          </reference>
        </references>
      </pivotArea>
    </format>
    <format dxfId="226">
      <pivotArea dataOnly="0" labelOnly="1" fieldPosition="0">
        <references count="2">
          <reference field="8" count="12">
            <x v="217"/>
            <x v="220"/>
            <x v="246"/>
            <x v="253"/>
            <x v="254"/>
            <x v="256"/>
            <x v="260"/>
            <x v="261"/>
            <x v="262"/>
            <x v="269"/>
            <x v="277"/>
            <x v="288"/>
          </reference>
          <reference field="16" count="1" selected="0">
            <x v="6"/>
          </reference>
        </references>
      </pivotArea>
    </format>
    <format dxfId="225">
      <pivotArea dataOnly="0" labelOnly="1" outline="0" fieldPosition="0">
        <references count="1">
          <reference field="4294967294" count="3">
            <x v="0"/>
            <x v="1"/>
            <x v="2"/>
          </reference>
        </references>
      </pivotArea>
    </format>
    <format dxfId="224">
      <pivotArea dataOnly="0" labelOnly="1" fieldPosition="0">
        <references count="1">
          <reference field="16" count="0"/>
        </references>
      </pivotArea>
    </format>
    <format dxfId="223">
      <pivotArea collapsedLevelsAreSubtotals="1" fieldPosition="0">
        <references count="1">
          <reference field="16" count="1">
            <x v="0"/>
          </reference>
        </references>
      </pivotArea>
    </format>
    <format dxfId="222">
      <pivotArea collapsedLevelsAreSubtotals="1" fieldPosition="0">
        <references count="1">
          <reference field="16" count="1">
            <x v="1"/>
          </reference>
        </references>
      </pivotArea>
    </format>
    <format dxfId="221">
      <pivotArea collapsedLevelsAreSubtotals="1" fieldPosition="0">
        <references count="1">
          <reference field="16" count="1">
            <x v="2"/>
          </reference>
        </references>
      </pivotArea>
    </format>
    <format dxfId="220">
      <pivotArea collapsedLevelsAreSubtotals="1" fieldPosition="0">
        <references count="1">
          <reference field="16" count="1">
            <x v="3"/>
          </reference>
        </references>
      </pivotArea>
    </format>
    <format dxfId="219">
      <pivotArea collapsedLevelsAreSubtotals="1" fieldPosition="0">
        <references count="1">
          <reference field="16" count="1">
            <x v="4"/>
          </reference>
        </references>
      </pivotArea>
    </format>
    <format dxfId="218">
      <pivotArea collapsedLevelsAreSubtotals="1" fieldPosition="0">
        <references count="1">
          <reference field="16" count="1">
            <x v="5"/>
          </reference>
        </references>
      </pivotArea>
    </format>
    <format dxfId="217">
      <pivotArea collapsedLevelsAreSubtotals="1" fieldPosition="0">
        <references count="1">
          <reference field="16" count="1">
            <x v="6"/>
          </reference>
        </references>
      </pivotArea>
    </format>
    <format dxfId="216">
      <pivotArea collapsedLevelsAreSubtotals="1" fieldPosition="0">
        <references count="1">
          <reference field="16" count="1">
            <x v="7"/>
          </reference>
        </references>
      </pivotArea>
    </format>
    <format dxfId="215">
      <pivotArea field="16" type="button" dataOnly="0" labelOnly="1" outline="0" axis="axisRow" fieldPosition="0"/>
    </format>
    <format dxfId="214">
      <pivotArea field="16" type="button" dataOnly="0" labelOnly="1" outline="0" axis="axisRow" fieldPosition="0"/>
    </format>
    <format dxfId="213">
      <pivotArea dataOnly="0" labelOnly="1" outline="0" fieldPosition="0">
        <references count="1">
          <reference field="4294967294" count="3">
            <x v="0"/>
            <x v="1"/>
            <x v="2"/>
          </reference>
        </references>
      </pivotArea>
    </format>
    <format dxfId="212">
      <pivotArea field="16" type="button" dataOnly="0" labelOnly="1" outline="0" axis="axisRow" fieldPosition="0"/>
    </format>
    <format dxfId="211">
      <pivotArea dataOnly="0" labelOnly="1" outline="0" fieldPosition="0">
        <references count="1">
          <reference field="4294967294" count="3">
            <x v="0"/>
            <x v="1"/>
            <x v="2"/>
          </reference>
        </references>
      </pivotArea>
    </format>
    <format dxfId="210">
      <pivotArea collapsedLevelsAreSubtotals="1" fieldPosition="0">
        <references count="2">
          <reference field="8" count="1">
            <x v="218"/>
          </reference>
          <reference field="16" count="1" selected="0">
            <x v="0"/>
          </reference>
        </references>
      </pivotArea>
    </format>
    <format dxfId="209">
      <pivotArea collapsedLevelsAreSubtotals="1" fieldPosition="0">
        <references count="2">
          <reference field="8" count="1">
            <x v="297"/>
          </reference>
          <reference field="16" count="1" selected="0">
            <x v="1"/>
          </reference>
        </references>
      </pivotArea>
    </format>
    <format dxfId="208">
      <pivotArea collapsedLevelsAreSubtotals="1" fieldPosition="0">
        <references count="2">
          <reference field="8" count="2">
            <x v="273"/>
            <x v="274"/>
          </reference>
          <reference field="16" count="1" selected="0">
            <x v="2"/>
          </reference>
        </references>
      </pivotArea>
    </format>
    <format dxfId="207">
      <pivotArea collapsedLevelsAreSubtotals="1" fieldPosition="0">
        <references count="2">
          <reference field="8" count="2">
            <x v="279"/>
            <x v="280"/>
          </reference>
          <reference field="16" count="1" selected="0">
            <x v="2"/>
          </reference>
        </references>
      </pivotArea>
    </format>
    <format dxfId="206">
      <pivotArea collapsedLevelsAreSubtotals="1" fieldPosition="0">
        <references count="2">
          <reference field="8" count="1">
            <x v="293"/>
          </reference>
          <reference field="16" count="1" selected="0">
            <x v="2"/>
          </reference>
        </references>
      </pivotArea>
    </format>
    <format dxfId="205">
      <pivotArea collapsedLevelsAreSubtotals="1" fieldPosition="0">
        <references count="2">
          <reference field="8" count="1">
            <x v="217"/>
          </reference>
          <reference field="16" count="1" selected="0">
            <x v="6"/>
          </reference>
        </references>
      </pivotArea>
    </format>
    <format dxfId="204">
      <pivotArea collapsedLevelsAreSubtotals="1" fieldPosition="0">
        <references count="2">
          <reference field="8" count="1">
            <x v="275"/>
          </reference>
          <reference field="16" count="1" selected="0">
            <x v="7"/>
          </reference>
        </references>
      </pivotArea>
    </format>
    <format dxfId="203">
      <pivotArea collapsedLevelsAreSubtotals="1" fieldPosition="0">
        <references count="2">
          <reference field="8" count="1">
            <x v="299"/>
          </reference>
          <reference field="16" count="1" selected="0">
            <x v="6"/>
          </reference>
        </references>
      </pivotArea>
    </format>
  </format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807B12-F03A-4B42-9E89-EC81B8A3185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Kegiatan Subkoordinator" fieldListSortAscending="1">
  <location ref="A3:D65" firstHeaderRow="0" firstDataRow="1" firstDataCol="1"/>
  <pivotFields count="21">
    <pivotField showAll="0"/>
    <pivotField showAll="0"/>
    <pivotField showAll="0"/>
    <pivotField showAll="0"/>
    <pivotField showAll="0"/>
    <pivotField showAll="0"/>
    <pivotField dataField="1" showAll="0"/>
    <pivotField showAll="0"/>
    <pivotField axis="axisRow" showAll="0">
      <items count="261">
        <item x="138"/>
        <item x="65"/>
        <item x="100"/>
        <item x="122"/>
        <item x="102"/>
        <item x="106"/>
        <item x="114"/>
        <item x="110"/>
        <item x="112"/>
        <item x="108"/>
        <item x="104"/>
        <item x="118"/>
        <item x="116"/>
        <item x="245"/>
        <item x="255"/>
        <item x="126"/>
        <item x="7"/>
        <item x="63"/>
        <item x="67"/>
        <item x="205"/>
        <item x="54"/>
        <item x="136"/>
        <item x="12"/>
        <item x="24"/>
        <item x="165"/>
        <item x="199"/>
        <item x="251"/>
        <item x="247"/>
        <item x="163"/>
        <item x="153"/>
        <item x="60"/>
        <item x="148"/>
        <item x="78"/>
        <item x="219"/>
        <item x="221"/>
        <item x="35"/>
        <item x="180"/>
        <item x="49"/>
        <item x="14"/>
        <item x="83"/>
        <item x="234"/>
        <item x="41"/>
        <item x="17"/>
        <item x="62"/>
        <item x="87"/>
        <item x="56"/>
        <item x="74"/>
        <item x="259"/>
        <item x="248"/>
        <item x="210"/>
        <item x="206"/>
        <item x="212"/>
        <item x="31"/>
        <item x="236"/>
        <item x="68"/>
        <item x="73"/>
        <item x="230"/>
        <item x="79"/>
        <item x="27"/>
        <item x="81"/>
        <item x="232"/>
        <item x="38"/>
        <item x="190"/>
        <item x="76"/>
        <item x="215"/>
        <item x="186"/>
        <item x="192"/>
        <item x="198"/>
        <item x="257"/>
        <item x="194"/>
        <item x="85"/>
        <item x="188"/>
        <item x="227"/>
        <item x="167"/>
        <item x="72"/>
        <item x="149"/>
        <item x="33"/>
        <item x="120"/>
        <item x="66"/>
        <item x="20"/>
        <item x="168"/>
        <item x="223"/>
        <item x="209"/>
        <item x="55"/>
        <item x="127"/>
        <item x="246"/>
        <item x="154"/>
        <item x="8"/>
        <item x="229"/>
        <item x="249"/>
        <item x="150"/>
        <item x="200"/>
        <item x="252"/>
        <item x="21"/>
        <item x="9"/>
        <item x="139"/>
        <item x="155"/>
        <item x="224"/>
        <item x="201"/>
        <item x="253"/>
        <item x="128"/>
        <item x="169"/>
        <item x="10"/>
        <item x="225"/>
        <item x="22"/>
        <item x="26"/>
        <item x="61"/>
        <item x="70"/>
        <item x="140"/>
        <item x="156"/>
        <item x="170"/>
        <item x="129"/>
        <item x="226"/>
        <item x="130"/>
        <item x="196"/>
        <item x="208"/>
        <item x="141"/>
        <item x="157"/>
        <item x="185"/>
        <item x="171"/>
        <item x="40"/>
        <item x="243"/>
        <item x="244"/>
        <item x="142"/>
        <item x="131"/>
        <item x="172"/>
        <item x="197"/>
        <item x="158"/>
        <item x="143"/>
        <item x="159"/>
        <item x="173"/>
        <item x="144"/>
        <item x="160"/>
        <item x="174"/>
        <item x="132"/>
        <item x="133"/>
        <item x="145"/>
        <item x="161"/>
        <item x="175"/>
        <item x="176"/>
        <item x="134"/>
        <item x="241"/>
        <item x="258"/>
        <item x="6"/>
        <item x="23"/>
        <item x="135"/>
        <item x="137"/>
        <item x="99"/>
        <item x="166"/>
        <item x="89"/>
        <item x="11"/>
        <item x="125"/>
        <item x="48"/>
        <item x="121"/>
        <item x="101"/>
        <item x="162"/>
        <item x="152"/>
        <item x="147"/>
        <item x="13"/>
        <item x="256"/>
        <item x="32"/>
        <item x="15"/>
        <item x="90"/>
        <item x="71"/>
        <item x="105"/>
        <item x="113"/>
        <item x="109"/>
        <item x="111"/>
        <item x="107"/>
        <item x="103"/>
        <item x="117"/>
        <item x="119"/>
        <item x="115"/>
        <item x="5"/>
        <item x="82"/>
        <item x="233"/>
        <item x="95"/>
        <item x="94"/>
        <item x="43"/>
        <item x="39"/>
        <item x="97"/>
        <item x="98"/>
        <item x="88"/>
        <item x="53"/>
        <item x="146"/>
        <item x="250"/>
        <item x="214"/>
        <item x="50"/>
        <item x="51"/>
        <item x="216"/>
        <item x="181"/>
        <item x="239"/>
        <item x="202"/>
        <item x="240"/>
        <item x="182"/>
        <item x="96"/>
        <item x="177"/>
        <item x="178"/>
        <item x="57"/>
        <item x="207"/>
        <item x="204"/>
        <item x="211"/>
        <item x="3"/>
        <item x="2"/>
        <item x="28"/>
        <item x="36"/>
        <item x="4"/>
        <item x="19"/>
        <item x="18"/>
        <item x="123"/>
        <item x="124"/>
        <item x="52"/>
        <item x="217"/>
        <item x="203"/>
        <item x="213"/>
        <item x="183"/>
        <item x="58"/>
        <item x="164"/>
        <item x="91"/>
        <item x="64"/>
        <item x="235"/>
        <item x="151"/>
        <item x="231"/>
        <item x="238"/>
        <item x="1"/>
        <item x="77"/>
        <item x="59"/>
        <item x="69"/>
        <item x="228"/>
        <item x="29"/>
        <item x="25"/>
        <item x="80"/>
        <item x="37"/>
        <item x="189"/>
        <item x="75"/>
        <item x="218"/>
        <item x="34"/>
        <item x="16"/>
        <item x="237"/>
        <item x="220"/>
        <item x="179"/>
        <item x="184"/>
        <item x="42"/>
        <item x="0"/>
        <item x="86"/>
        <item x="195"/>
        <item x="191"/>
        <item x="193"/>
        <item x="44"/>
        <item x="47"/>
        <item x="46"/>
        <item x="45"/>
        <item x="84"/>
        <item x="187"/>
        <item x="242"/>
        <item x="254"/>
        <item x="222"/>
        <item x="92"/>
        <item x="93"/>
        <item x="30"/>
        <item t="default"/>
      </items>
    </pivotField>
    <pivotField showAll="0"/>
    <pivotField showAll="0"/>
    <pivotField showAll="0"/>
    <pivotField dataField="1" showAll="0"/>
    <pivotField showAll="0"/>
    <pivotField showAll="0"/>
    <pivotField showAll="0"/>
    <pivotField axis="axisRow" showAll="0">
      <items count="10">
        <item x="7"/>
        <item x="3"/>
        <item x="4"/>
        <item x="8"/>
        <item x="1"/>
        <item x="6"/>
        <item x="2"/>
        <item x="5"/>
        <item h="1" x="0"/>
        <item t="default"/>
      </items>
    </pivotField>
    <pivotField showAll="0"/>
    <pivotField showAll="0"/>
    <pivotField showAll="0"/>
    <pivotField dataField="1" dragToRow="0" dragToCol="0" dragToPage="0" showAll="0" defaultSubtotal="0"/>
  </pivotFields>
  <rowFields count="2">
    <field x="16"/>
    <field x="8"/>
  </rowFields>
  <rowItems count="62">
    <i>
      <x/>
    </i>
    <i r="1">
      <x v="186"/>
    </i>
    <i r="1">
      <x v="199"/>
    </i>
    <i r="1">
      <x v="200"/>
    </i>
    <i r="1">
      <x v="201"/>
    </i>
    <i r="1">
      <x v="244"/>
    </i>
    <i>
      <x v="1"/>
    </i>
    <i r="1">
      <x v="229"/>
    </i>
    <i r="1">
      <x v="231"/>
    </i>
    <i r="1">
      <x v="236"/>
    </i>
    <i>
      <x v="2"/>
    </i>
    <i r="1">
      <x v="176"/>
    </i>
    <i r="1">
      <x v="179"/>
    </i>
    <i r="1">
      <x v="232"/>
    </i>
    <i>
      <x v="3"/>
    </i>
    <i r="1">
      <x v="175"/>
    </i>
    <i r="1">
      <x v="181"/>
    </i>
    <i r="1">
      <x v="222"/>
    </i>
    <i r="1">
      <x v="228"/>
    </i>
    <i r="1">
      <x v="235"/>
    </i>
    <i r="1">
      <x v="238"/>
    </i>
    <i r="1">
      <x v="239"/>
    </i>
    <i r="1">
      <x v="256"/>
    </i>
    <i>
      <x v="4"/>
    </i>
    <i r="1">
      <x v="173"/>
    </i>
    <i r="1">
      <x v="174"/>
    </i>
    <i r="1">
      <x v="218"/>
    </i>
    <i r="1">
      <x v="220"/>
    </i>
    <i r="1">
      <x v="237"/>
    </i>
    <i r="1">
      <x v="258"/>
    </i>
    <i>
      <x v="5"/>
    </i>
    <i r="1">
      <x v="142"/>
    </i>
    <i r="1">
      <x v="183"/>
    </i>
    <i r="1">
      <x v="185"/>
    </i>
    <i r="1">
      <x v="233"/>
    </i>
    <i r="1">
      <x v="241"/>
    </i>
    <i r="1">
      <x v="245"/>
    </i>
    <i r="1">
      <x v="246"/>
    </i>
    <i r="1">
      <x v="247"/>
    </i>
    <i r="1">
      <x v="253"/>
    </i>
    <i r="1">
      <x v="254"/>
    </i>
    <i r="1">
      <x v="255"/>
    </i>
    <i>
      <x v="6"/>
    </i>
    <i r="1">
      <x v="177"/>
    </i>
    <i r="1">
      <x v="207"/>
    </i>
    <i r="1">
      <x v="230"/>
    </i>
    <i r="1">
      <x v="252"/>
    </i>
    <i r="1">
      <x v="257"/>
    </i>
    <i>
      <x v="7"/>
    </i>
    <i r="1">
      <x v="182"/>
    </i>
    <i r="1">
      <x v="184"/>
    </i>
    <i r="1">
      <x v="210"/>
    </i>
    <i r="1">
      <x v="217"/>
    </i>
    <i r="1">
      <x v="219"/>
    </i>
    <i r="1">
      <x v="221"/>
    </i>
    <i r="1">
      <x v="225"/>
    </i>
    <i r="1">
      <x v="226"/>
    </i>
    <i r="1">
      <x v="227"/>
    </i>
    <i r="1">
      <x v="234"/>
    </i>
    <i r="1">
      <x v="240"/>
    </i>
    <i r="1">
      <x v="249"/>
    </i>
    <i t="grand">
      <x/>
    </i>
  </rowItems>
  <colFields count="1">
    <field x="-2"/>
  </colFields>
  <colItems count="3">
    <i>
      <x/>
    </i>
    <i i="1">
      <x v="1"/>
    </i>
    <i i="2">
      <x v="2"/>
    </i>
  </colItems>
  <dataFields count="3">
    <dataField name="Semula " fld="6" baseField="16" baseItem="0" numFmtId="41"/>
    <dataField name="Menjadi " fld="12" baseField="16" baseItem="0" numFmtId="41"/>
    <dataField name="Selisih " fld="20" baseField="16" baseItem="0" numFmtId="41"/>
  </dataFields>
  <formats count="67">
    <format dxfId="183">
      <pivotArea collapsedLevelsAreSubtotals="1" fieldPosition="0">
        <references count="2">
          <reference field="8" count="1">
            <x v="176"/>
          </reference>
          <reference field="16" count="1" selected="0">
            <x v="2"/>
          </reference>
        </references>
      </pivotArea>
    </format>
    <format dxfId="182">
      <pivotArea dataOnly="0" labelOnly="1" fieldPosition="0">
        <references count="2">
          <reference field="8" count="1">
            <x v="176"/>
          </reference>
          <reference field="16" count="1" selected="0">
            <x v="2"/>
          </reference>
        </references>
      </pivotArea>
    </format>
    <format dxfId="181">
      <pivotArea collapsedLevelsAreSubtotals="1" fieldPosition="0">
        <references count="2">
          <reference field="8" count="1">
            <x v="238"/>
          </reference>
          <reference field="16" count="1" selected="0">
            <x v="3"/>
          </reference>
        </references>
      </pivotArea>
    </format>
    <format dxfId="180">
      <pivotArea dataOnly="0" labelOnly="1" fieldPosition="0">
        <references count="2">
          <reference field="8" count="1">
            <x v="238"/>
          </reference>
          <reference field="16" count="1" selected="0">
            <x v="3"/>
          </reference>
        </references>
      </pivotArea>
    </format>
    <format dxfId="179">
      <pivotArea collapsedLevelsAreSubtotals="1" fieldPosition="0">
        <references count="2">
          <reference field="8" count="1">
            <x v="218"/>
          </reference>
          <reference field="16" count="1" selected="0">
            <x v="4"/>
          </reference>
        </references>
      </pivotArea>
    </format>
    <format dxfId="178">
      <pivotArea dataOnly="0" labelOnly="1" fieldPosition="0">
        <references count="2">
          <reference field="8" count="1">
            <x v="218"/>
          </reference>
          <reference field="16" count="1" selected="0">
            <x v="4"/>
          </reference>
        </references>
      </pivotArea>
    </format>
    <format dxfId="177">
      <pivotArea collapsedLevelsAreSubtotals="1" fieldPosition="0">
        <references count="2">
          <reference field="8" count="1">
            <x v="258"/>
          </reference>
          <reference field="16" count="1" selected="0">
            <x v="4"/>
          </reference>
        </references>
      </pivotArea>
    </format>
    <format dxfId="176">
      <pivotArea dataOnly="0" labelOnly="1" fieldPosition="0">
        <references count="2">
          <reference field="8" count="1">
            <x v="258"/>
          </reference>
          <reference field="16" count="1" selected="0">
            <x v="4"/>
          </reference>
        </references>
      </pivotArea>
    </format>
    <format dxfId="175">
      <pivotArea collapsedLevelsAreSubtotals="1" fieldPosition="0">
        <references count="2">
          <reference field="8" count="1">
            <x v="177"/>
          </reference>
          <reference field="16" count="1" selected="0">
            <x v="6"/>
          </reference>
        </references>
      </pivotArea>
    </format>
    <format dxfId="174">
      <pivotArea dataOnly="0" labelOnly="1" fieldPosition="0">
        <references count="2">
          <reference field="8" count="1">
            <x v="177"/>
          </reference>
          <reference field="16" count="1" selected="0">
            <x v="6"/>
          </reference>
        </references>
      </pivotArea>
    </format>
    <format dxfId="173">
      <pivotArea collapsedLevelsAreSubtotals="1" fieldPosition="0">
        <references count="2">
          <reference field="8" count="1">
            <x v="257"/>
          </reference>
          <reference field="16" count="1" selected="0">
            <x v="6"/>
          </reference>
        </references>
      </pivotArea>
    </format>
    <format dxfId="172">
      <pivotArea dataOnly="0" labelOnly="1" fieldPosition="0">
        <references count="2">
          <reference field="8" count="1">
            <x v="257"/>
          </reference>
          <reference field="16" count="1" selected="0">
            <x v="6"/>
          </reference>
        </references>
      </pivotArea>
    </format>
    <format dxfId="171">
      <pivotArea collapsedLevelsAreSubtotals="1" fieldPosition="0">
        <references count="2">
          <reference field="8" count="1">
            <x v="182"/>
          </reference>
          <reference field="16" count="1" selected="0">
            <x v="7"/>
          </reference>
        </references>
      </pivotArea>
    </format>
    <format dxfId="170">
      <pivotArea dataOnly="0" labelOnly="1" fieldPosition="0">
        <references count="2">
          <reference field="8" count="1">
            <x v="182"/>
          </reference>
          <reference field="16" count="1" selected="0">
            <x v="7"/>
          </reference>
        </references>
      </pivotArea>
    </format>
    <format dxfId="169">
      <pivotArea dataOnly="0" labelOnly="1" fieldPosition="0">
        <references count="1">
          <reference field="16" count="0"/>
        </references>
      </pivotArea>
    </format>
    <format dxfId="168">
      <pivotArea dataOnly="0" labelOnly="1" fieldPosition="0">
        <references count="1">
          <reference field="16" count="0"/>
        </references>
      </pivotArea>
    </format>
    <format dxfId="167">
      <pivotArea collapsedLevelsAreSubtotals="1" fieldPosition="0">
        <references count="1">
          <reference field="16" count="1">
            <x v="0"/>
          </reference>
        </references>
      </pivotArea>
    </format>
    <format dxfId="166">
      <pivotArea collapsedLevelsAreSubtotals="1" fieldPosition="0">
        <references count="1">
          <reference field="16" count="1">
            <x v="1"/>
          </reference>
        </references>
      </pivotArea>
    </format>
    <format dxfId="165">
      <pivotArea collapsedLevelsAreSubtotals="1" fieldPosition="0">
        <references count="1">
          <reference field="16" count="1">
            <x v="2"/>
          </reference>
        </references>
      </pivotArea>
    </format>
    <format dxfId="164">
      <pivotArea collapsedLevelsAreSubtotals="1" fieldPosition="0">
        <references count="1">
          <reference field="16" count="1">
            <x v="3"/>
          </reference>
        </references>
      </pivotArea>
    </format>
    <format dxfId="163">
      <pivotArea collapsedLevelsAreSubtotals="1" fieldPosition="0">
        <references count="1">
          <reference field="16" count="1">
            <x v="4"/>
          </reference>
        </references>
      </pivotArea>
    </format>
    <format dxfId="162">
      <pivotArea collapsedLevelsAreSubtotals="1" fieldPosition="0">
        <references count="1">
          <reference field="16" count="1">
            <x v="5"/>
          </reference>
        </references>
      </pivotArea>
    </format>
    <format dxfId="161">
      <pivotArea collapsedLevelsAreSubtotals="1" fieldPosition="0">
        <references count="1">
          <reference field="16" count="1">
            <x v="6"/>
          </reference>
        </references>
      </pivotArea>
    </format>
    <format dxfId="160">
      <pivotArea collapsedLevelsAreSubtotals="1" fieldPosition="0">
        <references count="1">
          <reference field="16" count="1">
            <x v="7"/>
          </reference>
        </references>
      </pivotArea>
    </format>
    <format dxfId="159">
      <pivotArea collapsedLevelsAreSubtotals="1" fieldPosition="0">
        <references count="1">
          <reference field="16" count="1">
            <x v="0"/>
          </reference>
        </references>
      </pivotArea>
    </format>
    <format dxfId="158">
      <pivotArea collapsedLevelsAreSubtotals="1" fieldPosition="0">
        <references count="1">
          <reference field="16" count="1">
            <x v="1"/>
          </reference>
        </references>
      </pivotArea>
    </format>
    <format dxfId="157">
      <pivotArea collapsedLevelsAreSubtotals="1" fieldPosition="0">
        <references count="1">
          <reference field="16" count="1">
            <x v="2"/>
          </reference>
        </references>
      </pivotArea>
    </format>
    <format dxfId="156">
      <pivotArea collapsedLevelsAreSubtotals="1" fieldPosition="0">
        <references count="1">
          <reference field="16" count="1">
            <x v="3"/>
          </reference>
        </references>
      </pivotArea>
    </format>
    <format dxfId="155">
      <pivotArea collapsedLevelsAreSubtotals="1" fieldPosition="0">
        <references count="1">
          <reference field="16" count="1">
            <x v="4"/>
          </reference>
        </references>
      </pivotArea>
    </format>
    <format dxfId="154">
      <pivotArea collapsedLevelsAreSubtotals="1" fieldPosition="0">
        <references count="1">
          <reference field="16" count="1">
            <x v="5"/>
          </reference>
        </references>
      </pivotArea>
    </format>
    <format dxfId="153">
      <pivotArea collapsedLevelsAreSubtotals="1" fieldPosition="0">
        <references count="1">
          <reference field="16" count="1">
            <x v="6"/>
          </reference>
        </references>
      </pivotArea>
    </format>
    <format dxfId="152">
      <pivotArea collapsedLevelsAreSubtotals="1" fieldPosition="0">
        <references count="1">
          <reference field="16" count="1">
            <x v="7"/>
          </reference>
        </references>
      </pivotArea>
    </format>
    <format dxfId="151">
      <pivotArea dataOnly="0" labelOnly="1" fieldPosition="0">
        <references count="1">
          <reference field="16" count="0"/>
        </references>
      </pivotArea>
    </format>
    <format dxfId="150">
      <pivotArea dataOnly="0" labelOnly="1" fieldPosition="0">
        <references count="1">
          <reference field="16" count="0"/>
        </references>
      </pivotArea>
    </format>
    <format dxfId="149">
      <pivotArea collapsedLevelsAreSubtotals="1" fieldPosition="0">
        <references count="1">
          <reference field="16" count="1">
            <x v="0"/>
          </reference>
        </references>
      </pivotArea>
    </format>
    <format dxfId="148">
      <pivotArea collapsedLevelsAreSubtotals="1" fieldPosition="0">
        <references count="1">
          <reference field="16" count="1">
            <x v="1"/>
          </reference>
        </references>
      </pivotArea>
    </format>
    <format dxfId="147">
      <pivotArea collapsedLevelsAreSubtotals="1" fieldPosition="0">
        <references count="1">
          <reference field="16" count="1">
            <x v="2"/>
          </reference>
        </references>
      </pivotArea>
    </format>
    <format dxfId="146">
      <pivotArea collapsedLevelsAreSubtotals="1" fieldPosition="0">
        <references count="1">
          <reference field="16" count="1">
            <x v="3"/>
          </reference>
        </references>
      </pivotArea>
    </format>
    <format dxfId="145">
      <pivotArea collapsedLevelsAreSubtotals="1" fieldPosition="0">
        <references count="1">
          <reference field="16" count="1">
            <x v="4"/>
          </reference>
        </references>
      </pivotArea>
    </format>
    <format dxfId="144">
      <pivotArea collapsedLevelsAreSubtotals="1" fieldPosition="0">
        <references count="1">
          <reference field="16" count="1">
            <x v="5"/>
          </reference>
        </references>
      </pivotArea>
    </format>
    <format dxfId="143">
      <pivotArea collapsedLevelsAreSubtotals="1" fieldPosition="0">
        <references count="1">
          <reference field="16" count="1">
            <x v="6"/>
          </reference>
        </references>
      </pivotArea>
    </format>
    <format dxfId="142">
      <pivotArea collapsedLevelsAreSubtotals="1" fieldPosition="0">
        <references count="1">
          <reference field="16" count="1">
            <x v="7"/>
          </reference>
        </references>
      </pivotArea>
    </format>
    <format dxfId="141">
      <pivotArea collapsedLevelsAreSubtotals="1" fieldPosition="0">
        <references count="1">
          <reference field="16" count="1">
            <x v="0"/>
          </reference>
        </references>
      </pivotArea>
    </format>
    <format dxfId="140">
      <pivotArea collapsedLevelsAreSubtotals="1" fieldPosition="0">
        <references count="1">
          <reference field="16" count="1">
            <x v="1"/>
          </reference>
        </references>
      </pivotArea>
    </format>
    <format dxfId="139">
      <pivotArea collapsedLevelsAreSubtotals="1" fieldPosition="0">
        <references count="1">
          <reference field="16" count="1">
            <x v="2"/>
          </reference>
        </references>
      </pivotArea>
    </format>
    <format dxfId="138">
      <pivotArea collapsedLevelsAreSubtotals="1" fieldPosition="0">
        <references count="1">
          <reference field="16" count="1">
            <x v="3"/>
          </reference>
        </references>
      </pivotArea>
    </format>
    <format dxfId="137">
      <pivotArea collapsedLevelsAreSubtotals="1" fieldPosition="0">
        <references count="1">
          <reference field="16" count="1">
            <x v="4"/>
          </reference>
        </references>
      </pivotArea>
    </format>
    <format dxfId="136">
      <pivotArea collapsedLevelsAreSubtotals="1" fieldPosition="0">
        <references count="1">
          <reference field="16" count="1">
            <x v="5"/>
          </reference>
        </references>
      </pivotArea>
    </format>
    <format dxfId="135">
      <pivotArea collapsedLevelsAreSubtotals="1" fieldPosition="0">
        <references count="1">
          <reference field="16" count="1">
            <x v="6"/>
          </reference>
        </references>
      </pivotArea>
    </format>
    <format dxfId="134">
      <pivotArea collapsedLevelsAreSubtotals="1" fieldPosition="0">
        <references count="1">
          <reference field="16" count="1">
            <x v="7"/>
          </reference>
        </references>
      </pivotArea>
    </format>
    <format dxfId="133">
      <pivotArea type="all" dataOnly="0" outline="0" fieldPosition="0"/>
    </format>
    <format dxfId="132">
      <pivotArea outline="0" collapsedLevelsAreSubtotals="1" fieldPosition="0"/>
    </format>
    <format dxfId="131">
      <pivotArea field="16" type="button" dataOnly="0" labelOnly="1" outline="0" axis="axisRow" fieldPosition="0"/>
    </format>
    <format dxfId="130">
      <pivotArea dataOnly="0" labelOnly="1" fieldPosition="0">
        <references count="1">
          <reference field="16" count="0"/>
        </references>
      </pivotArea>
    </format>
    <format dxfId="129">
      <pivotArea dataOnly="0" labelOnly="1" grandRow="1" outline="0" fieldPosition="0"/>
    </format>
    <format dxfId="128">
      <pivotArea dataOnly="0" labelOnly="1" fieldPosition="0">
        <references count="2">
          <reference field="8" count="5">
            <x v="186"/>
            <x v="199"/>
            <x v="200"/>
            <x v="201"/>
            <x v="244"/>
          </reference>
          <reference field="16" count="1" selected="0">
            <x v="0"/>
          </reference>
        </references>
      </pivotArea>
    </format>
    <format dxfId="127">
      <pivotArea dataOnly="0" labelOnly="1" fieldPosition="0">
        <references count="2">
          <reference field="8" count="3">
            <x v="229"/>
            <x v="231"/>
            <x v="236"/>
          </reference>
          <reference field="16" count="1" selected="0">
            <x v="1"/>
          </reference>
        </references>
      </pivotArea>
    </format>
    <format dxfId="126">
      <pivotArea dataOnly="0" labelOnly="1" fieldPosition="0">
        <references count="2">
          <reference field="8" count="3">
            <x v="176"/>
            <x v="179"/>
            <x v="232"/>
          </reference>
          <reference field="16" count="1" selected="0">
            <x v="2"/>
          </reference>
        </references>
      </pivotArea>
    </format>
    <format dxfId="125">
      <pivotArea dataOnly="0" labelOnly="1" fieldPosition="0">
        <references count="2">
          <reference field="8" count="8">
            <x v="175"/>
            <x v="181"/>
            <x v="222"/>
            <x v="228"/>
            <x v="235"/>
            <x v="238"/>
            <x v="239"/>
            <x v="256"/>
          </reference>
          <reference field="16" count="1" selected="0">
            <x v="3"/>
          </reference>
        </references>
      </pivotArea>
    </format>
    <format dxfId="124">
      <pivotArea dataOnly="0" labelOnly="1" fieldPosition="0">
        <references count="2">
          <reference field="8" count="6">
            <x v="173"/>
            <x v="174"/>
            <x v="218"/>
            <x v="220"/>
            <x v="237"/>
            <x v="258"/>
          </reference>
          <reference field="16" count="1" selected="0">
            <x v="4"/>
          </reference>
        </references>
      </pivotArea>
    </format>
    <format dxfId="123">
      <pivotArea dataOnly="0" labelOnly="1" fieldPosition="0">
        <references count="2">
          <reference field="8" count="11">
            <x v="142"/>
            <x v="183"/>
            <x v="185"/>
            <x v="233"/>
            <x v="241"/>
            <x v="245"/>
            <x v="246"/>
            <x v="247"/>
            <x v="253"/>
            <x v="254"/>
            <x v="255"/>
          </reference>
          <reference field="16" count="1" selected="0">
            <x v="5"/>
          </reference>
        </references>
      </pivotArea>
    </format>
    <format dxfId="122">
      <pivotArea dataOnly="0" labelOnly="1" fieldPosition="0">
        <references count="2">
          <reference field="8" count="5">
            <x v="177"/>
            <x v="207"/>
            <x v="230"/>
            <x v="252"/>
            <x v="257"/>
          </reference>
          <reference field="16" count="1" selected="0">
            <x v="6"/>
          </reference>
        </references>
      </pivotArea>
    </format>
    <format dxfId="121">
      <pivotArea dataOnly="0" labelOnly="1" fieldPosition="0">
        <references count="2">
          <reference field="8" count="12">
            <x v="182"/>
            <x v="184"/>
            <x v="210"/>
            <x v="217"/>
            <x v="219"/>
            <x v="221"/>
            <x v="225"/>
            <x v="226"/>
            <x v="227"/>
            <x v="234"/>
            <x v="240"/>
            <x v="249"/>
          </reference>
          <reference field="16" count="1" selected="0">
            <x v="7"/>
          </reference>
        </references>
      </pivotArea>
    </format>
    <format dxfId="120">
      <pivotArea dataOnly="0" labelOnly="1" outline="0" fieldPosition="0">
        <references count="1">
          <reference field="4294967294" count="3">
            <x v="0"/>
            <x v="1"/>
            <x v="2"/>
          </reference>
        </references>
      </pivotArea>
    </format>
    <format dxfId="119">
      <pivotArea field="16" type="button" dataOnly="0" labelOnly="1" outline="0" axis="axisRow" fieldPosition="0"/>
    </format>
    <format dxfId="118">
      <pivotArea dataOnly="0" labelOnly="1" outline="0" fieldPosition="0">
        <references count="1">
          <reference field="4294967294" count="3">
            <x v="0"/>
            <x v="1"/>
            <x v="2"/>
          </reference>
        </references>
      </pivotArea>
    </format>
    <format dxfId="117">
      <pivotArea dataOnly="0" labelOnly="1" grandRow="1" outline="0" fieldPosition="0"/>
    </format>
  </format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 xr10:uid="{14ADAE45-1CA6-4173-B6DB-7BD0242EF4BA}" sourceName="SUBKOORDINATOR">
  <pivotTables>
    <pivotTable tabId="18" name="PivotTable1"/>
  </pivotTables>
  <data>
    <tabular pivotCacheId="1835164292">
      <items count="9">
        <i x="7" s="1"/>
        <i x="3" s="1"/>
        <i x="4" s="1"/>
        <i x="8" s="1"/>
        <i x="1" s="1"/>
        <i x="6" s="1"/>
        <i x="2" s="1"/>
        <i x="5"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1" xr10:uid="{992F49DD-E2E2-4334-A8E5-3A48B3955D0F}" sourceName="SUBKOORDINATOR">
  <pivotTables>
    <pivotTable tabId="19" name="PivotTable1"/>
  </pivotTables>
  <data>
    <tabular pivotCacheId="798274918">
      <items count="9">
        <i x="7" s="1"/>
        <i x="3" s="1"/>
        <i x="4" s="1"/>
        <i x="8" s="1"/>
        <i x="1" s="1"/>
        <i x="6" s="1"/>
        <i x="2" s="1"/>
        <i x="5" s="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2" xr10:uid="{3D6F5158-202A-461D-9EF8-58BCF05ACCCF}" sourceName="SUBKOORDINATOR">
  <pivotTables>
    <pivotTable tabId="23" name="PivotTable1"/>
  </pivotTables>
  <data>
    <tabular pivotCacheId="576994689">
      <items count="9">
        <i x="7" s="1"/>
        <i x="3" s="1"/>
        <i x="4" s="1"/>
        <i x="8" s="1"/>
        <i x="1" s="1"/>
        <i x="6" s="1"/>
        <i x="2" s="1"/>
        <i x="5"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2" xr10:uid="{3B7BD446-43E1-41B9-A7D7-4E5697AA7189}" cache="Slicer_SUBKOORDINATOR2" caption="SUBKOORDINATOR" startItem="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xr10:uid="{874628E0-D625-4758-AF44-2DAF96CA430D}" cache="Slicer_SUBKOORDINATOR" caption="SUBKOORDINATOR" startItem="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1" xr10:uid="{99789534-23D9-4A5A-9285-5FD027DA0CED}" cache="Slicer_SUBKOORDINATOR1" caption="SUBKOORDINATOR" startItem="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A7EC57D-E9DF-4B54-8578-562F8A169918}" name="Reviu" displayName="Reviu" ref="A6:S722" totalsRowShown="0">
  <autoFilter ref="A6:S722" xr:uid="{3044157A-F6ED-44DC-BABC-8C1D84364B01}">
    <filterColumn colId="8">
      <customFilters>
        <customFilter operator="notEqual" val=" "/>
      </customFilters>
    </filterColumn>
  </autoFilter>
  <tableColumns count="19">
    <tableColumn id="1" xr3:uid="{5AD3507C-E4C2-465D-B8B7-7C0200A12DE4}" name="Column1" dataDxfId="97" dataCellStyle="Normal 2 2"/>
    <tableColumn id="2" xr3:uid="{D0FB6ECB-5133-4161-9758-4786C6C2B9C5}" name="KODE" dataDxfId="96" dataCellStyle="Normal 2 2"/>
    <tableColumn id="3" xr3:uid="{7C06B4E3-F019-4356-BFB5-F9EC073ADA05}" name="URAIAN" dataDxfId="95" dataCellStyle="Normal 2 2"/>
    <tableColumn id="4" xr3:uid="{F8336AC5-B601-4DFB-9691-15938EEF7CAF}" name="VOL" dataDxfId="94" dataCellStyle="Normal 2 2"/>
    <tableColumn id="5" xr3:uid="{B5D820F9-7275-4129-80E8-EF0E249222C7}" name="SATUAN" dataDxfId="93" dataCellStyle="Normal 2 2"/>
    <tableColumn id="6" xr3:uid="{88407F5E-933E-40C6-AA23-899486A89235}" name="H. SATUAN" dataDxfId="92" dataCellStyle="Normal 2 2"/>
    <tableColumn id="7" xr3:uid="{E70ABD8C-791E-46A4-8C21-4DDEAFDD32C8}" name="JUMLAH" dataDxfId="91" dataCellStyle="Normal 2 2"/>
    <tableColumn id="8" xr3:uid="{745A6DF1-5D3F-40AB-A660-79B12CA232D9}" name="KODE " dataDxfId="90" dataCellStyle="Normal 2 2"/>
    <tableColumn id="9" xr3:uid="{B8CAD034-C9E0-418E-A2B7-DC7EA2CE0DFD}" name="URAIAN " dataDxfId="89" dataCellStyle="Normal 2 2"/>
    <tableColumn id="10" xr3:uid="{45B68437-0FCA-498F-97C3-F27AFFAE1232}" name="VOL " dataDxfId="88" dataCellStyle="Normal 2 2"/>
    <tableColumn id="11" xr3:uid="{58B35F77-6D3D-49D6-9C86-2FB882E7D34A}" name="SATUAN " dataDxfId="87" dataCellStyle="Normal 2 2"/>
    <tableColumn id="12" xr3:uid="{C7A88B07-8F3C-4D85-854E-48CA284032F8}" name="H. SATUAN " dataDxfId="86" dataCellStyle="Normal 2 2"/>
    <tableColumn id="13" xr3:uid="{10816EB7-35E8-43A9-9226-5BD357D3A099}" name="JUMLAH " dataDxfId="85" dataCellStyle="Normal 2 2"/>
    <tableColumn id="14" xr3:uid="{21AF8D99-B888-438F-8C62-447CA3A675F4}" name="+/-" dataDxfId="84" dataCellStyle="Comma [0]"/>
    <tableColumn id="15" xr3:uid="{D91BBCE6-DB33-48BA-9A0C-42B3A4474BCA}" name="Status Revisi" dataDxfId="83" dataCellStyle="Normal 2 2"/>
    <tableColumn id="16" xr3:uid="{64F8F01B-EB85-4591-A173-6846F4519144}" name="KOORDINATOR" dataDxfId="82" dataCellStyle="Normal 2 2"/>
    <tableColumn id="17" xr3:uid="{CD3D1141-715A-4831-A443-8F907AF59D3E}" name="SUBKOORDINATOR" dataDxfId="81" dataCellStyle="Normal 2 2"/>
    <tableColumn id="18" xr3:uid="{5018AC07-4365-4560-B435-94350A3C2CBD}" name="Kegiatan Khusus" dataDxfId="80" dataCellStyle="Normal 2 2"/>
    <tableColumn id="19" xr3:uid="{43AC8B04-EAFE-49D0-A5B9-D93B56233081}" name="SubKoord_Akun" dataDxfId="79" dataCellStyle="Normal 2 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044157A-F6ED-44DC-BABC-8C1D84364B01}" name="Matrik" displayName="Matrik" ref="A6:S720" totalsRowShown="0">
  <autoFilter ref="A6:S720" xr:uid="{3044157A-F6ED-44DC-BABC-8C1D84364B01}"/>
  <tableColumns count="19">
    <tableColumn id="1" xr3:uid="{6ED853D9-DE78-43A7-B121-3696CEA12311}" name="Column1" dataDxfId="202" dataCellStyle="Normal 2 2"/>
    <tableColumn id="2" xr3:uid="{5EF4A908-01BD-45CE-836B-9C3E3B9C6C2B}" name="KODE" dataDxfId="201" dataCellStyle="Normal 2 2"/>
    <tableColumn id="3" xr3:uid="{1670242F-269B-4ED7-A8A4-A2A2BB70D237}" name="URAIAN" dataDxfId="200" dataCellStyle="Normal 2 2"/>
    <tableColumn id="4" xr3:uid="{52B5F313-5EA2-4353-9709-3339596465EE}" name="VOL" dataDxfId="199" dataCellStyle="Normal 2 2"/>
    <tableColumn id="5" xr3:uid="{1C7795F0-9D82-4138-8919-081D4ED64093}" name="SATUAN" dataDxfId="198" dataCellStyle="Normal 2 2"/>
    <tableColumn id="6" xr3:uid="{1E064C83-BA13-4478-BC48-87D59EE16D7C}" name="H. SATUAN" dataDxfId="197" dataCellStyle="Normal 2 2"/>
    <tableColumn id="7" xr3:uid="{0DD87F2B-E9C5-4202-AA59-BF3C0E3A5CCE}" name="JUMLAH" dataDxfId="196" dataCellStyle="Normal 2 2"/>
    <tableColumn id="8" xr3:uid="{F877E517-E650-4B15-B878-A73344B9B87E}" name="KODE " dataDxfId="195" dataCellStyle="Normal 2 2"/>
    <tableColumn id="9" xr3:uid="{F22F4855-EF0C-4E58-9F07-C29F9FAB38FD}" name="URAIAN " dataDxfId="194" dataCellStyle="Normal 2 2"/>
    <tableColumn id="10" xr3:uid="{0BEC9328-75B7-47C1-B753-6AEB8B1520F5}" name="VOL " dataDxfId="193" dataCellStyle="Normal 2 2"/>
    <tableColumn id="11" xr3:uid="{884017F4-CD22-4EAC-A9F0-63B909E708CB}" name="SATUAN " dataDxfId="192" dataCellStyle="Normal 2 2"/>
    <tableColumn id="12" xr3:uid="{9F1FD012-3F57-4D07-B31D-13F7C0A30EA8}" name="H. SATUAN " dataDxfId="191" dataCellStyle="Normal 2 2"/>
    <tableColumn id="13" xr3:uid="{8B93FB9B-7E99-4037-BB72-079EB1D28C6A}" name="JUMLAH " dataDxfId="190" dataCellStyle="Normal 2 2"/>
    <tableColumn id="14" xr3:uid="{81CA7053-73DF-4D83-BB13-A31E6E82BE8C}" name="+/-" dataDxfId="189" dataCellStyle="Comma [0]"/>
    <tableColumn id="15" xr3:uid="{6A369F06-AE12-42D6-B6A5-7B1F54E2E016}" name="Status Revisi" dataDxfId="188" dataCellStyle="Normal 2 2"/>
    <tableColumn id="16" xr3:uid="{6E1CE280-A031-4D58-ACC7-A8A8044FBE70}" name="KOORDINATOR" dataDxfId="187" dataCellStyle="Normal 2 2"/>
    <tableColumn id="17" xr3:uid="{A713C466-7D3B-47E7-BCD7-30C14FE35CFF}" name="SUBKOORDINATOR" dataDxfId="186" dataCellStyle="Normal 2 2"/>
    <tableColumn id="18" xr3:uid="{3DA86555-43CE-4D7E-9646-C453350633D6}" name="Kegiatan Khusus" dataDxfId="185" dataCellStyle="Normal 2 2"/>
    <tableColumn id="19" xr3:uid="{B54713B5-EA72-46E7-A521-98FC45DD8685}" name="SubKoord_Akun" dataDxfId="184" dataCellStyle="Normal 2 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E1C737-1421-431E-8E7D-65BA82BB380C}" name="Matrik_Lama" displayName="Matrik_Lama" ref="A6:S622" totalsRowShown="0">
  <autoFilter ref="A6:S622" xr:uid="{19E1C737-1421-431E-8E7D-65BA82BB380C}">
    <filterColumn colId="14">
      <customFilters>
        <customFilter operator="notEqual" val=" "/>
      </customFilters>
    </filterColumn>
  </autoFilter>
  <tableColumns count="19">
    <tableColumn id="1" xr3:uid="{A7C7EF89-7993-43BB-867E-C00E61EB22E7}" name="Column1" dataDxfId="116" dataCellStyle="Normal 2 2"/>
    <tableColumn id="2" xr3:uid="{3ADEE86D-D84B-468C-ABC0-6B2183457E0C}" name="KODE" dataDxfId="115" dataCellStyle="Normal 2 2"/>
    <tableColumn id="3" xr3:uid="{9088D8B7-6435-47E6-8622-6389A5429E5A}" name="URAIAN" dataDxfId="114" dataCellStyle="Normal 2 2"/>
    <tableColumn id="4" xr3:uid="{E9FF502E-1DE3-4628-A90A-6FD7B22B9DAC}" name="VOL" dataDxfId="113" dataCellStyle="Normal 2 2"/>
    <tableColumn id="5" xr3:uid="{56EA5AB1-00D9-469E-8A16-086C3A9998E3}" name="SATUAN" dataDxfId="112" dataCellStyle="Normal 2 2"/>
    <tableColumn id="6" xr3:uid="{D4E02608-FF78-498C-95B8-13DC18183A36}" name="H. SATUAN" dataDxfId="111" dataCellStyle="Normal 2 2"/>
    <tableColumn id="7" xr3:uid="{10DC0D96-C48E-4EA1-A6D7-4DF8026034D0}" name="JUMLAH" dataDxfId="110" dataCellStyle="Normal 2 2">
      <calculatedColumnFormula>ROUNDDOWN(D7*F7,-3)</calculatedColumnFormula>
    </tableColumn>
    <tableColumn id="8" xr3:uid="{5491C297-D459-4A6A-BAF5-B26C37345C1D}" name="KODE " dataDxfId="109" dataCellStyle="Normal 2 2"/>
    <tableColumn id="9" xr3:uid="{94AFBB7A-A231-4E87-A546-71B8134E00CC}" name="URAIAN " dataDxfId="108" dataCellStyle="Normal 2 2"/>
    <tableColumn id="10" xr3:uid="{A48537EC-D7BF-435E-A256-78A5996D517E}" name="VOL " dataDxfId="107" dataCellStyle="Normal 2 2"/>
    <tableColumn id="11" xr3:uid="{4C359FA5-BBB2-4C61-BCBD-85E1ABB54BB9}" name="SATUAN " dataDxfId="106" dataCellStyle="Normal 2 2"/>
    <tableColumn id="12" xr3:uid="{588780A9-8953-4100-8E8A-6AF06F9013D6}" name="H. SATUAN " dataDxfId="105" dataCellStyle="Normal 2 2"/>
    <tableColumn id="13" xr3:uid="{71C99E92-4AC4-4A43-B961-A18F197C460F}" name="JUMLAH " dataDxfId="104" dataCellStyle="Normal 2 2">
      <calculatedColumnFormula>ROUNDDOWN(J7*L7,-3)</calculatedColumnFormula>
    </tableColumn>
    <tableColumn id="14" xr3:uid="{7C13606B-ABDE-4EC2-886E-A9B6279F8258}" name="+/-" dataDxfId="103" dataCellStyle="Comma [0]">
      <calculatedColumnFormula>G7-M7</calculatedColumnFormula>
    </tableColumn>
    <tableColumn id="15" xr3:uid="{A9AFFDDE-D50B-4763-8ABF-01CF04D4AEF6}" name="Status Revisi" dataDxfId="102" dataCellStyle="Normal 2 2">
      <calculatedColumnFormula>IF(AND(ISBLANK(H7),N7&lt;&gt;0),"Rev","")</calculatedColumnFormula>
    </tableColumn>
    <tableColumn id="16" xr3:uid="{9627F62A-4CB3-4231-A269-302708A7C6ED}" name="KOORDINATOR" dataDxfId="101" dataCellStyle="Normal 2 2"/>
    <tableColumn id="17" xr3:uid="{600E6CDB-6EB2-4AFA-A97C-5F136DA4094F}" name="SUBKOORDINATOR" dataDxfId="100" dataCellStyle="Normal 2 2"/>
    <tableColumn id="18" xr3:uid="{C818F37F-E92D-435B-B152-750F176F4986}" name="Kegiatan Khusus" dataDxfId="99" dataCellStyle="Normal 2 2"/>
    <tableColumn id="19" xr3:uid="{8B7E7B3B-36B4-4505-AA87-74BE75A5E7EA}" name="SubKoord_Akun" dataDxfId="98" dataCellStyle="Normal 2 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14" dT="2023-01-17T04:55:41.30" personId="{AE2ADCB6-10A2-4F42-A437-15C54D5DEABE}" id="{B399D36C-2020-4C70-AC7A-A476DDAB775F}">
    <text>Output :
Buku Kurikulum
Kajian Kurikulum prodi spesifik
Penyusunan skema prestasi taruna
Penyusunan buku pembelajaran digital</text>
  </threadedComment>
  <threadedComment ref="I24" dT="2023-01-17T04:48:04.35" personId="{AE2ADCB6-10A2-4F42-A437-15C54D5DEABE}" id="{65F93D50-051F-46CC-A3C9-823C62733884}">
    <text>Workshop Kurikulum Prodi Teknis dan Spesifik</text>
  </threadedComment>
  <threadedComment ref="I27" dT="2023-01-17T04:57:03.64" personId="{AE2ADCB6-10A2-4F42-A437-15C54D5DEABE}" id="{7AA1DBE9-74A5-42EA-9F84-A30CCDAE8A02}">
    <text xml:space="preserve">Output :
Pedoman pembelajaran diluar kampus
Pedoman PKL
Reviu pedoman kewirausahaan
</text>
  </threadedComment>
  <threadedComment ref="I46" dT="2023-01-17T04:08:49.58" personId="{AE2ADCB6-10A2-4F42-A437-15C54D5DEABE}" id="{F619CC8F-6C4A-4BDF-A121-CC6F6A198528}">
    <text>Pedoman Penerimaan Peserta Didik dan Pedoman Pakaian seragam</text>
  </threadedComment>
  <threadedComment ref="I48" dT="2023-01-17T04:06:48.98" personId="{AE2ADCB6-10A2-4F42-A437-15C54D5DEABE}" id="{9D951CCC-0A8C-4FAF-8813-A94AA9604012}">
    <text>Mengakomodir kajian kebutuhan tenaga kerja</text>
  </threadedComment>
  <threadedComment ref="I62" dT="2023-01-17T07:15:50.91" personId="{AE2ADCB6-10A2-4F42-A437-15C54D5DEABE}" id="{FF0D00B1-AE89-4774-BFC7-541AD8709647}">
    <text>Output :
1. Dokumen PSDKU</text>
  </threadedComment>
  <threadedComment ref="I62" dT="2023-01-17T07:18:10.30" personId="{AE2ADCB6-10A2-4F42-A437-15C54D5DEABE}" id="{E3406CE4-C6E8-4531-8999-549FC1276729}" parentId="{FF0D00B1-AE89-4774-BFC7-541AD8709647}">
    <text>Output :
1. Dokumen PSDKU
2. Dokumen persiapan penggabungan Politeknik KP
3. Fasilitasi TL PP PTKL</text>
  </threadedComment>
  <threadedComment ref="I77" dT="2023-01-17T07:18:59.42" personId="{AE2ADCB6-10A2-4F42-A437-15C54D5DEABE}" id="{95EBAC7C-416B-42F5-A0E4-8E96C2A224EB}">
    <text>Output :
1 Pedoman Mutu Pendidikan KP</text>
  </threadedComment>
  <threadedComment ref="I120" dT="2023-01-17T07:39:16.20" personId="{AE2ADCB6-10A2-4F42-A437-15C54D5DEABE}" id="{4F8C26C1-C1D5-447F-A334-F28CEE617DFA}">
    <text>Dikurangi 100 juta</text>
  </threadedComment>
  <threadedComment ref="I133" dT="2023-01-17T07:39:16.20" personId="{AE2ADCB6-10A2-4F42-A437-15C54D5DEABE}" id="{4517A2D2-71D7-41D5-8E6A-FA966FCF2EF0}">
    <text>Dikurangi 100 juta</text>
  </threadedComment>
  <threadedComment ref="I148" dT="2023-01-17T07:39:16.20" personId="{AE2ADCB6-10A2-4F42-A437-15C54D5DEABE}" id="{E3AF4CAD-117E-49BC-8594-7C6CDFD2265B}">
    <text>Dikurangi 100 juta</text>
  </threadedComment>
  <threadedComment ref="M174" dT="2023-01-18T09:51:38.83" personId="{AE2ADCB6-10A2-4F42-A437-15C54D5DEABE}" id="{D429C70B-3F76-4350-ABB6-6B9001897C37}">
    <text>Pagu Menjadi 472 Juta</text>
  </threadedComment>
  <threadedComment ref="M183" dT="2023-01-18T08:34:06.16" personId="{AE2ADCB6-10A2-4F42-A437-15C54D5DEABE}" id="{A6E8762B-BE42-4280-A553-1160B1C21B67}">
    <text>Pagu Menjadi 58 juta</text>
  </threadedComment>
  <threadedComment ref="I250" dT="2023-03-27T03:37:28.04" personId="{AE2ADCB6-10A2-4F42-A437-15C54D5DEABE}" id="{ED3E4F29-A63E-4914-B22E-555078BF00B9}">
    <text>Data dukung ??</text>
  </threadedComment>
  <threadedComment ref="I254" dT="2023-01-17T04:07:31.19" personId="{AE2ADCB6-10A2-4F42-A437-15C54D5DEABE}" id="{516F35C9-A8FA-4101-8709-692AF370FA79}">
    <text>Mengakomodir kajian serapan tenaga kerja</text>
  </threadedComment>
  <threadedComment ref="I302" dT="2023-01-17T04:48:04.35" personId="{AE2ADCB6-10A2-4F42-A437-15C54D5DEABE}" id="{8A2931AB-7706-4C8B-A07F-C8C3E248D6C1}">
    <text>Workshop Kurikulum Prodi Teknis dan Spesifik</text>
  </threadedComment>
  <threadedComment ref="I315" dT="2023-01-17T04:08:49.58" personId="{AE2ADCB6-10A2-4F42-A437-15C54D5DEABE}" id="{B5A770A3-CFF2-44FF-A968-155050A86F67}">
    <text>Pedoman Penerimaan Peserta Didik dan Pedoman Pakaian seragam</text>
  </threadedComment>
  <threadedComment ref="I317" dT="2023-01-17T04:06:48.98" personId="{AE2ADCB6-10A2-4F42-A437-15C54D5DEABE}" id="{B34E14FA-4608-413A-87C1-D10E63E04561}">
    <text>Mengakomodir kajian kebutuhan tenaga kerja</text>
  </threadedComment>
  <threadedComment ref="M354" dT="2023-01-13T09:16:57.89" personId="{AE2ADCB6-10A2-4F42-A437-15C54D5DEABE}" id="{A73A636E-215B-4D3D-A501-2BDF82EE2125}">
    <text>Realisasi TA. 2022 : Rp56.114.700</text>
  </threadedComment>
  <threadedComment ref="C362" dT="2022-12-25T08:43:40.33" personId="{AE2ADCB6-10A2-4F42-A437-15C54D5DEABE}" id="{38B194B1-5A6B-41FC-A210-90C5E2D79C1B}">
    <text>Tidak sesuai dengan urutan di Laporan Cetak POK</text>
  </threadedComment>
  <threadedComment ref="I362" dT="2022-12-25T08:43:40.33" personId="{AE2ADCB6-10A2-4F42-A437-15C54D5DEABE}" id="{9CF6A44A-FF37-46D2-ABFB-914CB06982C3}">
    <text>Tidak sesuai dengan urutan di Laporan Cetak POK</text>
  </threadedComment>
  <threadedComment ref="C407" dT="2022-12-26T01:31:02.60" personId="{AE2ADCB6-10A2-4F42-A437-15C54D5DEABE}" id="{5B107FC9-9492-4022-829A-B9FFCACCA970}">
    <text>Tidak sesuai urutan laporan cetak POK dari SAKTI</text>
  </threadedComment>
  <threadedComment ref="I407" dT="2022-12-26T01:31:02.60" personId="{AE2ADCB6-10A2-4F42-A437-15C54D5DEABE}" id="{B252A55A-D4B4-4F55-93FD-512B528EE407}">
    <text>Tidak sesuai urutan laporan cetak POK dari SAKTI</text>
  </threadedComment>
  <threadedComment ref="I417" dT="2023-01-17T07:39:46.01" personId="{AE2ADCB6-10A2-4F42-A437-15C54D5DEABE}" id="{46595F1C-D8A9-4445-9955-9FED8E5BE3B5}">
    <text>Dikurangi 100 juta</text>
  </threadedComment>
  <threadedComment ref="I417" dT="2023-01-17T08:00:09.52" personId="{AE2ADCB6-10A2-4F42-A437-15C54D5DEABE}" id="{04DB60EA-F922-4ACA-9662-A4D727D13F19}" parentId="{46595F1C-D8A9-4445-9955-9FED8E5BE3B5}">
    <text>Disisakan 100 juta</text>
  </threadedComment>
  <threadedComment ref="I557" dT="2023-01-17T08:06:43.88" personId="{AE2ADCB6-10A2-4F42-A437-15C54D5DEABE}" id="{8D52065F-DE37-4F48-8535-30410DD054D2}">
    <text>Menjadi pagu 200 juta</text>
  </threadedComment>
  <threadedComment ref="I641" dT="2023-01-17T07:14:30.47" personId="{AE2ADCB6-10A2-4F42-A437-15C54D5DEABE}" id="{F91B87DA-6AAD-4F00-AE91-C94890EA5E3A}">
    <text xml:space="preserve">Output :
1. Dokumen PSDKU
2. 
</text>
  </threadedComment>
</ThreadedComments>
</file>

<file path=xl/threadedComments/threadedComment2.xml><?xml version="1.0" encoding="utf-8"?>
<ThreadedComments xmlns="http://schemas.microsoft.com/office/spreadsheetml/2018/threadedcomments" xmlns:x="http://schemas.openxmlformats.org/spreadsheetml/2006/main">
  <threadedComment ref="I14" dT="2023-01-17T04:55:41.30" personId="{AE2ADCB6-10A2-4F42-A437-15C54D5DEABE}" id="{8EB2FFF1-7C29-4391-88C7-27BE655AEC65}">
    <text>Output :
Buku Kurikulum
Kajian Kurikulum prodi spesifik
Penyusunan skema prestasi taruna
Penyusunan buku pembelajaran digital</text>
  </threadedComment>
  <threadedComment ref="I24" dT="2023-01-17T04:48:04.35" personId="{AE2ADCB6-10A2-4F42-A437-15C54D5DEABE}" id="{CA41ACEF-20FD-4A6A-8A15-70C36502D945}">
    <text>Workshop Kurikulum Prodi Teknis dan Spesifik</text>
  </threadedComment>
  <threadedComment ref="I27" dT="2023-01-17T04:57:03.64" personId="{AE2ADCB6-10A2-4F42-A437-15C54D5DEABE}" id="{B7713A8C-AAC5-4724-9B4B-D7AF0E81A489}">
    <text xml:space="preserve">Output :
Pedoman pembelajaran diluar kampus
Pedoman PKL
Reviu pedoman kewirausahaan
</text>
  </threadedComment>
  <threadedComment ref="I46" dT="2023-01-17T04:08:49.58" personId="{AE2ADCB6-10A2-4F42-A437-15C54D5DEABE}" id="{786D7570-B7FC-4155-BCEA-FDCC191C28A3}">
    <text>Pedoman Penerimaan Peserta Didik dan Pedoman Pakaian seragam</text>
  </threadedComment>
  <threadedComment ref="I48" dT="2023-01-17T04:06:48.98" personId="{AE2ADCB6-10A2-4F42-A437-15C54D5DEABE}" id="{BB46335F-1B6D-437A-9F45-ABA172E1E748}">
    <text>Mengakomodir kajian kebutuhan tenaga kerja</text>
  </threadedComment>
  <threadedComment ref="I62" dT="2023-01-17T07:15:50.91" personId="{AE2ADCB6-10A2-4F42-A437-15C54D5DEABE}" id="{5CE03BF0-AA22-46A6-A2C7-21CDA2D513AB}">
    <text>Output :
1. Dokumen PSDKU</text>
  </threadedComment>
  <threadedComment ref="I62" dT="2023-01-17T07:18:10.30" personId="{AE2ADCB6-10A2-4F42-A437-15C54D5DEABE}" id="{41B9FE1A-9A21-4530-AE2E-9B540B1F96A4}" parentId="{5CE03BF0-AA22-46A6-A2C7-21CDA2D513AB}">
    <text>Output :
1. Dokumen PSDKU
2. Dokumen persiapan penggabungan Politeknik KP
3. Fasilitasi TL PP PTKL</text>
  </threadedComment>
  <threadedComment ref="I77" dT="2023-01-17T07:18:59.42" personId="{AE2ADCB6-10A2-4F42-A437-15C54D5DEABE}" id="{B1A24911-9752-4CC1-A072-D037AB22FDB1}">
    <text>Output :
1 Pedoman Mutu Pendidikan KP</text>
  </threadedComment>
  <threadedComment ref="I120" dT="2023-01-17T07:39:16.20" personId="{AE2ADCB6-10A2-4F42-A437-15C54D5DEABE}" id="{ABC59D66-477F-451E-A721-56CAA8AFC085}">
    <text>Dikurangi 100 juta</text>
  </threadedComment>
  <threadedComment ref="I133" dT="2023-01-17T07:39:16.20" personId="{AE2ADCB6-10A2-4F42-A437-15C54D5DEABE}" id="{A37D5713-B8A5-4167-83B1-92BB8F80E091}">
    <text>Dikurangi 100 juta</text>
  </threadedComment>
  <threadedComment ref="I148" dT="2023-01-17T07:39:16.20" personId="{AE2ADCB6-10A2-4F42-A437-15C54D5DEABE}" id="{3C603132-55E1-4B38-A826-E99285F3441C}">
    <text>Dikurangi 100 juta</text>
  </threadedComment>
  <threadedComment ref="M174" dT="2023-01-18T09:51:38.83" personId="{AE2ADCB6-10A2-4F42-A437-15C54D5DEABE}" id="{EC950C7B-2ECA-4FE1-963A-02C87485BF11}">
    <text>Pagu Menjadi 472 Juta</text>
  </threadedComment>
  <threadedComment ref="M183" dT="2023-01-18T08:34:06.16" personId="{AE2ADCB6-10A2-4F42-A437-15C54D5DEABE}" id="{543AA371-4127-4BF5-99CF-090ACE4CF639}">
    <text>Pagu Menjadi 58 juta</text>
  </threadedComment>
  <threadedComment ref="I254" dT="2023-01-17T04:07:31.19" personId="{AE2ADCB6-10A2-4F42-A437-15C54D5DEABE}" id="{7C745AEE-23AF-482B-8D75-4B479CB83910}">
    <text>Mengakomodir kajian serapan tenaga kerja</text>
  </threadedComment>
  <threadedComment ref="I281" dT="2023-01-17T04:36:37.99" personId="{AE2ADCB6-10A2-4F42-A437-15C54D5DEABE}" id="{FB7FEA20-9954-47B0-AABE-616B73DE3FB5}">
    <text>LMS terstandart</text>
  </threadedComment>
  <threadedComment ref="I302" dT="2023-01-17T04:48:04.35" personId="{AE2ADCB6-10A2-4F42-A437-15C54D5DEABE}" id="{90045032-7143-4B0B-BB2D-3459E1A219A0}">
    <text>Workshop Kurikulum Prodi Teknis dan Spesifik</text>
  </threadedComment>
  <threadedComment ref="I315" dT="2023-01-17T04:08:49.58" personId="{AE2ADCB6-10A2-4F42-A437-15C54D5DEABE}" id="{BC9A006E-9B10-473A-9F8E-FB7550A805FD}">
    <text>Pedoman Penerimaan Peserta Didik dan Pedoman Pakaian seragam</text>
  </threadedComment>
  <threadedComment ref="I317" dT="2023-01-17T04:06:48.98" personId="{AE2ADCB6-10A2-4F42-A437-15C54D5DEABE}" id="{680A403F-7D62-4928-85FC-D3E9C932D1E2}">
    <text>Mengakomodir kajian kebutuhan tenaga kerja</text>
  </threadedComment>
  <threadedComment ref="M352" dT="2023-01-13T09:16:57.89" personId="{AE2ADCB6-10A2-4F42-A437-15C54D5DEABE}" id="{17D1B2D2-824D-4818-AC7D-2F10AD7CC7BE}">
    <text>Realisasi TA. 2022 : Rp56.114.700</text>
  </threadedComment>
  <threadedComment ref="C360" dT="2022-12-25T08:43:40.33" personId="{AE2ADCB6-10A2-4F42-A437-15C54D5DEABE}" id="{EFFC1082-2E34-41FA-A1A4-37EE5AF358FA}">
    <text>Tidak sesuai dengan urutan di Laporan Cetak POK</text>
  </threadedComment>
  <threadedComment ref="I360" dT="2022-12-25T08:43:40.33" personId="{AE2ADCB6-10A2-4F42-A437-15C54D5DEABE}" id="{189D07E9-39F6-4990-9A05-6E2EECF7487E}">
    <text>Tidak sesuai dengan urutan di Laporan Cetak POK</text>
  </threadedComment>
  <threadedComment ref="C405" dT="2022-12-26T01:31:02.60" personId="{AE2ADCB6-10A2-4F42-A437-15C54D5DEABE}" id="{CB6974BD-8545-4B9C-92D9-D55492902DA3}">
    <text>Tidak sesuai urutan laporan cetak POK dari SAKTI</text>
  </threadedComment>
  <threadedComment ref="I405" dT="2022-12-26T01:31:02.60" personId="{AE2ADCB6-10A2-4F42-A437-15C54D5DEABE}" id="{BE5C5E78-87E9-4BB1-8970-8CBD7B400A5E}">
    <text>Tidak sesuai urutan laporan cetak POK dari SAKTI</text>
  </threadedComment>
  <threadedComment ref="I415" dT="2023-01-17T07:39:46.01" personId="{AE2ADCB6-10A2-4F42-A437-15C54D5DEABE}" id="{814411A0-76B0-49E7-AFBE-5D8B1821668D}">
    <text>Dikurangi 100 juta</text>
  </threadedComment>
  <threadedComment ref="I415" dT="2023-01-17T08:00:09.52" personId="{AE2ADCB6-10A2-4F42-A437-15C54D5DEABE}" id="{C9B59B83-3902-4E58-8BB3-33F1BD629128}" parentId="{814411A0-76B0-49E7-AFBE-5D8B1821668D}">
    <text>Disisakan 100 juta</text>
  </threadedComment>
  <threadedComment ref="I555" dT="2023-01-17T08:06:43.88" personId="{AE2ADCB6-10A2-4F42-A437-15C54D5DEABE}" id="{6AE153BE-1F4F-4DE2-A44A-A49C687B459E}">
    <text>Menjadi pagu 200 juta</text>
  </threadedComment>
  <threadedComment ref="I639" dT="2023-01-17T07:14:30.47" personId="{AE2ADCB6-10A2-4F42-A437-15C54D5DEABE}" id="{CACCEBA4-7D40-4216-BEE9-70C5448DEEEC}">
    <text xml:space="preserve">Output :
1. Dokumen PSDKU
2. 
</text>
  </threadedComment>
</ThreadedComments>
</file>

<file path=xl/threadedComments/threadedComment3.xml><?xml version="1.0" encoding="utf-8"?>
<ThreadedComments xmlns="http://schemas.microsoft.com/office/spreadsheetml/2018/threadedcomments" xmlns:x="http://schemas.openxmlformats.org/spreadsheetml/2006/main">
  <threadedComment ref="I14" dT="2023-01-17T04:55:41.30" personId="{AE2ADCB6-10A2-4F42-A437-15C54D5DEABE}" id="{5ABC27C8-E857-44A0-ACB8-D78B4E580F8D}">
    <text>Output :
Buku Kurikulum
Kajian Kurikulum prodi spesifik
Penyusunan skema prestasi taruna
Penyusunan buku pembelajaran digital</text>
  </threadedComment>
  <threadedComment ref="I24" dT="2023-01-17T04:48:04.35" personId="{AE2ADCB6-10A2-4F42-A437-15C54D5DEABE}" id="{E01B10F0-D6F3-4452-A56D-CDE069179A4C}">
    <text>Workshop Kurikulum Prodi Teknis dan Spesifik</text>
  </threadedComment>
  <threadedComment ref="I27" dT="2023-01-17T04:57:03.64" personId="{AE2ADCB6-10A2-4F42-A437-15C54D5DEABE}" id="{D0FD8439-139F-41C5-8C22-B82539B1C9B7}">
    <text xml:space="preserve">Output :
Pedoman pembelajaran diluar kampus
Pedoman PKL
Reviu pedoman kewirausahaan
</text>
  </threadedComment>
  <threadedComment ref="I45" dT="2023-01-17T04:08:49.58" personId="{AE2ADCB6-10A2-4F42-A437-15C54D5DEABE}" id="{A5BED036-D945-44A8-B743-15A535ADBA3F}">
    <text>Pedoman Penerimaan Peserta Didik dan Pedoman Pakaian seragam</text>
  </threadedComment>
  <threadedComment ref="I47" dT="2023-01-17T04:06:48.98" personId="{AE2ADCB6-10A2-4F42-A437-15C54D5DEABE}" id="{45E1557E-6075-4592-A8FB-AF22FFDBE7B0}">
    <text>Mengakomodir kajian kebutuhan tenaga kerja</text>
  </threadedComment>
  <threadedComment ref="I61" dT="2023-01-17T07:15:50.91" personId="{AE2ADCB6-10A2-4F42-A437-15C54D5DEABE}" id="{3055358E-BEEE-42AE-9E58-8252D75300BD}">
    <text>Output :
1. Dokumen PSDKU</text>
  </threadedComment>
  <threadedComment ref="I61" dT="2023-01-17T07:18:10.30" personId="{AE2ADCB6-10A2-4F42-A437-15C54D5DEABE}" id="{55A0992B-BCFB-496E-810C-884E775A4BD6}" parentId="{3055358E-BEEE-42AE-9E58-8252D75300BD}">
    <text>Output :
1. Dokumen PSDKU
2. Dokumen persiapan penggabungan Politeknik KP
3. Fasilitasi TL PP PTKL</text>
  </threadedComment>
  <threadedComment ref="I76" dT="2023-01-17T07:18:59.42" personId="{AE2ADCB6-10A2-4F42-A437-15C54D5DEABE}" id="{CDA69A97-A92B-4E44-ABA0-B0660E354356}">
    <text>Output :
1 Pedoman Mutu Pendidikan KP</text>
  </threadedComment>
  <threadedComment ref="I119" dT="2023-01-17T07:39:16.20" personId="{AE2ADCB6-10A2-4F42-A437-15C54D5DEABE}" id="{28248AFF-0C58-46D5-8969-E516700834CF}">
    <text>Dikurangi 100 juta</text>
  </threadedComment>
  <threadedComment ref="M144" dT="2023-01-18T09:51:38.83" personId="{AE2ADCB6-10A2-4F42-A437-15C54D5DEABE}" id="{C459AFCD-3DC9-4EE2-A1C9-20C0F614FD88}">
    <text>Pagu Menjadi 472 Juta</text>
  </threadedComment>
  <threadedComment ref="M153" dT="2023-01-18T08:34:06.16" personId="{AE2ADCB6-10A2-4F42-A437-15C54D5DEABE}" id="{87FB9E4E-DD19-457C-AD02-CF893F43724D}">
    <text>Pagu Menjadi 58 juta</text>
  </threadedComment>
  <threadedComment ref="I220" dT="2023-01-17T04:07:31.19" personId="{AE2ADCB6-10A2-4F42-A437-15C54D5DEABE}" id="{C6DBA6A2-BA83-4A53-81E1-0431EF197875}">
    <text>Mengakomodir kajian serapan tenaga kerja</text>
  </threadedComment>
  <threadedComment ref="I244" dT="2023-01-17T04:36:37.99" personId="{AE2ADCB6-10A2-4F42-A437-15C54D5DEABE}" id="{BE4CEA14-7051-4A17-9D79-88665FB0EE39}">
    <text>LMS terstandart</text>
  </threadedComment>
  <threadedComment ref="I258" dT="2023-01-17T04:48:04.35" personId="{AE2ADCB6-10A2-4F42-A437-15C54D5DEABE}" id="{900D93CA-B22F-4B31-834C-600C23FE1D0C}">
    <text>Workshop Kurikulum Prodi Teknis dan Spesifik</text>
  </threadedComment>
  <threadedComment ref="I263" dT="2023-01-17T04:08:49.58" personId="{AE2ADCB6-10A2-4F42-A437-15C54D5DEABE}" id="{0E899624-B3BB-4281-9F49-323274A5BCEF}">
    <text>Pedoman Penerimaan Peserta Didik dan Pedoman Pakaian seragam</text>
  </threadedComment>
  <threadedComment ref="I265" dT="2023-01-17T04:06:48.98" personId="{AE2ADCB6-10A2-4F42-A437-15C54D5DEABE}" id="{B0E41028-9DE3-48CB-9B1A-16280EBE87E3}">
    <text>Mengakomodir kajian kebutuhan tenaga kerja</text>
  </threadedComment>
  <threadedComment ref="M300" dT="2023-01-13T09:16:57.89" personId="{AE2ADCB6-10A2-4F42-A437-15C54D5DEABE}" id="{56069160-C091-401A-8482-A2CE16F54AE0}">
    <text>Realisasi TA. 2022 : Rp56.114.700</text>
  </threadedComment>
  <threadedComment ref="C308" dT="2022-12-25T08:43:40.33" personId="{AE2ADCB6-10A2-4F42-A437-15C54D5DEABE}" id="{C405D841-BFEB-49D4-8CE3-A2CA2D5830B0}">
    <text>Tidak sesuai dengan urutan di Laporan Cetak POK</text>
  </threadedComment>
  <threadedComment ref="I308" dT="2022-12-25T08:43:40.33" personId="{AE2ADCB6-10A2-4F42-A437-15C54D5DEABE}" id="{7F912369-5A71-4EB4-9D4C-E4ADBBF61267}">
    <text>Tidak sesuai dengan urutan di Laporan Cetak POK</text>
  </threadedComment>
  <threadedComment ref="C353" dT="2022-12-26T01:31:02.60" personId="{AE2ADCB6-10A2-4F42-A437-15C54D5DEABE}" id="{0B88A4B6-047A-4794-AA12-15DD239858C8}">
    <text>Tidak sesuai urutan laporan cetak POK dari SAKTI</text>
  </threadedComment>
  <threadedComment ref="I353" dT="2022-12-26T01:31:02.60" personId="{AE2ADCB6-10A2-4F42-A437-15C54D5DEABE}" id="{A86B11F6-5EFB-4814-967F-8DEA5521F9B9}">
    <text>Tidak sesuai urutan laporan cetak POK dari SAKTI</text>
  </threadedComment>
  <threadedComment ref="I363" dT="2023-01-17T07:39:46.01" personId="{AE2ADCB6-10A2-4F42-A437-15C54D5DEABE}" id="{0105A74E-3D72-4081-B44B-AABF69C60738}">
    <text>Dikurangi 100 juta</text>
  </threadedComment>
  <threadedComment ref="I363" dT="2023-01-17T08:00:09.52" personId="{AE2ADCB6-10A2-4F42-A437-15C54D5DEABE}" id="{7A9275D3-C428-4F3C-A154-FF8BB05D4A18}" parentId="{0105A74E-3D72-4081-B44B-AABF69C60738}">
    <text>Disisakan 100 juta</text>
  </threadedComment>
  <threadedComment ref="I459" dT="2023-01-17T08:06:43.88" personId="{AE2ADCB6-10A2-4F42-A437-15C54D5DEABE}" id="{1528C44B-479A-4204-8E5A-0AE25564DB9B}">
    <text>Menjadi pagu 200 juta</text>
  </threadedComment>
  <threadedComment ref="I543" dT="2023-01-17T07:14:30.47" personId="{AE2ADCB6-10A2-4F42-A437-15C54D5DEABE}" id="{BDDFAD34-A66C-4D23-80F1-F435B3284443}">
    <text xml:space="preserve">Output :
1. Dokumen PSDKU
2. 
</text>
  </threadedComment>
</ThreadedComments>
</file>

<file path=xl/threadedComments/threadedComment4.xml><?xml version="1.0" encoding="utf-8"?>
<ThreadedComments xmlns="http://schemas.microsoft.com/office/spreadsheetml/2018/threadedcomments" xmlns:x="http://schemas.openxmlformats.org/spreadsheetml/2006/main">
  <threadedComment ref="M281" dT="2023-01-13T09:16:57.89" personId="{AE2ADCB6-10A2-4F42-A437-15C54D5DEABE}" id="{59A5CF24-4380-45C0-A778-33181D3AD2EA}">
    <text>Realisasi TA. 2022 : Rp56.114.700</text>
  </threadedComment>
  <threadedComment ref="C289" dT="2022-12-25T08:43:40.33" personId="{AE2ADCB6-10A2-4F42-A437-15C54D5DEABE}" id="{5CCE800D-2907-4D10-B864-DB01BEED39F5}">
    <text>Tidak sesuai dengan urutan di Laporan Cetak POK</text>
  </threadedComment>
  <threadedComment ref="I289" dT="2022-12-25T08:43:40.33" personId="{AE2ADCB6-10A2-4F42-A437-15C54D5DEABE}" id="{B7C01482-A023-43BF-AFD7-25D294AA1C7C}">
    <text>Tidak sesuai dengan urutan di Laporan Cetak POK</text>
  </threadedComment>
  <threadedComment ref="C334" dT="2022-12-26T01:31:02.60" personId="{AE2ADCB6-10A2-4F42-A437-15C54D5DEABE}" id="{DC539060-603F-4A42-A16F-9DC445EF885E}">
    <text>Tidak sesuai urutan laporan cetak POK dari SAKTI</text>
  </threadedComment>
  <threadedComment ref="I334" dT="2022-12-26T01:31:02.60" personId="{AE2ADCB6-10A2-4F42-A437-15C54D5DEABE}" id="{0F4842CE-0FAB-48AE-AFF1-AB34FBE9A1BC}">
    <text>Tidak sesuai urutan laporan cetak POK dari SAKTI</text>
  </threadedComment>
</ThreadedComments>
</file>

<file path=xl/threadedComments/threadedComment5.xml><?xml version="1.0" encoding="utf-8"?>
<ThreadedComments xmlns="http://schemas.microsoft.com/office/spreadsheetml/2018/threadedcomments" xmlns:x="http://schemas.openxmlformats.org/spreadsheetml/2006/main">
  <threadedComment ref="M281" dT="2023-01-13T09:16:57.89" personId="{AE2ADCB6-10A2-4F42-A437-15C54D5DEABE}" id="{DDF2E800-93C6-43B3-B480-9942F10FCCAB}">
    <text>Realisasi TA. 2022 : Rp56.114.700</text>
  </threadedComment>
  <threadedComment ref="C289" dT="2022-12-25T08:43:40.33" personId="{AE2ADCB6-10A2-4F42-A437-15C54D5DEABE}" id="{041032D4-DA7E-48B6-A5BC-88CF2F882C20}">
    <text>Tidak sesuai dengan urutan di Laporan Cetak POK</text>
  </threadedComment>
  <threadedComment ref="I289" dT="2022-12-25T08:43:40.33" personId="{AE2ADCB6-10A2-4F42-A437-15C54D5DEABE}" id="{9C328588-46A1-4E97-9F6D-F817D54925CF}">
    <text>Tidak sesuai dengan urutan di Laporan Cetak POK</text>
  </threadedComment>
  <threadedComment ref="C334" dT="2022-12-26T01:31:02.60" personId="{AE2ADCB6-10A2-4F42-A437-15C54D5DEABE}" id="{FCE2F26C-FEC8-48D0-8526-06A0AFDA2111}">
    <text>Tidak sesuai urutan laporan cetak POK dari SAKTI</text>
  </threadedComment>
  <threadedComment ref="I334" dT="2022-12-26T01:31:02.60" personId="{AE2ADCB6-10A2-4F42-A437-15C54D5DEABE}" id="{87551AD8-6977-4632-9B35-759A17E968D3}">
    <text>Tidak sesuai urutan laporan cetak POK dari SAKTI</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2.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printerSettings" Target="../printerSettings/printerSettings7.bin"/><Relationship Id="rId6" Type="http://schemas.microsoft.com/office/2017/10/relationships/threadedComment" Target="../threadedComments/threadedComment2.xml"/><Relationship Id="rId5" Type="http://schemas.openxmlformats.org/officeDocument/2006/relationships/comments" Target="../comments2.xml"/><Relationship Id="rId4"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0.bin"/><Relationship Id="rId1" Type="http://schemas.openxmlformats.org/officeDocument/2006/relationships/pivotTable" Target="../pivotTables/pivotTable3.xml"/><Relationship Id="rId4" Type="http://schemas.microsoft.com/office/2007/relationships/slicer" Target="../slicers/slicer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11.bin"/><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1.xml"/><Relationship Id="rId1" Type="http://schemas.openxmlformats.org/officeDocument/2006/relationships/printerSettings" Target="../printerSettings/printerSettings12.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2.xml"/><Relationship Id="rId1" Type="http://schemas.openxmlformats.org/officeDocument/2006/relationships/printerSettings" Target="../printerSettings/printerSettings13.bin"/><Relationship Id="rId5" Type="http://schemas.microsoft.com/office/2017/10/relationships/threadedComment" Target="../threadedComments/threadedComment5.xml"/><Relationship Id="rId4"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99B07-DEB7-435A-9EBD-9FE30134B209}">
  <sheetPr>
    <outlinePr summaryBelow="0" summaryRight="0"/>
    <pageSetUpPr fitToPage="1"/>
  </sheetPr>
  <dimension ref="B1:XET1005"/>
  <sheetViews>
    <sheetView showGridLines="0" zoomScale="90" zoomScaleNormal="90" zoomScaleSheetLayoutView="90" workbookViewId="0">
      <pane xSplit="4" ySplit="8" topLeftCell="E9" activePane="bottomRight" state="frozen"/>
      <selection activeCell="F44" sqref="F44"/>
      <selection pane="topRight" activeCell="F44" sqref="F44"/>
      <selection pane="bottomLeft" activeCell="F44" sqref="F44"/>
      <selection pane="bottomRight" activeCell="Q22" sqref="Q22"/>
    </sheetView>
  </sheetViews>
  <sheetFormatPr defaultColWidth="14" defaultRowHeight="15" customHeight="1" x14ac:dyDescent="0.25"/>
  <cols>
    <col min="1" max="1" width="3.6640625" style="9" customWidth="1"/>
    <col min="2" max="2" width="6.21875" style="9" customWidth="1"/>
    <col min="3" max="3" width="19.88671875" style="9" customWidth="1"/>
    <col min="4" max="4" width="41.44140625" style="9" bestFit="1" customWidth="1"/>
    <col min="5" max="5" width="18" style="9" customWidth="1"/>
    <col min="6" max="6" width="19" style="9" customWidth="1"/>
    <col min="7" max="7" width="16.6640625" style="9" customWidth="1"/>
    <col min="8" max="8" width="20.21875" style="9" hidden="1" customWidth="1"/>
    <col min="9" max="9" width="15" style="9" hidden="1" customWidth="1"/>
    <col min="10" max="10" width="18.21875" style="9" customWidth="1"/>
    <col min="11" max="11" width="16.88671875" style="9" bestFit="1" customWidth="1"/>
    <col min="12" max="12" width="16" style="9" bestFit="1" customWidth="1"/>
    <col min="13" max="13" width="3" style="9" customWidth="1"/>
    <col min="14" max="14" width="10.109375" style="9" hidden="1" customWidth="1"/>
    <col min="15" max="15" width="0" style="451" hidden="1" customWidth="1"/>
    <col min="16" max="16" width="15" style="9" hidden="1" customWidth="1"/>
    <col min="17" max="17" width="20.21875" style="9" bestFit="1" customWidth="1"/>
    <col min="18" max="18" width="16.88671875" style="9" bestFit="1" customWidth="1"/>
    <col min="19" max="19" width="15" style="9" bestFit="1" customWidth="1"/>
    <col min="20" max="16384" width="14" style="9"/>
  </cols>
  <sheetData>
    <row r="1" spans="2:16374" ht="15" hidden="1" customHeight="1" x14ac:dyDescent="0.25">
      <c r="K1" s="26"/>
    </row>
    <row r="2" spans="2:16374" ht="15" customHeight="1" x14ac:dyDescent="0.3">
      <c r="B2" s="575" t="s">
        <v>1298</v>
      </c>
      <c r="C2" s="575"/>
      <c r="D2" s="575"/>
      <c r="E2" s="575"/>
      <c r="F2" s="575"/>
      <c r="G2" s="575"/>
      <c r="H2" s="575"/>
      <c r="I2" s="575"/>
      <c r="J2" s="575"/>
      <c r="K2" s="575"/>
      <c r="L2" s="575"/>
      <c r="M2" s="2"/>
      <c r="N2" s="2"/>
      <c r="O2" s="45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row>
    <row r="3" spans="2:16374" ht="15" customHeight="1" x14ac:dyDescent="0.3">
      <c r="B3" s="571" t="s">
        <v>511</v>
      </c>
      <c r="C3" s="571"/>
      <c r="D3" s="571"/>
      <c r="E3" s="571"/>
      <c r="F3" s="571"/>
      <c r="G3" s="571"/>
      <c r="H3" s="571"/>
      <c r="I3" s="571"/>
      <c r="J3" s="571"/>
      <c r="K3" s="571"/>
      <c r="L3" s="571"/>
      <c r="M3" s="2"/>
      <c r="N3" s="2"/>
      <c r="O3" s="45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row>
    <row r="4" spans="2:16374" ht="3" customHeight="1" x14ac:dyDescent="0.25"/>
    <row r="5" spans="2:16374" ht="15.6" hidden="1" x14ac:dyDescent="0.3">
      <c r="B5" s="578" t="s">
        <v>512</v>
      </c>
      <c r="C5" s="578"/>
      <c r="D5" s="10" t="s">
        <v>513</v>
      </c>
    </row>
    <row r="6" spans="2:16374" ht="24" customHeight="1" x14ac:dyDescent="0.3">
      <c r="B6" s="579" t="s">
        <v>514</v>
      </c>
      <c r="C6" s="581" t="s">
        <v>515</v>
      </c>
      <c r="D6" s="581" t="s">
        <v>516</v>
      </c>
      <c r="E6" s="583" t="s">
        <v>948</v>
      </c>
      <c r="F6" s="584"/>
      <c r="G6" s="585" t="s">
        <v>953</v>
      </c>
      <c r="H6" s="587" t="s">
        <v>1001</v>
      </c>
      <c r="I6" s="587"/>
      <c r="J6" s="570" t="s">
        <v>1020</v>
      </c>
      <c r="K6" s="570"/>
      <c r="L6" s="269">
        <v>524</v>
      </c>
    </row>
    <row r="7" spans="2:16374" ht="39.6" x14ac:dyDescent="0.25">
      <c r="B7" s="580"/>
      <c r="C7" s="582"/>
      <c r="D7" s="582"/>
      <c r="E7" s="27" t="s">
        <v>949</v>
      </c>
      <c r="F7" s="27" t="s">
        <v>1003</v>
      </c>
      <c r="G7" s="586"/>
      <c r="H7" s="269" t="s">
        <v>950</v>
      </c>
      <c r="I7" s="270" t="s">
        <v>953</v>
      </c>
      <c r="J7" s="323" t="s">
        <v>949</v>
      </c>
      <c r="K7" s="323" t="s">
        <v>1003</v>
      </c>
      <c r="L7" s="323" t="s">
        <v>953</v>
      </c>
    </row>
    <row r="8" spans="2:16374" ht="19.5" customHeight="1" x14ac:dyDescent="0.25">
      <c r="B8" s="12" t="s">
        <v>21</v>
      </c>
      <c r="C8" s="576" t="s">
        <v>517</v>
      </c>
      <c r="D8" s="577"/>
      <c r="E8" s="313">
        <v>1</v>
      </c>
      <c r="F8" s="313">
        <v>2</v>
      </c>
      <c r="G8" s="313" t="s">
        <v>1012</v>
      </c>
      <c r="H8" s="314">
        <v>4</v>
      </c>
      <c r="I8" s="314" t="s">
        <v>1013</v>
      </c>
      <c r="J8" s="315">
        <v>4</v>
      </c>
      <c r="K8" s="315">
        <v>5</v>
      </c>
      <c r="L8" s="315" t="s">
        <v>1021</v>
      </c>
      <c r="M8" s="308"/>
      <c r="N8" s="308"/>
      <c r="P8" s="9" t="s">
        <v>1054</v>
      </c>
    </row>
    <row r="9" spans="2:16374" ht="19.5" customHeight="1" x14ac:dyDescent="0.25">
      <c r="B9" s="562">
        <v>1</v>
      </c>
      <c r="C9" s="572" t="s">
        <v>499</v>
      </c>
      <c r="D9" s="325" t="s">
        <v>500</v>
      </c>
      <c r="E9" s="326" cm="1">
        <f t="array" ref="E9">SUM(_xlfn._xlws.FILTER('Reviu Usulan Revisi'!$G$8:$G$720,'Reviu Usulan Revisi'!$S$8:$S$720=D9,0))</f>
        <v>364329000</v>
      </c>
      <c r="F9" s="326" cm="1">
        <f t="array" ref="F9">SUM(_xlfn._xlws.FILTER('Reviu Usulan Revisi'!$M$8:$M$720,'Reviu Usulan Revisi'!$S$8:$S$720=D9,0))</f>
        <v>351534000</v>
      </c>
      <c r="G9" s="327">
        <f>E9-F9</f>
        <v>12795000</v>
      </c>
      <c r="H9" s="324" cm="1">
        <f t="array" aca="1" ref="H9" ca="1">SUM(_xlfn._xlws.FILTER('Pergeseran Revisi'!$M$8:$M$603,'Pergeseran Revisi'!$Q$8:$Q$603=D9,0))</f>
        <v>640753000</v>
      </c>
      <c r="I9" s="328">
        <f ca="1">E9-H9</f>
        <v>-276424000</v>
      </c>
      <c r="J9" s="324" cm="1">
        <f t="array" ref="J9">SUM(_xlfn._xlws.FILTER('Reviu Usulan Revisi'!$G$9:$G$720,(IFERROR(SEARCH('Rekap Reviu'!$L$6,'Reviu Usulan Revisi'!$B$9:$B$720,1),"")&lt;&gt;"")*('Reviu Usulan Revisi'!$S$9:$S$720='Rekap Reviu'!$D9),0))</f>
        <v>214304000</v>
      </c>
      <c r="K9" s="324" cm="1">
        <f t="array" ref="K9">SUM(_xlfn._xlws.FILTER('Reviu Usulan Revisi'!$M$9:$M$720,(IFERROR(SEARCH('Rekap Reviu'!$L$6,'Reviu Usulan Revisi'!$H$9:$H$720,1),"")&lt;&gt;"")*('Reviu Usulan Revisi'!$S$9:$S$720='Rekap Reviu'!$D9),0))</f>
        <v>242094000</v>
      </c>
      <c r="L9" s="337">
        <f>J9-K9</f>
        <v>-27790000</v>
      </c>
      <c r="N9" s="453">
        <f>J9/$J$29</f>
        <v>4.720130971828855E-2</v>
      </c>
      <c r="O9" s="453">
        <f>K9/$K$29</f>
        <v>5.3015718750882797E-2</v>
      </c>
      <c r="P9" s="266">
        <v>256374000</v>
      </c>
      <c r="Q9" s="266"/>
    </row>
    <row r="10" spans="2:16374" ht="19.5" customHeight="1" x14ac:dyDescent="0.25">
      <c r="B10" s="563"/>
      <c r="C10" s="573"/>
      <c r="D10" s="329" t="s">
        <v>501</v>
      </c>
      <c r="E10" s="326" cm="1">
        <f t="array" ref="E10">SUM(_xlfn._xlws.FILTER('Reviu Usulan Revisi'!$G$8:$G$720,'Reviu Usulan Revisi'!$S$8:$S$720=D10,0))</f>
        <v>258356000</v>
      </c>
      <c r="F10" s="326" cm="1">
        <f t="array" ref="F10">SUM(_xlfn._xlws.FILTER('Reviu Usulan Revisi'!$M$8:$M$720,'Reviu Usulan Revisi'!$S$8:$S$720=D10,0))</f>
        <v>285663000</v>
      </c>
      <c r="G10" s="327">
        <f>E10-F10</f>
        <v>-27307000</v>
      </c>
      <c r="H10" s="324" cm="1">
        <f t="array" aca="1" ref="H10" ca="1">SUM(_xlfn._xlws.FILTER('Pergeseran Revisi'!$M$8:$M$603,'Pergeseran Revisi'!$Q$8:$Q$603=D10,0))</f>
        <v>361987000</v>
      </c>
      <c r="I10" s="328">
        <f ca="1">E10-H10</f>
        <v>-103631000</v>
      </c>
      <c r="J10" s="324" cm="1">
        <f t="array" ref="J10">SUM(_xlfn._xlws.FILTER('Reviu Usulan Revisi'!$G$9:$G$720,(IFERROR(SEARCH('Rekap Reviu'!$L$6,'Reviu Usulan Revisi'!$B$9:$B$720,1),"")&lt;&gt;"")*('Reviu Usulan Revisi'!$S$9:$S$720='Rekap Reviu'!$D10),0))</f>
        <v>206306000</v>
      </c>
      <c r="K10" s="324" cm="1">
        <f t="array" ref="K10">SUM(_xlfn._xlws.FILTER('Reviu Usulan Revisi'!$M$9:$M$720,(IFERROR(SEARCH('Rekap Reviu'!$L$6,'Reviu Usulan Revisi'!$H$9:$H$720,1),"")&lt;&gt;"")*('Reviu Usulan Revisi'!$S$9:$S$720='Rekap Reviu'!$D10),0))</f>
        <v>177096000</v>
      </c>
      <c r="L10" s="337">
        <f>J10-K10</f>
        <v>29210000</v>
      </c>
      <c r="N10" s="453">
        <f>J10/$J$29</f>
        <v>4.5439718356825989E-2</v>
      </c>
      <c r="O10" s="453">
        <f>K10/$K$29</f>
        <v>3.8781926557066013E-2</v>
      </c>
      <c r="P10" s="266">
        <v>369732000</v>
      </c>
    </row>
    <row r="11" spans="2:16374" ht="19.5" customHeight="1" x14ac:dyDescent="0.25">
      <c r="B11" s="564"/>
      <c r="C11" s="574"/>
      <c r="D11" s="330" t="s">
        <v>518</v>
      </c>
      <c r="E11" s="331">
        <f t="shared" ref="E11:L11" si="0">SUM(E9:E10)</f>
        <v>622685000</v>
      </c>
      <c r="F11" s="331">
        <f t="shared" si="0"/>
        <v>637197000</v>
      </c>
      <c r="G11" s="336">
        <f t="shared" si="0"/>
        <v>-14512000</v>
      </c>
      <c r="H11" s="332">
        <f t="shared" ca="1" si="0"/>
        <v>1002740000</v>
      </c>
      <c r="I11" s="332">
        <f t="shared" ca="1" si="0"/>
        <v>-380055000</v>
      </c>
      <c r="J11" s="333">
        <f t="shared" si="0"/>
        <v>420610000</v>
      </c>
      <c r="K11" s="333">
        <f t="shared" si="0"/>
        <v>419190000</v>
      </c>
      <c r="L11" s="338">
        <f t="shared" si="0"/>
        <v>1420000</v>
      </c>
      <c r="N11" s="453">
        <f>J11/$J$29</f>
        <v>9.264102807511454E-2</v>
      </c>
      <c r="O11" s="453">
        <f>K11/$K$29</f>
        <v>9.1797645307948816E-2</v>
      </c>
    </row>
    <row r="12" spans="2:16374" ht="19.5" customHeight="1" x14ac:dyDescent="0.3">
      <c r="B12" s="562">
        <v>2</v>
      </c>
      <c r="C12" s="572" t="s">
        <v>507</v>
      </c>
      <c r="D12" s="354" t="s">
        <v>508</v>
      </c>
      <c r="E12" s="349" cm="1">
        <f t="array" ref="E12">SUM(_xlfn._xlws.FILTER('Reviu Usulan Revisi'!$G$8:$G$720,'Reviu Usulan Revisi'!$S$8:$S$720=$D12,0))</f>
        <v>10084852000</v>
      </c>
      <c r="F12" s="349" cm="1">
        <f t="array" ref="F12">SUM(_xlfn._xlws.FILTER('Reviu Usulan Revisi'!$M$8:$M$720,'Reviu Usulan Revisi'!$S$8:$S$720=$D12,0))</f>
        <v>9945711000</v>
      </c>
      <c r="G12" s="350">
        <f>E12-F12</f>
        <v>139141000</v>
      </c>
      <c r="H12" s="351" cm="1">
        <f t="array" aca="1" ref="H12" ca="1">SUM(_xlfn._xlws.FILTER('Pergeseran Revisi'!$M$8:$M$603,'Pergeseran Revisi'!$Q$8:$Q$603=D12,0))</f>
        <v>9886711000</v>
      </c>
      <c r="I12" s="352">
        <f ca="1">E12-H12</f>
        <v>198141000</v>
      </c>
      <c r="J12" s="351" cm="1">
        <f t="array" ref="J12">SUM(_xlfn._xlws.FILTER('Reviu Usulan Revisi'!$G$9:$G$720,(IFERROR(SEARCH('Rekap Reviu'!$L$6,'Reviu Usulan Revisi'!$B$9:$B$720,1),"")&lt;&gt;"")*('Reviu Usulan Revisi'!$S$9:$S$720='Rekap Reviu'!$D12),0))</f>
        <v>1983463000</v>
      </c>
      <c r="K12" s="351" cm="1">
        <f t="array" ref="K12">SUM(_xlfn._xlws.FILTER('Reviu Usulan Revisi'!$M$9:$M$720,(IFERROR(SEARCH('Rekap Reviu'!$L$6,'Reviu Usulan Revisi'!$H$9:$H$720,1),"")&lt;&gt;"")*('Reviu Usulan Revisi'!$S$9:$S$720='Rekap Reviu'!$D12),0))</f>
        <v>1954492000</v>
      </c>
      <c r="L12" s="353">
        <f>J12-K12</f>
        <v>28971000</v>
      </c>
      <c r="N12" s="453">
        <f>J12/$J$29</f>
        <v>0.43686562722938327</v>
      </c>
      <c r="O12" s="453">
        <f>K12/$K$29</f>
        <v>0.42801059990272544</v>
      </c>
      <c r="Q12" s="11"/>
    </row>
    <row r="13" spans="2:16374" ht="31.2" customHeight="1" x14ac:dyDescent="0.3">
      <c r="B13" s="563"/>
      <c r="C13" s="573"/>
      <c r="D13" s="355" t="s">
        <v>127</v>
      </c>
      <c r="E13" s="326">
        <f>SUMIF(Matrik[URAIAN],D13,Matrik[JUMLAH])</f>
        <v>253780000</v>
      </c>
      <c r="F13" s="326">
        <f>SUMIF(Matrik[[URAIAN ]],D13,Matrik[[JUMLAH ]])</f>
        <v>572128000</v>
      </c>
      <c r="G13" s="327">
        <f>E13-F13</f>
        <v>-318348000</v>
      </c>
      <c r="H13" s="324"/>
      <c r="I13" s="328"/>
      <c r="J13" s="324" cm="1">
        <f t="array" ref="J13">SUM(_xlfn._xlws.FILTER('Reviu Usulan Revisi'!$G$9:$G$720,(IFERROR(SEARCH('Rekap Reviu'!$L$6,'Reviu Usulan Revisi'!$B$9:$B$720,1),"")&lt;&gt;"")*('Reviu Usulan Revisi'!$R$9:$R$720='Rekap Reviu'!$D13),0))</f>
        <v>197780000</v>
      </c>
      <c r="K13" s="324" cm="1">
        <f t="array" ref="K13">SUM(_xlfn._xlws.FILTER('Reviu Usulan Revisi'!$M$9:$M$720,(IFERROR(SEARCH('Rekap Reviu'!$L$6,'Reviu Usulan Revisi'!$H$9:$H$720,1),"")&lt;&gt;"")*('Reviu Usulan Revisi'!$R$9:$R$720='Rekap Reviu'!$D13),0))</f>
        <v>350277000</v>
      </c>
      <c r="L13" s="327">
        <f>J13-K13</f>
        <v>-152497000</v>
      </c>
      <c r="N13" s="453">
        <f>J13/$J$29</f>
        <v>4.356183289198106E-2</v>
      </c>
      <c r="O13" s="453">
        <f>K13/$K$29</f>
        <v>7.6706514481577295E-2</v>
      </c>
      <c r="Q13" s="11"/>
    </row>
    <row r="14" spans="2:16374" ht="31.2" customHeight="1" x14ac:dyDescent="0.3">
      <c r="B14" s="563"/>
      <c r="C14" s="573"/>
      <c r="D14" s="355" t="s">
        <v>322</v>
      </c>
      <c r="E14" s="326">
        <f>SUMIF(Matrik[URAIAN],D14,Matrik[JUMLAH])</f>
        <v>1331072000</v>
      </c>
      <c r="F14" s="326">
        <f>SUMIF(Matrik[[URAIAN ]],D14,Matrik[[JUMLAH ]])</f>
        <v>1180814000</v>
      </c>
      <c r="G14" s="327">
        <f t="shared" ref="G14:G15" si="1">E14-F14</f>
        <v>150258000</v>
      </c>
      <c r="H14" s="324"/>
      <c r="I14" s="328"/>
      <c r="J14" s="324" cm="1">
        <f t="array" ref="J14">SUM(_xlfn._xlws.FILTER('Reviu Usulan Revisi'!$G$9:$G$720,(IFERROR(SEARCH('Rekap Reviu'!$L$6,'Reviu Usulan Revisi'!$B$9:$B$720,1),"")&lt;&gt;"")*('Reviu Usulan Revisi'!$R$9:$R$720='Rekap Reviu'!$D14),0))</f>
        <v>999672000</v>
      </c>
      <c r="K14" s="324" cm="1">
        <f t="array" ref="K14">SUM(_xlfn._xlws.FILTER('Reviu Usulan Revisi'!$M$9:$M$720,(IFERROR(SEARCH('Rekap Reviu'!$L$6,'Reviu Usulan Revisi'!$H$9:$H$720,1),"")&lt;&gt;"")*('Reviu Usulan Revisi'!$R$9:$R$720='Rekap Reviu'!$D14),0))</f>
        <v>818204000</v>
      </c>
      <c r="L14" s="327">
        <f>J14-K14</f>
        <v>181468000</v>
      </c>
      <c r="N14" s="453"/>
      <c r="O14" s="453"/>
      <c r="Q14" s="11"/>
    </row>
    <row r="15" spans="2:16374" ht="19.5" customHeight="1" x14ac:dyDescent="0.3">
      <c r="B15" s="563"/>
      <c r="C15" s="573"/>
      <c r="D15" s="356" t="s">
        <v>433</v>
      </c>
      <c r="E15" s="326">
        <f>'Reviu Usulan Revisi'!G661</f>
        <v>8500000000</v>
      </c>
      <c r="F15" s="326">
        <f>'Reviu Usulan Revisi'!M661</f>
        <v>8500000000</v>
      </c>
      <c r="G15" s="324">
        <f t="shared" si="1"/>
        <v>0</v>
      </c>
      <c r="H15" s="324"/>
      <c r="I15" s="328"/>
      <c r="J15" s="324" cm="1">
        <f t="array" ref="J15">SUM(_xlfn._xlws.FILTER('Reviu Usulan Revisi'!$G$9:$G$720,(IFERROR(SEARCH('Rekap Reviu'!$L$6,'Reviu Usulan Revisi'!$B$9:$B$720,1),"")&lt;&gt;"")*('Reviu Usulan Revisi'!$R$9:$R$720='Rekap Reviu'!$D15),0))</f>
        <v>786011000</v>
      </c>
      <c r="K15" s="324" cm="1">
        <f t="array" ref="K15">SUM(_xlfn._xlws.FILTER('Reviu Usulan Revisi'!$M$9:$M$720,(IFERROR(SEARCH('Rekap Reviu'!$L$6,'Reviu Usulan Revisi'!$H$9:$H$720,1),"")&lt;&gt;"")*('Reviu Usulan Revisi'!$R$9:$R$720='Rekap Reviu'!$D15),0))</f>
        <v>786011000</v>
      </c>
      <c r="L15" s="324">
        <f>J15-K15</f>
        <v>0</v>
      </c>
      <c r="N15" s="453">
        <f t="shared" ref="N15:N29" si="2">J15/$J$29</f>
        <v>0.17312205396530955</v>
      </c>
      <c r="O15" s="453">
        <f t="shared" ref="O15:O29" si="3">K15/$K$29</f>
        <v>0.17212709985005881</v>
      </c>
      <c r="Q15" s="11"/>
    </row>
    <row r="16" spans="2:16374" ht="19.5" customHeight="1" x14ac:dyDescent="0.3">
      <c r="B16" s="563"/>
      <c r="C16" s="573"/>
      <c r="D16" s="354" t="s">
        <v>509</v>
      </c>
      <c r="E16" s="349" cm="1">
        <f t="array" ref="E16">SUM(_xlfn._xlws.FILTER('Reviu Usulan Revisi'!$G$8:$G$720,'Reviu Usulan Revisi'!$S$8:$S$720=D16,0))</f>
        <v>823732000</v>
      </c>
      <c r="F16" s="349" cm="1">
        <f t="array" ref="F16">SUM(_xlfn._xlws.FILTER('Reviu Usulan Revisi'!$M$8:$M$720,'Reviu Usulan Revisi'!$S$8:$S$720=D16,0))</f>
        <v>567689000</v>
      </c>
      <c r="G16" s="350">
        <f>E16-F16</f>
        <v>256043000</v>
      </c>
      <c r="H16" s="351" cm="1">
        <f t="array" aca="1" ref="H16" ca="1">SUM(_xlfn._xlws.FILTER('Pergeseran Revisi'!$M$8:$M$603,'Pergeseran Revisi'!$Q$8:$Q$603=D16,0))</f>
        <v>730232000</v>
      </c>
      <c r="I16" s="352">
        <f ca="1">E16-H16</f>
        <v>93500000</v>
      </c>
      <c r="J16" s="351" cm="1">
        <f t="array" ref="J16">SUM(_xlfn._xlws.FILTER('Reviu Usulan Revisi'!$G$9:$G$720,(IFERROR(SEARCH('Rekap Reviu'!$L$6,'Reviu Usulan Revisi'!$B$9:$B$720,1),"")&lt;&gt;"")*('Reviu Usulan Revisi'!$S$9:$S$720='Rekap Reviu'!$D16),0))</f>
        <v>610232000</v>
      </c>
      <c r="K16" s="351" cm="1">
        <f t="array" ref="K16">SUM(_xlfn._xlws.FILTER('Reviu Usulan Revisi'!$M$9:$M$720,(IFERROR(SEARCH('Rekap Reviu'!$L$6,'Reviu Usulan Revisi'!$H$9:$H$720,1),"")&lt;&gt;"")*('Reviu Usulan Revisi'!$S$9:$S$720='Rekap Reviu'!$D16),0))</f>
        <v>422689000</v>
      </c>
      <c r="L16" s="353">
        <f>J16-K16</f>
        <v>187543000</v>
      </c>
      <c r="N16" s="453">
        <f t="shared" si="2"/>
        <v>0.13440602896824444</v>
      </c>
      <c r="O16" s="453">
        <f t="shared" si="3"/>
        <v>9.2563884867414722E-2</v>
      </c>
      <c r="Q16" s="11"/>
      <c r="S16" s="265"/>
    </row>
    <row r="17" spans="2:19" ht="19.5" customHeight="1" x14ac:dyDescent="0.25">
      <c r="B17" s="564"/>
      <c r="C17" s="574"/>
      <c r="D17" s="330" t="s">
        <v>519</v>
      </c>
      <c r="E17" s="331">
        <f>SUM(E12,E16)</f>
        <v>10908584000</v>
      </c>
      <c r="F17" s="331">
        <f>SUM(F12,F16)</f>
        <v>10513400000</v>
      </c>
      <c r="G17" s="331">
        <f>SUM(G12,G16)</f>
        <v>395184000</v>
      </c>
      <c r="H17" s="332">
        <f ca="1">SUM(H12:H16)</f>
        <v>10616943000</v>
      </c>
      <c r="I17" s="332">
        <f ca="1">SUM(I12:I16)</f>
        <v>291641000</v>
      </c>
      <c r="J17" s="333">
        <f>SUM(J12,J16)</f>
        <v>2593695000</v>
      </c>
      <c r="K17" s="333">
        <f>SUM(K12,K16)</f>
        <v>2377181000</v>
      </c>
      <c r="L17" s="338">
        <f>SUM(L12,L16)</f>
        <v>216514000</v>
      </c>
      <c r="N17" s="453">
        <f t="shared" si="2"/>
        <v>0.57127165619762776</v>
      </c>
      <c r="O17" s="453">
        <f t="shared" si="3"/>
        <v>0.52057448477014012</v>
      </c>
      <c r="Q17" s="266"/>
      <c r="R17" s="266"/>
      <c r="S17" s="268"/>
    </row>
    <row r="18" spans="2:19" ht="19.5" customHeight="1" x14ac:dyDescent="0.25">
      <c r="B18" s="562">
        <v>3</v>
      </c>
      <c r="C18" s="572" t="s">
        <v>502</v>
      </c>
      <c r="D18" s="357" t="s">
        <v>503</v>
      </c>
      <c r="E18" s="326" cm="1">
        <f t="array" ref="E18">SUM(_xlfn._xlws.FILTER('Reviu Usulan Revisi'!$G$8:$G$720,'Reviu Usulan Revisi'!$S$8:$S$720=D18,0))</f>
        <v>525378000</v>
      </c>
      <c r="F18" s="326" cm="1">
        <f t="array" ref="F18">SUM(_xlfn._xlws.FILTER('Reviu Usulan Revisi'!$M$8:$M$720,'Reviu Usulan Revisi'!$S$8:$S$720=D18,0))</f>
        <v>508578000</v>
      </c>
      <c r="G18" s="324">
        <f>E18-F18</f>
        <v>16800000</v>
      </c>
      <c r="H18" s="324" cm="1">
        <f t="array" aca="1" ref="H18" ca="1">SUM(_xlfn._xlws.FILTER('Pergeseran Revisi'!$M$8:$M$603,'Pergeseran Revisi'!$Q$8:$Q$603=D18,0))</f>
        <v>559878000</v>
      </c>
      <c r="I18" s="328">
        <f ca="1">E18-H18</f>
        <v>-34500000</v>
      </c>
      <c r="J18" s="324" cm="1">
        <f t="array" ref="J18">SUM(_xlfn._xlws.FILTER('Reviu Usulan Revisi'!$G$9:$G$720,(IFERROR(SEARCH('Rekap Reviu'!$L$6,'Reviu Usulan Revisi'!$B$9:$B$720,1),"")&lt;&gt;"")*('Reviu Usulan Revisi'!$S$9:$S$720='Rekap Reviu'!$D18),0))</f>
        <v>364353000</v>
      </c>
      <c r="K18" s="324" cm="1">
        <f t="array" ref="K18">SUM(_xlfn._xlws.FILTER('Reviu Usulan Revisi'!$M$9:$M$720,(IFERROR(SEARCH('Rekap Reviu'!$L$6,'Reviu Usulan Revisi'!$H$9:$H$720,1),"")&lt;&gt;"")*('Reviu Usulan Revisi'!$S$9:$S$720='Rekap Reviu'!$D18),0))</f>
        <v>364353000</v>
      </c>
      <c r="L18" s="324">
        <f>J18-K18</f>
        <v>0</v>
      </c>
      <c r="N18" s="453">
        <f t="shared" si="2"/>
        <v>8.0250199715299703E-2</v>
      </c>
      <c r="O18" s="453">
        <f t="shared" si="3"/>
        <v>7.9788991771958001E-2</v>
      </c>
    </row>
    <row r="19" spans="2:19" ht="19.5" customHeight="1" x14ac:dyDescent="0.25">
      <c r="B19" s="563"/>
      <c r="C19" s="573"/>
      <c r="D19" s="357" t="s">
        <v>504</v>
      </c>
      <c r="E19" s="326" cm="1">
        <f t="array" ref="E19">SUM(_xlfn._xlws.FILTER('Reviu Usulan Revisi'!$G$8:$G$720,'Reviu Usulan Revisi'!$S$8:$S$720=D19,0))</f>
        <v>219670000</v>
      </c>
      <c r="F19" s="326" cm="1">
        <f t="array" ref="F19">SUM(_xlfn._xlws.FILTER('Reviu Usulan Revisi'!$M$8:$M$720,'Reviu Usulan Revisi'!$S$8:$S$720=D19,0))</f>
        <v>307578000</v>
      </c>
      <c r="G19" s="327">
        <f>E19-F19</f>
        <v>-87908000</v>
      </c>
      <c r="H19" s="324" cm="1">
        <f t="array" aca="1" ref="H19" ca="1">SUM(_xlfn._xlws.FILTER('Pergeseran Revisi'!$M$8:$M$603,'Pergeseran Revisi'!$Q$8:$Q$603=D19,0))</f>
        <v>241420000</v>
      </c>
      <c r="I19" s="328">
        <f ca="1">E19-H19</f>
        <v>-21750000</v>
      </c>
      <c r="J19" s="324" cm="1">
        <f t="array" ref="J19">SUM(_xlfn._xlws.FILTER('Reviu Usulan Revisi'!$G$9:$G$720,(IFERROR(SEARCH('Rekap Reviu'!$L$6,'Reviu Usulan Revisi'!$B$9:$B$720,1),"")&lt;&gt;"")*('Reviu Usulan Revisi'!$S$9:$S$720='Rekap Reviu'!$D19),0))</f>
        <v>135170000</v>
      </c>
      <c r="K19" s="324" cm="1">
        <f t="array" ref="K19">SUM(_xlfn._xlws.FILTER('Reviu Usulan Revisi'!$M$9:$M$720,(IFERROR(SEARCH('Rekap Reviu'!$L$6,'Reviu Usulan Revisi'!$H$9:$H$720,1),"")&lt;&gt;"")*('Reviu Usulan Revisi'!$S$9:$S$720='Rekap Reviu'!$D19),0))</f>
        <v>197078000</v>
      </c>
      <c r="L19" s="324">
        <f>J19-K19</f>
        <v>-61908000</v>
      </c>
      <c r="N19" s="453">
        <f t="shared" si="2"/>
        <v>2.9771730973855191E-2</v>
      </c>
      <c r="O19" s="453">
        <f t="shared" si="3"/>
        <v>4.315774789952035E-2</v>
      </c>
    </row>
    <row r="20" spans="2:19" ht="19.5" customHeight="1" x14ac:dyDescent="0.25">
      <c r="B20" s="564"/>
      <c r="C20" s="574"/>
      <c r="D20" s="334" t="s">
        <v>520</v>
      </c>
      <c r="E20" s="331">
        <f t="shared" ref="E20:L20" si="4">SUM(E18:E19)</f>
        <v>745048000</v>
      </c>
      <c r="F20" s="331">
        <f t="shared" si="4"/>
        <v>816156000</v>
      </c>
      <c r="G20" s="336">
        <f t="shared" si="4"/>
        <v>-71108000</v>
      </c>
      <c r="H20" s="332">
        <f t="shared" ca="1" si="4"/>
        <v>801298000</v>
      </c>
      <c r="I20" s="332">
        <f t="shared" ca="1" si="4"/>
        <v>-56250000</v>
      </c>
      <c r="J20" s="333">
        <f t="shared" si="4"/>
        <v>499523000</v>
      </c>
      <c r="K20" s="333">
        <f t="shared" si="4"/>
        <v>561431000</v>
      </c>
      <c r="L20" s="333">
        <f t="shared" si="4"/>
        <v>-61908000</v>
      </c>
      <c r="N20" s="453">
        <f t="shared" si="2"/>
        <v>0.11002193068915489</v>
      </c>
      <c r="O20" s="453">
        <f t="shared" si="3"/>
        <v>0.12294673967147834</v>
      </c>
    </row>
    <row r="21" spans="2:19" ht="19.5" customHeight="1" x14ac:dyDescent="0.25">
      <c r="B21" s="562">
        <v>4</v>
      </c>
      <c r="C21" s="565" t="s">
        <v>505</v>
      </c>
      <c r="D21" s="348" t="s">
        <v>506</v>
      </c>
      <c r="E21" s="349" cm="1">
        <f t="array" ref="E21">SUM(_xlfn._xlws.FILTER('Reviu Usulan Revisi'!$G$8:$G$720,'Reviu Usulan Revisi'!$S$8:$S$720=D21,0))</f>
        <v>3525843000</v>
      </c>
      <c r="F21" s="349" cm="1">
        <f t="array" ref="F21">SUM(_xlfn._xlws.FILTER('Reviu Usulan Revisi'!$M$8:$M$720,'Reviu Usulan Revisi'!$S$8:$S$720=D21,0))</f>
        <v>3837683000</v>
      </c>
      <c r="G21" s="350">
        <f t="shared" ref="G21:G27" si="5">E21-F21</f>
        <v>-311840000</v>
      </c>
      <c r="H21" s="351" cm="1">
        <f t="array" aca="1" ref="H21" ca="1">SUM(_xlfn._xlws.FILTER('Pergeseran Revisi'!$M$8:$M$603,'Pergeseran Revisi'!$Q$8:$Q$603=D21,0))</f>
        <v>3758843000</v>
      </c>
      <c r="I21" s="352">
        <f ca="1">E21-H21</f>
        <v>-233000000</v>
      </c>
      <c r="J21" s="351" cm="1">
        <f t="array" ref="J21">SUM(_xlfn._xlws.FILTER('Reviu Usulan Revisi'!$G$9:$G$720,(IFERROR(SEARCH('Rekap Reviu'!$L$6,'Reviu Usulan Revisi'!$B$9:$B$720,1),"")&lt;&gt;"")*('Reviu Usulan Revisi'!$S$9:$S$720='Rekap Reviu'!$D21),0))</f>
        <v>723135000</v>
      </c>
      <c r="K21" s="351" cm="1">
        <f t="array" ref="K21">SUM(_xlfn._xlws.FILTER('Reviu Usulan Revisi'!$M$9:$M$720,(IFERROR(SEARCH('Rekap Reviu'!$L$6,'Reviu Usulan Revisi'!$H$9:$H$720,1),"")&lt;&gt;"")*('Reviu Usulan Revisi'!$S$9:$S$720='Rekap Reviu'!$D21),0))</f>
        <v>868187000</v>
      </c>
      <c r="L21" s="353">
        <f t="shared" ref="L21:L27" si="6">J21-K21</f>
        <v>-145052000</v>
      </c>
      <c r="N21" s="453">
        <f t="shared" si="2"/>
        <v>0.15927336448752513</v>
      </c>
      <c r="O21" s="453">
        <f t="shared" si="3"/>
        <v>0.19012267059560617</v>
      </c>
    </row>
    <row r="22" spans="2:19" ht="19.5" customHeight="1" x14ac:dyDescent="0.25">
      <c r="B22" s="563"/>
      <c r="C22" s="566"/>
      <c r="D22" s="356" t="s">
        <v>131</v>
      </c>
      <c r="E22" s="326">
        <f>E21-SUM(E23:E24)</f>
        <v>870185000</v>
      </c>
      <c r="F22" s="326">
        <f>F21-SUM(F23:F24)</f>
        <v>1182025000</v>
      </c>
      <c r="G22" s="341">
        <f t="shared" si="5"/>
        <v>-311840000</v>
      </c>
      <c r="H22" s="324"/>
      <c r="I22" s="328"/>
      <c r="J22" s="342" cm="1">
        <f t="array" ref="J22">SUM(_xlfn._xlws.FILTER('Reviu Usulan Revisi'!$G$9:$G$720,(IFERROR(SEARCH('Rekap Reviu'!$L$6,'Reviu Usulan Revisi'!$B$9:$B$720,1),"")&lt;&gt;"")*('Reviu Usulan Revisi'!$R$9:$R$720='Rekap Reviu'!$D22),0))</f>
        <v>723135000</v>
      </c>
      <c r="K22" s="342" cm="1">
        <f t="array" ref="K22">SUM(_xlfn._xlws.FILTER('Reviu Usulan Revisi'!$M$9:$M$720,(IFERROR(SEARCH('Rekap Reviu'!$L$6,'Reviu Usulan Revisi'!$H$9:$H$720,1),"")&lt;&gt;"")*('Reviu Usulan Revisi'!$R$9:$R$720='Rekap Reviu'!$D22),0))</f>
        <v>868187000</v>
      </c>
      <c r="L22" s="343">
        <f t="shared" si="6"/>
        <v>-145052000</v>
      </c>
      <c r="N22" s="453">
        <f t="shared" si="2"/>
        <v>0.15927336448752513</v>
      </c>
      <c r="O22" s="453">
        <f t="shared" si="3"/>
        <v>0.19012267059560617</v>
      </c>
    </row>
    <row r="23" spans="2:19" ht="19.5" customHeight="1" x14ac:dyDescent="0.25">
      <c r="B23" s="563"/>
      <c r="C23" s="566"/>
      <c r="D23" s="339" t="s">
        <v>236</v>
      </c>
      <c r="E23" s="326">
        <f>'Reviu Usulan Revisi'!G350</f>
        <v>2195658000</v>
      </c>
      <c r="F23" s="326">
        <f>'Reviu Usulan Revisi'!M350</f>
        <v>2195658000</v>
      </c>
      <c r="G23" s="324">
        <f t="shared" si="5"/>
        <v>0</v>
      </c>
      <c r="H23" s="324"/>
      <c r="I23" s="328"/>
      <c r="J23" s="324" cm="1">
        <f t="array" ref="J23">SUM(_xlfn._xlws.FILTER('Reviu Usulan Revisi'!$G$9:$G$720,(IFERROR(SEARCH('Rekap Reviu'!$L$6,'Reviu Usulan Revisi'!$B$9:$B$720,1),"")&lt;&gt;"")*('Reviu Usulan Revisi'!$R$9:$R$720='Rekap Reviu'!$D23),0))</f>
        <v>0</v>
      </c>
      <c r="K23" s="324" cm="1">
        <f t="array" ref="K23">SUM(_xlfn._xlws.FILTER('Reviu Usulan Revisi'!$M$9:$M$720,(IFERROR(SEARCH('Rekap Reviu'!$L$6,'Reviu Usulan Revisi'!$H$9:$H$720,1),"")&lt;&gt;"")*('Reviu Usulan Revisi'!$R$9:$R$720='Rekap Reviu'!$D23),0))</f>
        <v>0</v>
      </c>
      <c r="L23" s="324">
        <f t="shared" si="6"/>
        <v>0</v>
      </c>
      <c r="N23" s="453">
        <f t="shared" si="2"/>
        <v>0</v>
      </c>
      <c r="O23" s="453">
        <f t="shared" si="3"/>
        <v>0</v>
      </c>
    </row>
    <row r="24" spans="2:19" ht="19.5" customHeight="1" x14ac:dyDescent="0.25">
      <c r="B24" s="563"/>
      <c r="C24" s="566"/>
      <c r="D24" s="339" t="s">
        <v>1043</v>
      </c>
      <c r="E24" s="326">
        <f>'Reviu Usulan Revisi'!G114+'Reviu Usulan Revisi'!G411</f>
        <v>460000000</v>
      </c>
      <c r="F24" s="326">
        <f>'Reviu Usulan Revisi'!M114+'Reviu Usulan Revisi'!M411</f>
        <v>460000000</v>
      </c>
      <c r="G24" s="324">
        <f t="shared" si="5"/>
        <v>0</v>
      </c>
      <c r="H24" s="324"/>
      <c r="I24" s="328"/>
      <c r="J24" s="324" cm="1">
        <f t="array" ref="J24">SUM(_xlfn._xlws.FILTER('Reviu Usulan Revisi'!$G$9:$G$720,(IFERROR(SEARCH('Rekap Reviu'!$L$6,'Reviu Usulan Revisi'!$B$9:$B$720,1),"")&lt;&gt;"")*('Reviu Usulan Revisi'!$R$9:$R$720='Rekap Reviu'!$D24),0))</f>
        <v>0</v>
      </c>
      <c r="K24" s="324" cm="1">
        <f t="array" ref="K24">SUM(_xlfn._xlws.FILTER('Reviu Usulan Revisi'!$M$9:$M$720,(IFERROR(SEARCH('Rekap Reviu'!$L$6,'Reviu Usulan Revisi'!$H$9:$H$720,1),"")&lt;&gt;"")*('Reviu Usulan Revisi'!$R$9:$R$720='Rekap Reviu'!$D24),0))</f>
        <v>0</v>
      </c>
      <c r="L24" s="324">
        <f t="shared" si="6"/>
        <v>0</v>
      </c>
      <c r="N24" s="453">
        <f t="shared" si="2"/>
        <v>0</v>
      </c>
      <c r="O24" s="453">
        <f t="shared" si="3"/>
        <v>0</v>
      </c>
    </row>
    <row r="25" spans="2:19" ht="19.5" customHeight="1" x14ac:dyDescent="0.25">
      <c r="B25" s="563"/>
      <c r="C25" s="566"/>
      <c r="D25" s="348" t="s">
        <v>510</v>
      </c>
      <c r="E25" s="349" cm="1">
        <f t="array" ref="E25">SUM(_xlfn._xlws.FILTER('Reviu Usulan Revisi'!$G$8:$G$720,'Reviu Usulan Revisi'!$S$8:$S$720=D25,0))</f>
        <v>7486020000</v>
      </c>
      <c r="F25" s="349" cm="1">
        <f t="array" ref="F25">SUM(_xlfn._xlws.FILTER('Reviu Usulan Revisi'!$M$8:$M$720,'Reviu Usulan Revisi'!$S$8:$S$720=D25,0))</f>
        <v>7509988000</v>
      </c>
      <c r="G25" s="350">
        <f t="shared" si="5"/>
        <v>-23968000</v>
      </c>
      <c r="H25" s="351" cm="1">
        <f t="array" aca="1" ref="H25" ca="1">SUM(_xlfn._xlws.FILTER('Pergeseran Revisi'!$M$8:$M$603,'Pergeseran Revisi'!$Q$8:$Q$603=D25,0))</f>
        <v>7651441000</v>
      </c>
      <c r="I25" s="352">
        <f ca="1">E25-H25</f>
        <v>-165421000</v>
      </c>
      <c r="J25" s="351" cm="1">
        <f t="array" ref="J25">SUM(_xlfn._xlws.FILTER('Reviu Usulan Revisi'!$G$9:$G$720,(IFERROR(SEARCH('Rekap Reviu'!$L$6,'Reviu Usulan Revisi'!$B$9:$B$720,1),"")&lt;&gt;"")*('Reviu Usulan Revisi'!$S$9:$S$720='Rekap Reviu'!$D25),0))</f>
        <v>303250000</v>
      </c>
      <c r="K25" s="351" cm="1">
        <f t="array" ref="K25">SUM(_xlfn._xlws.FILTER('Reviu Usulan Revisi'!$M$9:$M$720,(IFERROR(SEARCH('Rekap Reviu'!$L$6,'Reviu Usulan Revisi'!$H$9:$H$720,1),"")&lt;&gt;"")*('Reviu Usulan Revisi'!$S$9:$S$720='Rekap Reviu'!$D25),0))</f>
        <v>340468000</v>
      </c>
      <c r="L25" s="353">
        <f t="shared" si="6"/>
        <v>-37218000</v>
      </c>
      <c r="N25" s="453">
        <f t="shared" si="2"/>
        <v>6.6792020550577688E-2</v>
      </c>
      <c r="O25" s="453">
        <f t="shared" si="3"/>
        <v>7.4558459654826492E-2</v>
      </c>
    </row>
    <row r="26" spans="2:19" ht="19.5" customHeight="1" x14ac:dyDescent="0.25">
      <c r="B26" s="563"/>
      <c r="C26" s="566"/>
      <c r="D26" s="339" t="s">
        <v>393</v>
      </c>
      <c r="E26" s="326">
        <f>SUM('Reviu Usulan Revisi'!G580,'Reviu Usulan Revisi'!G590,'Reviu Usulan Revisi'!G600,'Reviu Usulan Revisi'!G611,'Reviu Usulan Revisi'!G621,'Reviu Usulan Revisi'!G631,'Reviu Usulan Revisi'!G651)</f>
        <v>450000000</v>
      </c>
      <c r="F26" s="326">
        <f>SUM('Reviu Usulan Revisi'!M580,'Reviu Usulan Revisi'!M590,'Reviu Usulan Revisi'!M600,'Reviu Usulan Revisi'!M611,'Reviu Usulan Revisi'!M621,'Reviu Usulan Revisi'!M631,'Reviu Usulan Revisi'!M651)</f>
        <v>473968000</v>
      </c>
      <c r="G26" s="341">
        <f t="shared" si="5"/>
        <v>-23968000</v>
      </c>
      <c r="H26" s="324"/>
      <c r="I26" s="328"/>
      <c r="J26" s="324" cm="1">
        <f t="array" ref="J26">SUM(_xlfn._xlws.FILTER('Reviu Usulan Revisi'!$G$9:$G$720,(IFERROR(SEARCH('Rekap Reviu'!$L$6,'Reviu Usulan Revisi'!$B$9:$B$720,1),"")&lt;&gt;"")*('Reviu Usulan Revisi'!$R$9:$R$720='Rekap Reviu'!$D26),0))</f>
        <v>303250000</v>
      </c>
      <c r="K26" s="324" cm="1">
        <f t="array" ref="K26">SUM(_xlfn._xlws.FILTER('Reviu Usulan Revisi'!$M$9:$M$720,(IFERROR(SEARCH('Rekap Reviu'!$L$6,'Reviu Usulan Revisi'!$H$9:$H$720,1),"")&lt;&gt;"")*('Reviu Usulan Revisi'!$R$9:$R$720='Rekap Reviu'!$D26),0))</f>
        <v>340468000</v>
      </c>
      <c r="L26" s="343">
        <f t="shared" si="6"/>
        <v>-37218000</v>
      </c>
      <c r="N26" s="453">
        <f t="shared" si="2"/>
        <v>6.6792020550577688E-2</v>
      </c>
      <c r="O26" s="453">
        <f t="shared" si="3"/>
        <v>7.4558459654826492E-2</v>
      </c>
    </row>
    <row r="27" spans="2:19" ht="19.5" customHeight="1" x14ac:dyDescent="0.25">
      <c r="B27" s="563"/>
      <c r="C27" s="566"/>
      <c r="D27" s="339" t="s">
        <v>1044</v>
      </c>
      <c r="E27" s="326">
        <f>'Reviu Usulan Revisi'!G324</f>
        <v>7036020000</v>
      </c>
      <c r="F27" s="326">
        <f>'Reviu Usulan Revisi'!M324</f>
        <v>7036020000</v>
      </c>
      <c r="G27" s="342">
        <f t="shared" si="5"/>
        <v>0</v>
      </c>
      <c r="H27" s="324"/>
      <c r="I27" s="328"/>
      <c r="J27" s="324" cm="1">
        <f t="array" ref="J27">SUM(_xlfn._xlws.FILTER('Reviu Usulan Revisi'!$G$9:$G$720,(IFERROR(SEARCH('Rekap Reviu'!$L$6,'Reviu Usulan Revisi'!$B$9:$B$720,1),"")&lt;&gt;"")*('Reviu Usulan Revisi'!$R$9:$R$720='Rekap Reviu'!$D27),0))</f>
        <v>0</v>
      </c>
      <c r="K27" s="324" cm="1">
        <f t="array" ref="K27">SUM(_xlfn._xlws.FILTER('Reviu Usulan Revisi'!$M$9:$M$720,(IFERROR(SEARCH('Rekap Reviu'!$L$6,'Reviu Usulan Revisi'!$H$9:$H$720,1),"")&lt;&gt;"")*('Reviu Usulan Revisi'!$R$9:$R$720='Rekap Reviu'!$D27),0))</f>
        <v>0</v>
      </c>
      <c r="L27" s="324">
        <f t="shared" si="6"/>
        <v>0</v>
      </c>
      <c r="N27" s="453">
        <f t="shared" si="2"/>
        <v>0</v>
      </c>
      <c r="O27" s="453">
        <f t="shared" si="3"/>
        <v>0</v>
      </c>
    </row>
    <row r="28" spans="2:19" ht="19.5" customHeight="1" x14ac:dyDescent="0.25">
      <c r="B28" s="564"/>
      <c r="C28" s="567"/>
      <c r="D28" s="335" t="s">
        <v>521</v>
      </c>
      <c r="E28" s="331">
        <f>SUM(E21,E25)</f>
        <v>11011863000</v>
      </c>
      <c r="F28" s="331">
        <f>SUM(F21,F25)</f>
        <v>11347671000</v>
      </c>
      <c r="G28" s="336">
        <f>SUM(G21,G25)</f>
        <v>-335808000</v>
      </c>
      <c r="H28" s="332">
        <f ca="1">SUM(H21:H25)</f>
        <v>11410284000</v>
      </c>
      <c r="I28" s="332">
        <f ca="1">SUM(I21:I25)</f>
        <v>-398421000</v>
      </c>
      <c r="J28" s="333">
        <f>SUM(J21,J25)</f>
        <v>1026385000</v>
      </c>
      <c r="K28" s="333">
        <f>SUM(K21,K25)</f>
        <v>1208655000</v>
      </c>
      <c r="L28" s="338">
        <f>SUM(L21,L25)</f>
        <v>-182270000</v>
      </c>
      <c r="N28" s="453">
        <f t="shared" si="2"/>
        <v>0.22606538503810283</v>
      </c>
      <c r="O28" s="453">
        <f t="shared" si="3"/>
        <v>0.26468113025043266</v>
      </c>
    </row>
    <row r="29" spans="2:19" ht="24" customHeight="1" x14ac:dyDescent="0.25">
      <c r="B29" s="568" t="s">
        <v>522</v>
      </c>
      <c r="C29" s="569"/>
      <c r="D29" s="569"/>
      <c r="E29" s="142">
        <f t="shared" ref="E29:L29" si="7">SUM(E11,E17,E20,E28)</f>
        <v>23288180000</v>
      </c>
      <c r="F29" s="142">
        <f t="shared" si="7"/>
        <v>23314424000</v>
      </c>
      <c r="G29" s="142">
        <f t="shared" si="7"/>
        <v>-26244000</v>
      </c>
      <c r="H29" s="142">
        <f t="shared" ca="1" si="7"/>
        <v>23831265000</v>
      </c>
      <c r="I29" s="142">
        <f t="shared" ca="1" si="7"/>
        <v>-543085000</v>
      </c>
      <c r="J29" s="312">
        <f t="shared" si="7"/>
        <v>4540213000</v>
      </c>
      <c r="K29" s="312">
        <f t="shared" si="7"/>
        <v>4566457000</v>
      </c>
      <c r="L29" s="312">
        <f t="shared" si="7"/>
        <v>-26244000</v>
      </c>
      <c r="N29" s="453">
        <f t="shared" si="2"/>
        <v>1</v>
      </c>
      <c r="O29" s="453">
        <f t="shared" si="3"/>
        <v>1</v>
      </c>
    </row>
    <row r="30" spans="2:19" x14ac:dyDescent="0.25">
      <c r="B30" s="450" t="s">
        <v>1294</v>
      </c>
      <c r="G30" s="268"/>
    </row>
    <row r="31" spans="2:19" ht="3.6" customHeight="1" x14ac:dyDescent="0.25"/>
    <row r="32" spans="2:19" x14ac:dyDescent="0.25">
      <c r="G32" s="23" t="s">
        <v>1265</v>
      </c>
    </row>
    <row r="33" spans="3:7" x14ac:dyDescent="0.25">
      <c r="G33" s="23" t="s">
        <v>1008</v>
      </c>
    </row>
    <row r="34" spans="3:7" x14ac:dyDescent="0.25">
      <c r="G34" s="23"/>
    </row>
    <row r="35" spans="3:7" x14ac:dyDescent="0.25">
      <c r="G35" s="23"/>
    </row>
    <row r="36" spans="3:7" x14ac:dyDescent="0.25">
      <c r="G36" s="23"/>
    </row>
    <row r="37" spans="3:7" x14ac:dyDescent="0.25">
      <c r="G37" s="23"/>
    </row>
    <row r="38" spans="3:7" x14ac:dyDescent="0.25">
      <c r="G38" s="23"/>
    </row>
    <row r="39" spans="3:7" x14ac:dyDescent="0.25">
      <c r="C39" s="16"/>
      <c r="G39" s="24" t="s">
        <v>526</v>
      </c>
    </row>
    <row r="40" spans="3:7" x14ac:dyDescent="0.25">
      <c r="G40" s="23" t="s">
        <v>527</v>
      </c>
    </row>
    <row r="41" spans="3:7" x14ac:dyDescent="0.25"/>
    <row r="42" spans="3:7" x14ac:dyDescent="0.25"/>
    <row r="43" spans="3:7" x14ac:dyDescent="0.25"/>
    <row r="44" spans="3:7" x14ac:dyDescent="0.25"/>
    <row r="45" spans="3:7" x14ac:dyDescent="0.25"/>
    <row r="46" spans="3:7" x14ac:dyDescent="0.25"/>
    <row r="47" spans="3:7" x14ac:dyDescent="0.25"/>
    <row r="48" spans="3:7"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row r="181" x14ac:dyDescent="0.25"/>
    <row r="182" x14ac:dyDescent="0.25"/>
    <row r="183" x14ac:dyDescent="0.25"/>
    <row r="184" x14ac:dyDescent="0.25"/>
    <row r="185" x14ac:dyDescent="0.25"/>
    <row r="186" x14ac:dyDescent="0.25"/>
    <row r="187" x14ac:dyDescent="0.25"/>
    <row r="188" x14ac:dyDescent="0.25"/>
    <row r="189" x14ac:dyDescent="0.25"/>
    <row r="190" x14ac:dyDescent="0.25"/>
    <row r="191" x14ac:dyDescent="0.25"/>
    <row r="192" x14ac:dyDescent="0.25"/>
    <row r="193" x14ac:dyDescent="0.25"/>
    <row r="194" x14ac:dyDescent="0.25"/>
    <row r="195" x14ac:dyDescent="0.25"/>
    <row r="196" x14ac:dyDescent="0.25"/>
    <row r="197" x14ac:dyDescent="0.25"/>
    <row r="198" x14ac:dyDescent="0.25"/>
    <row r="199" x14ac:dyDescent="0.25"/>
    <row r="200" x14ac:dyDescent="0.25"/>
    <row r="201" x14ac:dyDescent="0.25"/>
    <row r="202" x14ac:dyDescent="0.25"/>
    <row r="203" x14ac:dyDescent="0.25"/>
    <row r="204" x14ac:dyDescent="0.25"/>
    <row r="205" x14ac:dyDescent="0.25"/>
    <row r="206" x14ac:dyDescent="0.25"/>
    <row r="207" x14ac:dyDescent="0.25"/>
    <row r="208"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row r="460" x14ac:dyDescent="0.25"/>
    <row r="461" x14ac:dyDescent="0.25"/>
    <row r="462" x14ac:dyDescent="0.25"/>
    <row r="463" x14ac:dyDescent="0.25"/>
    <row r="464" x14ac:dyDescent="0.25"/>
    <row r="465" x14ac:dyDescent="0.25"/>
    <row r="466" x14ac:dyDescent="0.25"/>
    <row r="467" x14ac:dyDescent="0.25"/>
    <row r="468" x14ac:dyDescent="0.25"/>
    <row r="469" x14ac:dyDescent="0.25"/>
    <row r="470" x14ac:dyDescent="0.25"/>
    <row r="471" x14ac:dyDescent="0.25"/>
    <row r="472" x14ac:dyDescent="0.25"/>
    <row r="473" x14ac:dyDescent="0.25"/>
    <row r="474" x14ac:dyDescent="0.25"/>
    <row r="475" x14ac:dyDescent="0.25"/>
    <row r="476" x14ac:dyDescent="0.25"/>
    <row r="477" x14ac:dyDescent="0.25"/>
    <row r="478" x14ac:dyDescent="0.25"/>
    <row r="479" x14ac:dyDescent="0.25"/>
    <row r="480" x14ac:dyDescent="0.25"/>
    <row r="481" x14ac:dyDescent="0.25"/>
    <row r="482" x14ac:dyDescent="0.25"/>
    <row r="483" x14ac:dyDescent="0.25"/>
    <row r="484" x14ac:dyDescent="0.25"/>
    <row r="485" x14ac:dyDescent="0.25"/>
    <row r="486" x14ac:dyDescent="0.25"/>
    <row r="487" x14ac:dyDescent="0.25"/>
    <row r="488" x14ac:dyDescent="0.25"/>
    <row r="489" x14ac:dyDescent="0.25"/>
    <row r="490" x14ac:dyDescent="0.25"/>
    <row r="491" x14ac:dyDescent="0.25"/>
    <row r="492" x14ac:dyDescent="0.25"/>
    <row r="493" x14ac:dyDescent="0.25"/>
    <row r="494" x14ac:dyDescent="0.25"/>
    <row r="495" x14ac:dyDescent="0.25"/>
    <row r="496" x14ac:dyDescent="0.25"/>
    <row r="497" x14ac:dyDescent="0.25"/>
    <row r="498" x14ac:dyDescent="0.25"/>
    <row r="499" x14ac:dyDescent="0.25"/>
    <row r="500" x14ac:dyDescent="0.25"/>
    <row r="501" x14ac:dyDescent="0.25"/>
    <row r="502" x14ac:dyDescent="0.25"/>
    <row r="503" x14ac:dyDescent="0.25"/>
    <row r="504" x14ac:dyDescent="0.25"/>
    <row r="505" x14ac:dyDescent="0.25"/>
    <row r="506" x14ac:dyDescent="0.25"/>
    <row r="507" x14ac:dyDescent="0.25"/>
    <row r="508" x14ac:dyDescent="0.25"/>
    <row r="509" x14ac:dyDescent="0.25"/>
    <row r="510" x14ac:dyDescent="0.25"/>
    <row r="511" x14ac:dyDescent="0.25"/>
    <row r="512" x14ac:dyDescent="0.25"/>
    <row r="513" x14ac:dyDescent="0.25"/>
    <row r="514" x14ac:dyDescent="0.25"/>
    <row r="515" x14ac:dyDescent="0.25"/>
    <row r="516" x14ac:dyDescent="0.25"/>
    <row r="517" x14ac:dyDescent="0.25"/>
    <row r="518" x14ac:dyDescent="0.25"/>
    <row r="519" x14ac:dyDescent="0.25"/>
    <row r="520" x14ac:dyDescent="0.25"/>
    <row r="521" x14ac:dyDescent="0.25"/>
    <row r="522" x14ac:dyDescent="0.25"/>
    <row r="523" x14ac:dyDescent="0.25"/>
    <row r="524" x14ac:dyDescent="0.25"/>
    <row r="525" x14ac:dyDescent="0.25"/>
    <row r="526" x14ac:dyDescent="0.25"/>
    <row r="527" x14ac:dyDescent="0.25"/>
    <row r="528"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row r="813" x14ac:dyDescent="0.25"/>
    <row r="814" x14ac:dyDescent="0.25"/>
    <row r="815" x14ac:dyDescent="0.25"/>
    <row r="816" x14ac:dyDescent="0.25"/>
    <row r="817" x14ac:dyDescent="0.25"/>
    <row r="818" x14ac:dyDescent="0.25"/>
    <row r="819" x14ac:dyDescent="0.25"/>
    <row r="820" x14ac:dyDescent="0.25"/>
    <row r="821" x14ac:dyDescent="0.25"/>
    <row r="822" x14ac:dyDescent="0.25"/>
    <row r="823" x14ac:dyDescent="0.25"/>
    <row r="824" x14ac:dyDescent="0.25"/>
    <row r="825" x14ac:dyDescent="0.25"/>
    <row r="826" x14ac:dyDescent="0.25"/>
    <row r="827" x14ac:dyDescent="0.25"/>
    <row r="828" x14ac:dyDescent="0.25"/>
    <row r="829" x14ac:dyDescent="0.25"/>
    <row r="830" x14ac:dyDescent="0.25"/>
    <row r="831" x14ac:dyDescent="0.25"/>
    <row r="832" x14ac:dyDescent="0.25"/>
    <row r="833" x14ac:dyDescent="0.25"/>
    <row r="834" x14ac:dyDescent="0.25"/>
    <row r="835" x14ac:dyDescent="0.25"/>
    <row r="836" x14ac:dyDescent="0.25"/>
    <row r="837" x14ac:dyDescent="0.25"/>
    <row r="838" x14ac:dyDescent="0.25"/>
    <row r="839" x14ac:dyDescent="0.25"/>
    <row r="840" x14ac:dyDescent="0.25"/>
    <row r="841" x14ac:dyDescent="0.25"/>
    <row r="842" x14ac:dyDescent="0.25"/>
    <row r="843" x14ac:dyDescent="0.25"/>
    <row r="844" x14ac:dyDescent="0.25"/>
    <row r="845" x14ac:dyDescent="0.25"/>
    <row r="846" x14ac:dyDescent="0.25"/>
    <row r="847" x14ac:dyDescent="0.25"/>
    <row r="848" x14ac:dyDescent="0.25"/>
    <row r="849" x14ac:dyDescent="0.25"/>
    <row r="850" x14ac:dyDescent="0.25"/>
    <row r="851" x14ac:dyDescent="0.25"/>
    <row r="852" x14ac:dyDescent="0.25"/>
    <row r="853" x14ac:dyDescent="0.25"/>
    <row r="854" x14ac:dyDescent="0.25"/>
    <row r="855" x14ac:dyDescent="0.25"/>
    <row r="856" x14ac:dyDescent="0.25"/>
    <row r="857" x14ac:dyDescent="0.25"/>
    <row r="858" x14ac:dyDescent="0.25"/>
    <row r="859" x14ac:dyDescent="0.25"/>
    <row r="860" x14ac:dyDescent="0.25"/>
    <row r="861" x14ac:dyDescent="0.25"/>
    <row r="862" x14ac:dyDescent="0.25"/>
    <row r="863" x14ac:dyDescent="0.25"/>
    <row r="864" x14ac:dyDescent="0.25"/>
    <row r="865" x14ac:dyDescent="0.25"/>
    <row r="866" x14ac:dyDescent="0.25"/>
    <row r="867" x14ac:dyDescent="0.25"/>
    <row r="868" x14ac:dyDescent="0.25"/>
    <row r="869" x14ac:dyDescent="0.25"/>
    <row r="870" x14ac:dyDescent="0.25"/>
    <row r="871" x14ac:dyDescent="0.25"/>
    <row r="872" x14ac:dyDescent="0.25"/>
    <row r="873" x14ac:dyDescent="0.25"/>
    <row r="874" x14ac:dyDescent="0.25"/>
    <row r="875" x14ac:dyDescent="0.25"/>
    <row r="876" x14ac:dyDescent="0.25"/>
    <row r="877" x14ac:dyDescent="0.25"/>
    <row r="878" x14ac:dyDescent="0.25"/>
    <row r="879" x14ac:dyDescent="0.25"/>
    <row r="880" x14ac:dyDescent="0.25"/>
    <row r="881" x14ac:dyDescent="0.25"/>
    <row r="882" x14ac:dyDescent="0.25"/>
    <row r="883" x14ac:dyDescent="0.25"/>
    <row r="884" x14ac:dyDescent="0.25"/>
    <row r="885" x14ac:dyDescent="0.25"/>
    <row r="886" x14ac:dyDescent="0.25"/>
    <row r="887" x14ac:dyDescent="0.25"/>
    <row r="888" x14ac:dyDescent="0.25"/>
    <row r="889" x14ac:dyDescent="0.25"/>
    <row r="890" x14ac:dyDescent="0.25"/>
    <row r="891" x14ac:dyDescent="0.25"/>
    <row r="892" x14ac:dyDescent="0.25"/>
    <row r="893" x14ac:dyDescent="0.25"/>
    <row r="894" x14ac:dyDescent="0.25"/>
    <row r="895" x14ac:dyDescent="0.25"/>
    <row r="896" x14ac:dyDescent="0.25"/>
    <row r="897" x14ac:dyDescent="0.25"/>
    <row r="898" x14ac:dyDescent="0.25"/>
    <row r="899" x14ac:dyDescent="0.25"/>
    <row r="900" x14ac:dyDescent="0.25"/>
    <row r="901" x14ac:dyDescent="0.25"/>
    <row r="902" x14ac:dyDescent="0.25"/>
    <row r="903" x14ac:dyDescent="0.25"/>
    <row r="904" x14ac:dyDescent="0.25"/>
    <row r="905" x14ac:dyDescent="0.25"/>
    <row r="906" x14ac:dyDescent="0.25"/>
    <row r="907" x14ac:dyDescent="0.25"/>
    <row r="908" x14ac:dyDescent="0.25"/>
    <row r="909" x14ac:dyDescent="0.25"/>
    <row r="910" x14ac:dyDescent="0.25"/>
    <row r="911" x14ac:dyDescent="0.25"/>
    <row r="912" x14ac:dyDescent="0.25"/>
    <row r="913" x14ac:dyDescent="0.25"/>
    <row r="914" x14ac:dyDescent="0.25"/>
    <row r="915" x14ac:dyDescent="0.25"/>
    <row r="916" x14ac:dyDescent="0.25"/>
    <row r="917" x14ac:dyDescent="0.25"/>
    <row r="918" x14ac:dyDescent="0.25"/>
    <row r="919" x14ac:dyDescent="0.25"/>
    <row r="920" x14ac:dyDescent="0.25"/>
    <row r="921" x14ac:dyDescent="0.25"/>
    <row r="922" x14ac:dyDescent="0.25"/>
    <row r="923" x14ac:dyDescent="0.25"/>
    <row r="924" x14ac:dyDescent="0.25"/>
    <row r="925" x14ac:dyDescent="0.25"/>
    <row r="926" x14ac:dyDescent="0.25"/>
    <row r="927" x14ac:dyDescent="0.25"/>
    <row r="928" x14ac:dyDescent="0.25"/>
    <row r="929" x14ac:dyDescent="0.25"/>
    <row r="930" x14ac:dyDescent="0.25"/>
    <row r="931" x14ac:dyDescent="0.25"/>
    <row r="932" x14ac:dyDescent="0.25"/>
    <row r="933" x14ac:dyDescent="0.25"/>
    <row r="934" x14ac:dyDescent="0.25"/>
    <row r="935" x14ac:dyDescent="0.25"/>
    <row r="936" x14ac:dyDescent="0.25"/>
    <row r="937" x14ac:dyDescent="0.25"/>
    <row r="938" x14ac:dyDescent="0.25"/>
    <row r="939" x14ac:dyDescent="0.25"/>
    <row r="940" x14ac:dyDescent="0.25"/>
    <row r="941" x14ac:dyDescent="0.25"/>
    <row r="942" x14ac:dyDescent="0.25"/>
    <row r="943" x14ac:dyDescent="0.25"/>
    <row r="944" x14ac:dyDescent="0.25"/>
    <row r="945" x14ac:dyDescent="0.25"/>
    <row r="946" x14ac:dyDescent="0.25"/>
    <row r="947" x14ac:dyDescent="0.25"/>
    <row r="948" x14ac:dyDescent="0.25"/>
    <row r="949" x14ac:dyDescent="0.25"/>
    <row r="950" x14ac:dyDescent="0.25"/>
    <row r="951" x14ac:dyDescent="0.25"/>
    <row r="952" x14ac:dyDescent="0.25"/>
    <row r="953" x14ac:dyDescent="0.25"/>
    <row r="954" x14ac:dyDescent="0.25"/>
    <row r="955" x14ac:dyDescent="0.25"/>
    <row r="956" x14ac:dyDescent="0.25"/>
    <row r="957" x14ac:dyDescent="0.25"/>
    <row r="958" x14ac:dyDescent="0.25"/>
    <row r="959" x14ac:dyDescent="0.25"/>
    <row r="960" x14ac:dyDescent="0.25"/>
    <row r="961" x14ac:dyDescent="0.25"/>
    <row r="962" x14ac:dyDescent="0.25"/>
    <row r="963" x14ac:dyDescent="0.25"/>
    <row r="964" x14ac:dyDescent="0.25"/>
    <row r="965" x14ac:dyDescent="0.25"/>
    <row r="966" x14ac:dyDescent="0.25"/>
    <row r="967" x14ac:dyDescent="0.25"/>
    <row r="968" x14ac:dyDescent="0.25"/>
    <row r="969" x14ac:dyDescent="0.25"/>
    <row r="970" x14ac:dyDescent="0.25"/>
    <row r="971" x14ac:dyDescent="0.25"/>
    <row r="972" x14ac:dyDescent="0.25"/>
    <row r="973" x14ac:dyDescent="0.25"/>
    <row r="974" x14ac:dyDescent="0.25"/>
    <row r="975" x14ac:dyDescent="0.25"/>
    <row r="976" x14ac:dyDescent="0.25"/>
    <row r="977" x14ac:dyDescent="0.25"/>
    <row r="978" x14ac:dyDescent="0.25"/>
    <row r="979" x14ac:dyDescent="0.25"/>
    <row r="980" x14ac:dyDescent="0.25"/>
    <row r="981" x14ac:dyDescent="0.25"/>
    <row r="982" x14ac:dyDescent="0.25"/>
    <row r="983" x14ac:dyDescent="0.25"/>
    <row r="984" x14ac:dyDescent="0.25"/>
    <row r="985" x14ac:dyDescent="0.25"/>
    <row r="986" x14ac:dyDescent="0.25"/>
    <row r="987" x14ac:dyDescent="0.25"/>
    <row r="988" x14ac:dyDescent="0.25"/>
    <row r="989" x14ac:dyDescent="0.25"/>
    <row r="990" x14ac:dyDescent="0.25"/>
    <row r="991" x14ac:dyDescent="0.25"/>
    <row r="992" x14ac:dyDescent="0.25"/>
    <row r="993" x14ac:dyDescent="0.25"/>
    <row r="994" x14ac:dyDescent="0.25"/>
    <row r="995" x14ac:dyDescent="0.25"/>
    <row r="996" x14ac:dyDescent="0.25"/>
    <row r="997" x14ac:dyDescent="0.25"/>
    <row r="998" x14ac:dyDescent="0.25"/>
    <row r="999" x14ac:dyDescent="0.25"/>
    <row r="1000" x14ac:dyDescent="0.25"/>
    <row r="1001" x14ac:dyDescent="0.25"/>
    <row r="1002" x14ac:dyDescent="0.25"/>
    <row r="1003" x14ac:dyDescent="0.25"/>
    <row r="1004" x14ac:dyDescent="0.25"/>
    <row r="1005" x14ac:dyDescent="0.25"/>
  </sheetData>
  <mergeCells count="20">
    <mergeCell ref="B21:B28"/>
    <mergeCell ref="C21:C28"/>
    <mergeCell ref="B29:D29"/>
    <mergeCell ref="C8:D8"/>
    <mergeCell ref="B9:B11"/>
    <mergeCell ref="C9:C11"/>
    <mergeCell ref="B12:B17"/>
    <mergeCell ref="C12:C17"/>
    <mergeCell ref="B18:B20"/>
    <mergeCell ref="C18:C20"/>
    <mergeCell ref="B2:L2"/>
    <mergeCell ref="B3:L3"/>
    <mergeCell ref="B5:C5"/>
    <mergeCell ref="B6:B7"/>
    <mergeCell ref="C6:C7"/>
    <mergeCell ref="D6:D7"/>
    <mergeCell ref="E6:F6"/>
    <mergeCell ref="G6:G7"/>
    <mergeCell ref="H6:I6"/>
    <mergeCell ref="J6:K6"/>
  </mergeCells>
  <conditionalFormatting sqref="G9:G29">
    <cfRule type="cellIs" dxfId="39" priority="1" operator="lessThan">
      <formula>0</formula>
    </cfRule>
  </conditionalFormatting>
  <conditionalFormatting sqref="L9:L29">
    <cfRule type="cellIs" dxfId="38" priority="2" operator="lessThan">
      <formula>0</formula>
    </cfRule>
  </conditionalFormatting>
  <printOptions horizontalCentered="1"/>
  <pageMargins left="0.59055118110236227" right="0.59055118110236227" top="0.39370078740157483" bottom="0.39370078740157483" header="0" footer="0.39370078740157483"/>
  <pageSetup paperSize="9" scale="76" pageOrder="overThenDown" orientation="landscape" cellComments="atEnd"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A6AAC-1C50-4C10-A11A-A72AFE1FC303}">
  <sheetPr filterMode="1">
    <pageSetUpPr fitToPage="1"/>
  </sheetPr>
  <dimension ref="A1:D72"/>
  <sheetViews>
    <sheetView showGridLines="0" topLeftCell="A19" workbookViewId="0">
      <selection activeCell="I38" sqref="I38"/>
    </sheetView>
  </sheetViews>
  <sheetFormatPr defaultRowHeight="14.4" x14ac:dyDescent="0.3"/>
  <cols>
    <col min="1" max="1" width="69.88671875" bestFit="1" customWidth="1"/>
    <col min="2" max="3" width="15.109375" bestFit="1" customWidth="1"/>
    <col min="4" max="4" width="14.21875" customWidth="1"/>
  </cols>
  <sheetData>
    <row r="1" spans="1:4" x14ac:dyDescent="0.3">
      <c r="A1" s="588" t="s">
        <v>1292</v>
      </c>
      <c r="B1" s="588"/>
      <c r="C1" s="588"/>
      <c r="D1" s="588"/>
    </row>
    <row r="2" spans="1:4" x14ac:dyDescent="0.3">
      <c r="A2" s="550" t="s">
        <v>1293</v>
      </c>
    </row>
    <row r="3" spans="1:4" ht="28.8" x14ac:dyDescent="0.3">
      <c r="A3" s="547" t="s">
        <v>1268</v>
      </c>
      <c r="B3" s="548" t="s">
        <v>949</v>
      </c>
      <c r="C3" s="548" t="s">
        <v>950</v>
      </c>
      <c r="D3" s="548" t="s">
        <v>1272</v>
      </c>
    </row>
    <row r="4" spans="1:4" x14ac:dyDescent="0.3">
      <c r="A4" s="545" t="s">
        <v>500</v>
      </c>
      <c r="B4" s="546">
        <v>364329000</v>
      </c>
      <c r="C4" s="546">
        <v>351534000</v>
      </c>
      <c r="D4" s="546">
        <v>12795000</v>
      </c>
    </row>
    <row r="5" spans="1:4" x14ac:dyDescent="0.3">
      <c r="A5" s="542" t="s">
        <v>22</v>
      </c>
      <c r="B5" s="541">
        <v>131673000</v>
      </c>
      <c r="C5" s="541">
        <v>106698000</v>
      </c>
      <c r="D5" s="541">
        <v>24975000</v>
      </c>
    </row>
    <row r="6" spans="1:4" x14ac:dyDescent="0.3">
      <c r="A6" s="542" t="s">
        <v>1151</v>
      </c>
      <c r="B6" s="541">
        <v>99334000</v>
      </c>
      <c r="C6" s="541">
        <v>56274000</v>
      </c>
      <c r="D6" s="541">
        <v>43060000</v>
      </c>
    </row>
    <row r="7" spans="1:4" x14ac:dyDescent="0.3">
      <c r="A7" s="542" t="s">
        <v>1086</v>
      </c>
      <c r="B7" s="549"/>
      <c r="C7" s="549">
        <v>72800000</v>
      </c>
      <c r="D7" s="549">
        <v>-72800000</v>
      </c>
    </row>
    <row r="8" spans="1:4" x14ac:dyDescent="0.3">
      <c r="A8" s="542" t="s">
        <v>204</v>
      </c>
      <c r="B8" s="541">
        <v>78803000</v>
      </c>
      <c r="C8" s="541">
        <v>59553000</v>
      </c>
      <c r="D8" s="541">
        <v>19250000</v>
      </c>
    </row>
    <row r="9" spans="1:4" x14ac:dyDescent="0.3">
      <c r="A9" s="542" t="s">
        <v>39</v>
      </c>
      <c r="B9" s="541">
        <v>54519000</v>
      </c>
      <c r="C9" s="541">
        <v>56209000</v>
      </c>
      <c r="D9" s="541">
        <v>-1690000</v>
      </c>
    </row>
    <row r="10" spans="1:4" x14ac:dyDescent="0.3">
      <c r="A10" s="545" t="s">
        <v>501</v>
      </c>
      <c r="B10" s="546">
        <v>258356000</v>
      </c>
      <c r="C10" s="546">
        <v>285663000</v>
      </c>
      <c r="D10" s="546">
        <v>-27307000</v>
      </c>
    </row>
    <row r="11" spans="1:4" hidden="1" x14ac:dyDescent="0.3">
      <c r="A11" s="542" t="s">
        <v>1051</v>
      </c>
      <c r="B11" s="541"/>
      <c r="C11" s="541">
        <v>0</v>
      </c>
      <c r="D11" s="541">
        <v>0</v>
      </c>
    </row>
    <row r="12" spans="1:4" x14ac:dyDescent="0.3">
      <c r="A12" s="542" t="s">
        <v>562</v>
      </c>
      <c r="B12" s="541">
        <v>35050000</v>
      </c>
      <c r="C12" s="541">
        <v>41800000</v>
      </c>
      <c r="D12" s="541">
        <v>-6750000</v>
      </c>
    </row>
    <row r="13" spans="1:4" x14ac:dyDescent="0.3">
      <c r="A13" s="542" t="s">
        <v>567</v>
      </c>
      <c r="B13" s="541">
        <v>83752000</v>
      </c>
      <c r="C13" s="541">
        <v>87752000</v>
      </c>
      <c r="D13" s="541">
        <v>-4000000</v>
      </c>
    </row>
    <row r="14" spans="1:4" x14ac:dyDescent="0.3">
      <c r="A14" s="542" t="s">
        <v>661</v>
      </c>
      <c r="B14" s="541">
        <v>139554000</v>
      </c>
      <c r="C14" s="541">
        <v>113349000</v>
      </c>
      <c r="D14" s="541">
        <v>26205000</v>
      </c>
    </row>
    <row r="15" spans="1:4" x14ac:dyDescent="0.3">
      <c r="A15" s="542" t="s">
        <v>1017</v>
      </c>
      <c r="B15" s="549"/>
      <c r="C15" s="549">
        <v>42762000</v>
      </c>
      <c r="D15" s="549">
        <v>-42762000</v>
      </c>
    </row>
    <row r="16" spans="1:4" x14ac:dyDescent="0.3">
      <c r="A16" s="545" t="s">
        <v>508</v>
      </c>
      <c r="B16" s="546">
        <v>10084852000</v>
      </c>
      <c r="C16" s="546">
        <v>9945711000</v>
      </c>
      <c r="D16" s="546">
        <v>139141000</v>
      </c>
    </row>
    <row r="17" spans="1:4" x14ac:dyDescent="0.3">
      <c r="A17" s="542" t="s">
        <v>494</v>
      </c>
      <c r="B17" s="541">
        <v>91170000</v>
      </c>
      <c r="C17" s="541">
        <v>91170000</v>
      </c>
      <c r="D17" s="541">
        <v>0</v>
      </c>
    </row>
    <row r="18" spans="1:4" x14ac:dyDescent="0.3">
      <c r="A18" s="542" t="s">
        <v>128</v>
      </c>
      <c r="B18" s="541">
        <v>253780000</v>
      </c>
      <c r="C18" s="541">
        <v>115852000</v>
      </c>
      <c r="D18" s="541">
        <v>137928000</v>
      </c>
    </row>
    <row r="19" spans="1:4" x14ac:dyDescent="0.3">
      <c r="A19" s="542" t="s">
        <v>461</v>
      </c>
      <c r="B19" s="541">
        <v>5699412000</v>
      </c>
      <c r="C19" s="541">
        <v>5699412000</v>
      </c>
      <c r="D19" s="541">
        <v>0</v>
      </c>
    </row>
    <row r="20" spans="1:4" x14ac:dyDescent="0.3">
      <c r="A20" s="542" t="s">
        <v>796</v>
      </c>
      <c r="B20" s="541">
        <v>178435000</v>
      </c>
      <c r="C20" s="541">
        <v>73082000</v>
      </c>
      <c r="D20" s="541">
        <v>105353000</v>
      </c>
    </row>
    <row r="21" spans="1:4" x14ac:dyDescent="0.3">
      <c r="A21" s="542" t="s">
        <v>1140</v>
      </c>
      <c r="B21" s="549"/>
      <c r="C21" s="549">
        <v>43925000</v>
      </c>
      <c r="D21" s="549">
        <v>-43925000</v>
      </c>
    </row>
    <row r="22" spans="1:4" x14ac:dyDescent="0.3">
      <c r="A22" s="542" t="s">
        <v>1146</v>
      </c>
      <c r="B22" s="549"/>
      <c r="C22" s="549">
        <v>33680000</v>
      </c>
      <c r="D22" s="549">
        <v>-33680000</v>
      </c>
    </row>
    <row r="23" spans="1:4" x14ac:dyDescent="0.3">
      <c r="A23" s="542" t="s">
        <v>785</v>
      </c>
      <c r="B23" s="541">
        <v>189750000</v>
      </c>
      <c r="C23" s="541">
        <v>83822000</v>
      </c>
      <c r="D23" s="541">
        <v>105928000</v>
      </c>
    </row>
    <row r="24" spans="1:4" x14ac:dyDescent="0.3">
      <c r="A24" s="542" t="s">
        <v>1121</v>
      </c>
      <c r="B24" s="549"/>
      <c r="C24" s="549">
        <v>242700000</v>
      </c>
      <c r="D24" s="549">
        <v>-242700000</v>
      </c>
    </row>
    <row r="25" spans="1:4" x14ac:dyDescent="0.3">
      <c r="A25" s="542" t="s">
        <v>1145</v>
      </c>
      <c r="B25" s="549"/>
      <c r="C25" s="549">
        <v>192004000</v>
      </c>
      <c r="D25" s="549">
        <v>-192004000</v>
      </c>
    </row>
    <row r="26" spans="1:4" x14ac:dyDescent="0.3">
      <c r="A26" s="542" t="s">
        <v>823</v>
      </c>
      <c r="B26" s="541">
        <v>420700000</v>
      </c>
      <c r="C26" s="541">
        <v>420700000</v>
      </c>
      <c r="D26" s="541">
        <v>0</v>
      </c>
    </row>
    <row r="27" spans="1:4" x14ac:dyDescent="0.3">
      <c r="A27" s="542" t="s">
        <v>805</v>
      </c>
      <c r="B27" s="541">
        <v>186750000</v>
      </c>
      <c r="C27" s="541">
        <v>47750000</v>
      </c>
      <c r="D27" s="541">
        <v>139000000</v>
      </c>
    </row>
    <row r="28" spans="1:4" x14ac:dyDescent="0.3">
      <c r="A28" s="542" t="s">
        <v>813</v>
      </c>
      <c r="B28" s="541">
        <v>165187000</v>
      </c>
      <c r="C28" s="541">
        <v>39296000</v>
      </c>
      <c r="D28" s="541">
        <v>125891000</v>
      </c>
    </row>
    <row r="29" spans="1:4" x14ac:dyDescent="0.3">
      <c r="A29" s="542" t="s">
        <v>331</v>
      </c>
      <c r="B29" s="541">
        <v>190250000</v>
      </c>
      <c r="C29" s="541">
        <v>107500000</v>
      </c>
      <c r="D29" s="541">
        <v>82750000</v>
      </c>
    </row>
    <row r="30" spans="1:4" x14ac:dyDescent="0.3">
      <c r="A30" s="542" t="s">
        <v>1144</v>
      </c>
      <c r="B30" s="549"/>
      <c r="C30" s="549">
        <v>45400000</v>
      </c>
      <c r="D30" s="549">
        <v>-45400000</v>
      </c>
    </row>
    <row r="31" spans="1:4" x14ac:dyDescent="0.3">
      <c r="A31" s="542" t="s">
        <v>443</v>
      </c>
      <c r="B31" s="541">
        <v>2523377000</v>
      </c>
      <c r="C31" s="541">
        <v>2523377000</v>
      </c>
      <c r="D31" s="541">
        <v>0</v>
      </c>
    </row>
    <row r="32" spans="1:4" x14ac:dyDescent="0.3">
      <c r="A32" s="542" t="s">
        <v>483</v>
      </c>
      <c r="B32" s="541">
        <v>186041000</v>
      </c>
      <c r="C32" s="541">
        <v>186041000</v>
      </c>
      <c r="D32" s="541">
        <v>0</v>
      </c>
    </row>
    <row r="33" spans="1:4" x14ac:dyDescent="0.3">
      <c r="A33" s="545" t="s">
        <v>509</v>
      </c>
      <c r="B33" s="546">
        <v>823732000</v>
      </c>
      <c r="C33" s="546">
        <v>567689000</v>
      </c>
      <c r="D33" s="546">
        <v>256043000</v>
      </c>
    </row>
    <row r="34" spans="1:4" x14ac:dyDescent="0.3">
      <c r="A34" s="542" t="s">
        <v>867</v>
      </c>
      <c r="B34" s="541">
        <v>104311000</v>
      </c>
      <c r="C34" s="541">
        <v>93311000</v>
      </c>
      <c r="D34" s="541">
        <v>11000000</v>
      </c>
    </row>
    <row r="35" spans="1:4" x14ac:dyDescent="0.3">
      <c r="A35" s="542" t="s">
        <v>849</v>
      </c>
      <c r="B35" s="541">
        <v>188806000</v>
      </c>
      <c r="C35" s="541">
        <v>117153000</v>
      </c>
      <c r="D35" s="541">
        <v>71653000</v>
      </c>
    </row>
    <row r="36" spans="1:4" x14ac:dyDescent="0.3">
      <c r="A36" s="542" t="s">
        <v>845</v>
      </c>
      <c r="B36" s="541">
        <v>150075000</v>
      </c>
      <c r="C36" s="541">
        <v>84097000</v>
      </c>
      <c r="D36" s="541">
        <v>65978000</v>
      </c>
    </row>
    <row r="37" spans="1:4" x14ac:dyDescent="0.3">
      <c r="A37" s="542" t="s">
        <v>856</v>
      </c>
      <c r="B37" s="541">
        <v>330540000</v>
      </c>
      <c r="C37" s="541">
        <v>226128000</v>
      </c>
      <c r="D37" s="541">
        <v>104412000</v>
      </c>
    </row>
    <row r="38" spans="1:4" x14ac:dyDescent="0.3">
      <c r="A38" s="542" t="s">
        <v>663</v>
      </c>
      <c r="B38" s="541">
        <v>50000000</v>
      </c>
      <c r="C38" s="541">
        <v>47000000</v>
      </c>
      <c r="D38" s="541">
        <v>3000000</v>
      </c>
    </row>
    <row r="39" spans="1:4" x14ac:dyDescent="0.3">
      <c r="A39" s="545" t="s">
        <v>503</v>
      </c>
      <c r="B39" s="546">
        <v>525378000</v>
      </c>
      <c r="C39" s="546">
        <v>508578000</v>
      </c>
      <c r="D39" s="546">
        <v>16800000</v>
      </c>
    </row>
    <row r="40" spans="1:4" x14ac:dyDescent="0.3">
      <c r="A40" s="542" t="s">
        <v>577</v>
      </c>
      <c r="B40" s="541">
        <v>404820000</v>
      </c>
      <c r="C40" s="541">
        <v>394320000</v>
      </c>
      <c r="D40" s="541">
        <v>10500000</v>
      </c>
    </row>
    <row r="41" spans="1:4" x14ac:dyDescent="0.3">
      <c r="A41" s="542" t="s">
        <v>655</v>
      </c>
      <c r="B41" s="541">
        <v>50042000</v>
      </c>
      <c r="C41" s="541">
        <v>43742000</v>
      </c>
      <c r="D41" s="541">
        <v>6300000</v>
      </c>
    </row>
    <row r="42" spans="1:4" x14ac:dyDescent="0.3">
      <c r="A42" s="542" t="s">
        <v>92</v>
      </c>
      <c r="B42" s="541">
        <v>70516000</v>
      </c>
      <c r="C42" s="541">
        <v>70516000</v>
      </c>
      <c r="D42" s="541">
        <v>0</v>
      </c>
    </row>
    <row r="43" spans="1:4" x14ac:dyDescent="0.3">
      <c r="A43" s="545" t="s">
        <v>504</v>
      </c>
      <c r="B43" s="546">
        <v>219670000</v>
      </c>
      <c r="C43" s="546">
        <v>307578000</v>
      </c>
      <c r="D43" s="546">
        <v>-87908000</v>
      </c>
    </row>
    <row r="44" spans="1:4" x14ac:dyDescent="0.3">
      <c r="A44" s="542" t="s">
        <v>97</v>
      </c>
      <c r="B44" s="541">
        <v>102920000</v>
      </c>
      <c r="C44" s="541">
        <v>110920000</v>
      </c>
      <c r="D44" s="541">
        <v>-8000000</v>
      </c>
    </row>
    <row r="45" spans="1:4" x14ac:dyDescent="0.3">
      <c r="A45" s="542" t="s">
        <v>588</v>
      </c>
      <c r="B45" s="541">
        <v>116750000</v>
      </c>
      <c r="C45" s="541">
        <v>131785000</v>
      </c>
      <c r="D45" s="541">
        <v>-15035000</v>
      </c>
    </row>
    <row r="46" spans="1:4" x14ac:dyDescent="0.3">
      <c r="A46" s="542" t="s">
        <v>1295</v>
      </c>
      <c r="B46" s="549"/>
      <c r="C46" s="549">
        <v>64873000</v>
      </c>
      <c r="D46" s="549">
        <v>-64873000</v>
      </c>
    </row>
    <row r="47" spans="1:4" x14ac:dyDescent="0.3">
      <c r="A47" s="545" t="s">
        <v>506</v>
      </c>
      <c r="B47" s="546">
        <v>3525843000</v>
      </c>
      <c r="C47" s="546">
        <v>3811439000</v>
      </c>
      <c r="D47" s="546">
        <v>-285596000</v>
      </c>
    </row>
    <row r="48" spans="1:4" x14ac:dyDescent="0.3">
      <c r="A48" s="542" t="s">
        <v>968</v>
      </c>
      <c r="B48" s="549"/>
      <c r="C48" s="549">
        <v>274569000</v>
      </c>
      <c r="D48" s="549">
        <v>-274569000</v>
      </c>
    </row>
    <row r="49" spans="1:4" x14ac:dyDescent="0.3">
      <c r="A49" s="542" t="s">
        <v>267</v>
      </c>
      <c r="B49" s="541">
        <v>150000000</v>
      </c>
      <c r="C49" s="541">
        <v>119000000</v>
      </c>
      <c r="D49" s="541">
        <v>31000000</v>
      </c>
    </row>
    <row r="50" spans="1:4" x14ac:dyDescent="0.3">
      <c r="A50" s="542" t="s">
        <v>239</v>
      </c>
      <c r="B50" s="541">
        <v>1410100000</v>
      </c>
      <c r="C50" s="541">
        <v>1552900000</v>
      </c>
      <c r="D50" s="541">
        <v>-142800000</v>
      </c>
    </row>
    <row r="51" spans="1:4" x14ac:dyDescent="0.3">
      <c r="A51" s="542" t="s">
        <v>294</v>
      </c>
      <c r="B51" s="541">
        <v>137396000</v>
      </c>
      <c r="C51" s="541">
        <v>137396000</v>
      </c>
      <c r="D51" s="541">
        <v>0</v>
      </c>
    </row>
    <row r="52" spans="1:4" x14ac:dyDescent="0.3">
      <c r="A52" s="542" t="s">
        <v>1041</v>
      </c>
      <c r="B52" s="541">
        <v>572300000</v>
      </c>
      <c r="C52" s="541">
        <v>498618000</v>
      </c>
      <c r="D52" s="541">
        <v>73682000</v>
      </c>
    </row>
    <row r="53" spans="1:4" x14ac:dyDescent="0.3">
      <c r="A53" s="542" t="s">
        <v>276</v>
      </c>
      <c r="B53" s="541">
        <v>498162000</v>
      </c>
      <c r="C53" s="541">
        <v>386362000</v>
      </c>
      <c r="D53" s="541">
        <v>111800000</v>
      </c>
    </row>
    <row r="54" spans="1:4" x14ac:dyDescent="0.3">
      <c r="A54" s="542" t="s">
        <v>178</v>
      </c>
      <c r="B54" s="541">
        <v>82785000</v>
      </c>
      <c r="C54" s="541">
        <v>150350000</v>
      </c>
      <c r="D54" s="541">
        <v>-67565000</v>
      </c>
    </row>
    <row r="55" spans="1:4" x14ac:dyDescent="0.3">
      <c r="A55" s="542" t="s">
        <v>630</v>
      </c>
      <c r="B55" s="541">
        <v>72100000</v>
      </c>
      <c r="C55" s="541">
        <v>61900000</v>
      </c>
      <c r="D55" s="541">
        <v>10200000</v>
      </c>
    </row>
    <row r="56" spans="1:4" x14ac:dyDescent="0.3">
      <c r="A56" s="542" t="s">
        <v>152</v>
      </c>
      <c r="B56" s="541">
        <v>78000000</v>
      </c>
      <c r="C56" s="541">
        <v>60500000</v>
      </c>
      <c r="D56" s="541">
        <v>17500000</v>
      </c>
    </row>
    <row r="57" spans="1:4" x14ac:dyDescent="0.3">
      <c r="A57" s="542" t="s">
        <v>168</v>
      </c>
      <c r="B57" s="541">
        <v>65000000</v>
      </c>
      <c r="C57" s="541">
        <v>63300000</v>
      </c>
      <c r="D57" s="541">
        <v>1700000</v>
      </c>
    </row>
    <row r="58" spans="1:4" x14ac:dyDescent="0.3">
      <c r="A58" s="542" t="s">
        <v>778</v>
      </c>
      <c r="B58" s="541">
        <v>200000000</v>
      </c>
      <c r="C58" s="541">
        <v>200000000</v>
      </c>
      <c r="D58" s="541">
        <v>0</v>
      </c>
    </row>
    <row r="59" spans="1:4" x14ac:dyDescent="0.3">
      <c r="A59" s="542" t="s">
        <v>607</v>
      </c>
      <c r="B59" s="541">
        <v>260000000</v>
      </c>
      <c r="C59" s="541">
        <v>260000000</v>
      </c>
      <c r="D59" s="541">
        <v>0</v>
      </c>
    </row>
    <row r="60" spans="1:4" x14ac:dyDescent="0.3">
      <c r="A60" s="542" t="s">
        <v>1278</v>
      </c>
      <c r="B60" s="549"/>
      <c r="C60" s="549">
        <v>46544000</v>
      </c>
      <c r="D60" s="549">
        <v>-46544000</v>
      </c>
    </row>
    <row r="61" spans="1:4" x14ac:dyDescent="0.3">
      <c r="A61" s="545" t="s">
        <v>510</v>
      </c>
      <c r="B61" s="546">
        <v>7486020000</v>
      </c>
      <c r="C61" s="546">
        <v>7509988000</v>
      </c>
      <c r="D61" s="546">
        <v>-23968000</v>
      </c>
    </row>
    <row r="62" spans="1:4" x14ac:dyDescent="0.3">
      <c r="A62" s="542" t="s">
        <v>906</v>
      </c>
      <c r="B62" s="541">
        <v>150000000</v>
      </c>
      <c r="C62" s="541">
        <v>150000000</v>
      </c>
      <c r="D62" s="541">
        <v>0</v>
      </c>
    </row>
    <row r="63" spans="1:4" x14ac:dyDescent="0.3">
      <c r="A63" s="542" t="s">
        <v>538</v>
      </c>
      <c r="B63" s="541">
        <v>7036020000</v>
      </c>
      <c r="C63" s="541">
        <v>7036020000</v>
      </c>
      <c r="D63" s="541">
        <v>0</v>
      </c>
    </row>
    <row r="64" spans="1:4" x14ac:dyDescent="0.3">
      <c r="A64" s="542" t="s">
        <v>898</v>
      </c>
      <c r="B64" s="541">
        <v>64553000</v>
      </c>
      <c r="C64" s="541">
        <v>49250000</v>
      </c>
      <c r="D64" s="541">
        <v>15303000</v>
      </c>
    </row>
    <row r="65" spans="1:4" x14ac:dyDescent="0.3">
      <c r="A65" s="542" t="s">
        <v>892</v>
      </c>
      <c r="B65" s="541">
        <v>51379000</v>
      </c>
      <c r="C65" s="541">
        <v>64008000</v>
      </c>
      <c r="D65" s="541">
        <v>-12629000</v>
      </c>
    </row>
    <row r="66" spans="1:4" x14ac:dyDescent="0.3">
      <c r="A66" s="542" t="s">
        <v>869</v>
      </c>
      <c r="B66" s="541">
        <v>60878000</v>
      </c>
      <c r="C66" s="541">
        <v>42660000</v>
      </c>
      <c r="D66" s="541">
        <v>18218000</v>
      </c>
    </row>
    <row r="67" spans="1:4" x14ac:dyDescent="0.3">
      <c r="A67" s="542" t="s">
        <v>1005</v>
      </c>
      <c r="B67" s="549"/>
      <c r="C67" s="549">
        <v>46150000</v>
      </c>
      <c r="D67" s="549">
        <v>-46150000</v>
      </c>
    </row>
    <row r="68" spans="1:4" x14ac:dyDescent="0.3">
      <c r="A68" s="542" t="s">
        <v>874</v>
      </c>
      <c r="B68" s="541">
        <v>52320000</v>
      </c>
      <c r="C68" s="541">
        <v>47600000</v>
      </c>
      <c r="D68" s="541">
        <v>4720000</v>
      </c>
    </row>
    <row r="69" spans="1:4" x14ac:dyDescent="0.3">
      <c r="A69" s="542" t="s">
        <v>426</v>
      </c>
      <c r="B69" s="541">
        <v>70870000</v>
      </c>
      <c r="C69" s="541">
        <v>74300000</v>
      </c>
      <c r="D69" s="541">
        <v>-3430000</v>
      </c>
    </row>
    <row r="70" spans="1:4" x14ac:dyDescent="0.3">
      <c r="A70" s="540" t="s">
        <v>1257</v>
      </c>
      <c r="B70" s="541">
        <v>23288180000</v>
      </c>
      <c r="C70" s="541">
        <v>23288180000</v>
      </c>
      <c r="D70" s="541">
        <v>0</v>
      </c>
    </row>
    <row r="72" spans="1:4" x14ac:dyDescent="0.3">
      <c r="A72" s="544" t="s">
        <v>1267</v>
      </c>
    </row>
  </sheetData>
  <autoFilter ref="A3:D70" xr:uid="{E804E316-DDEA-4100-BDD3-3B7EBC4DE4CA}">
    <filterColumn colId="0">
      <filters>
        <filter val="Aparatur KKP yang Diberikan Izin Belajar"/>
        <filter val="Bimbingan dan Pembinaan Metode dan Kurikulum"/>
        <filter val="Bimbingan Pengabdian Kepada Masyarakat"/>
        <filter val="Dukungan Kegiatan BRSDMKP"/>
        <filter val="Dukungan Penyiapan Pendidik dan Tenaga Kependidikan"/>
        <filter val="Evaluasi"/>
        <filter val="Evaluasi Beban Kerja Guru dan Dosen"/>
        <filter val="Gaji dan Tunjangan Pusat Pendidikan KP"/>
        <filter val="Grand Total"/>
        <filter val="Jiwa Korsa Pegawai Pusdik KP"/>
        <filter val="Kajian Analisis Kebutuhan Tenaga Kerja pada Industri Kelautan dan Perikanan"/>
        <filter val="Kelembagaan"/>
        <filter val="Kerjasama Pendidikan KP"/>
        <filter val="Ketenagaan"/>
        <filter val="Keuangan"/>
        <filter val="Langganan Daya dan Jasa Pusat Pendidikan KP"/>
        <filter val="Lanjutan Tugas Belajar"/>
        <filter val="Laporan Kinerja Lingkup Pendidikan KP"/>
        <filter val="Metode dan Kurikulum"/>
        <filter val="Monitoring Evaluasi Kegiatan dan Anggaran Pendidikan KP dan OII"/>
        <filter val="Monitoring Evaluasi Kinerja Pendidikan KP"/>
        <filter val="Monitoring Evaluasi Penyelenggaraan Pendidikan KP"/>
        <filter val="NSPK Peserta Didik"/>
        <filter val="Operasional dan Pemeliharaan Kantor Pusat Pendidikan KP"/>
        <filter val="Pembayaran Pelaksanaan Operasional Kantor Pusat Pendidikan KP"/>
        <filter val="Pembinaan dan Koordinasi Pimpinan"/>
        <filter val="Pembinaan Pelaksanaan Kewirausahaan dan TEFA"/>
        <filter val="Pemeliharaan Kantor Pusat Pendidikan KP"/>
        <filter val="Pemutakhiran data Administrasi Keuangan"/>
        <filter val="Pengelolaan Administrasi Kepegawaian Pusdik KP"/>
        <filter val="Pengelolaan dan Implementasi BMN"/>
        <filter val="Pengelolaan Kearsipan, Tata Naskah Dinas dan Persuratan Pusat Pendidikan KP"/>
        <filter val="Pengelolaan PNBP Lingkup Satuan Pendidikan KP"/>
        <filter val="Pengembangan Kelembagaan Pendidikan KP"/>
        <filter val="Pengendalian Sarana Prasarana"/>
        <filter val="Penjaminan Mutu Kelembagaan"/>
        <filter val="Penyiapan Pendidik dan Tenaga Kependidikan"/>
        <filter val="Penyusunan Anggaran Pendidikan KP"/>
        <filter val="Penyusunan Bahan Tindak Lanjut dan Pemutakhiran Data"/>
        <filter val="Penyusunan Laporan Keuangan dan PIPK"/>
        <filter val="Penyusunan NSPK Kelembagaan Pendidikan"/>
        <filter val="Penyusunan NSPK Metode dan Kurikulum"/>
        <filter val="Penyusunan Pedoman dan Program Kerjasama"/>
        <filter val="Penyusunan Pedoman Standar Biaya Program Studi"/>
        <filter val="Penyusunan Program dan Anggaran Pusat Pendidikan KP"/>
        <filter val="Penyusunan Sistem Pengendalian Intern Pemerintah (SPIP)"/>
        <filter val="Peralatan Fasilitas Perkantoran Pendidikan Kelautan dan Perikanan"/>
        <filter val="Perencanaan"/>
        <filter val="Perencanaan Kinerja Pendidikan KP"/>
        <filter val="Pertemuan Mitra Kerjasama Pendidikan KP"/>
        <filter val="Pertemuan Standar Biaya Pendidikan"/>
        <filter val="Peserta Didik dan Sarana Prasarana"/>
        <filter val="Publikasi dan Kehumasan Pusat Pendidikan KP  (OII)"/>
        <filter val="Rapat Kerja Teknis Pendidikan KP"/>
        <filter val="Rencana Kerja Pendidikan KP"/>
        <filter val="Revisi Anggaran Pendidikan KP"/>
        <filter val="Sarana Teknologi Informasi dan Komunikasi"/>
        <filter val="Serapan  Lulusan Pendidikan KP"/>
        <filter val="Sinkronisasi Kegiatan Pendidikan KP"/>
        <filter val="Studi Banding Biaya Program Studi"/>
        <filter val="Transformasi Layanan Pendidikan KP"/>
        <filter val="Tugas Belajar Baru"/>
        <filter val="Tugas Belajar Luar Negeri"/>
        <filter val="Umum"/>
        <filter val="Verifikasi dan Validasi Pertanggung Jawaban Kegiatan"/>
        <filter val="Wisuda dan Pelantikan pada Satdik di Lingkungan KKP"/>
      </filters>
    </filterColumn>
  </autoFilter>
  <mergeCells count="1">
    <mergeCell ref="A1:D1"/>
  </mergeCells>
  <conditionalFormatting sqref="A3:C3 A4:A70">
    <cfRule type="expression" dxfId="37" priority="3">
      <formula>ISBLANK(B3)</formula>
    </cfRule>
  </conditionalFormatting>
  <conditionalFormatting pivot="1" sqref="D4:D70">
    <cfRule type="cellIs" dxfId="35" priority="1" operator="lessThan">
      <formula>0</formula>
    </cfRule>
  </conditionalFormatting>
  <printOptions horizontalCentered="1"/>
  <pageMargins left="0.39370078740157483" right="0.39370078740157483" top="0.59055118110236227" bottom="0.39370078740157483" header="0.31496062992125984" footer="0.31496062992125984"/>
  <pageSetup paperSize="9" scale="72"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303C-88EA-4EBF-A324-F6533B9BD498}">
  <sheetPr>
    <pageSetUpPr fitToPage="1"/>
  </sheetPr>
  <dimension ref="A1:S1123"/>
  <sheetViews>
    <sheetView showGridLines="0" tabSelected="1" view="pageBreakPreview" topLeftCell="B275" zoomScale="70" zoomScaleNormal="130" zoomScaleSheetLayoutView="70" workbookViewId="0">
      <selection activeCell="G291" sqref="G291"/>
    </sheetView>
  </sheetViews>
  <sheetFormatPr defaultColWidth="14" defaultRowHeight="13.8" x14ac:dyDescent="0.25"/>
  <cols>
    <col min="1" max="1" width="33.5546875" style="2" hidden="1" customWidth="1"/>
    <col min="2" max="2" width="14.33203125" style="1" customWidth="1"/>
    <col min="3" max="3" width="53.88671875" style="1" customWidth="1"/>
    <col min="4" max="4" width="6.5546875" style="1" customWidth="1"/>
    <col min="5" max="5" width="14.33203125" style="1" customWidth="1"/>
    <col min="6" max="6" width="13.44140625" style="1" customWidth="1"/>
    <col min="7" max="7" width="16.33203125" style="1" customWidth="1"/>
    <col min="8" max="8" width="16.5546875" style="1" customWidth="1"/>
    <col min="9" max="9" width="53.88671875" style="1" customWidth="1"/>
    <col min="10" max="10" width="13.21875" style="1" customWidth="1"/>
    <col min="11" max="11" width="11.21875" style="1" customWidth="1"/>
    <col min="12" max="12" width="16.109375" style="1" customWidth="1"/>
    <col min="13" max="13" width="16.33203125" style="1" bestFit="1" customWidth="1"/>
    <col min="14" max="14" width="14.33203125" style="4" bestFit="1" customWidth="1"/>
    <col min="15" max="15" width="18.5546875" style="231" customWidth="1"/>
    <col min="16" max="16" width="26.21875" style="1" customWidth="1"/>
    <col min="17" max="17" width="31.88671875" style="1" customWidth="1"/>
    <col min="18" max="18" width="18.44140625" style="4" customWidth="1"/>
    <col min="19" max="19" width="32.77734375" style="231" bestFit="1" customWidth="1"/>
    <col min="20" max="16384" width="14" style="4"/>
  </cols>
  <sheetData>
    <row r="1" spans="1:19" s="17" customFormat="1" ht="13.2" x14ac:dyDescent="0.25">
      <c r="A1" s="8"/>
      <c r="B1" s="20" t="s">
        <v>1300</v>
      </c>
      <c r="C1" s="18"/>
      <c r="D1" s="18"/>
      <c r="E1" s="18"/>
      <c r="F1" s="18"/>
      <c r="G1" s="18"/>
      <c r="H1" s="20"/>
      <c r="I1" s="18"/>
      <c r="J1" s="18"/>
      <c r="K1" s="18"/>
      <c r="L1" s="18"/>
      <c r="O1" s="262"/>
      <c r="P1" s="260"/>
      <c r="Q1" s="8"/>
      <c r="S1" s="309"/>
    </row>
    <row r="2" spans="1:19" s="17" customFormat="1" ht="13.2" x14ac:dyDescent="0.25">
      <c r="A2" s="8"/>
      <c r="B2" s="20" t="s">
        <v>952</v>
      </c>
      <c r="C2" s="18"/>
      <c r="D2" s="18"/>
      <c r="E2" s="18"/>
      <c r="F2" s="18"/>
      <c r="G2" s="18"/>
      <c r="H2" s="481"/>
      <c r="I2" s="482"/>
      <c r="J2" s="18"/>
      <c r="K2" s="18"/>
      <c r="L2" s="225"/>
      <c r="N2" s="316"/>
      <c r="O2" s="18"/>
      <c r="P2" s="260"/>
      <c r="Q2" s="8"/>
      <c r="S2" s="309"/>
    </row>
    <row r="3" spans="1:19" s="17" customFormat="1" ht="13.2" x14ac:dyDescent="0.25">
      <c r="A3" s="8"/>
      <c r="B3" s="20" t="s">
        <v>550</v>
      </c>
      <c r="C3" s="19"/>
      <c r="D3" s="19"/>
      <c r="E3" s="19"/>
      <c r="F3" s="19"/>
      <c r="G3" s="19"/>
      <c r="H3" s="20"/>
      <c r="I3" s="19"/>
      <c r="J3" s="256"/>
      <c r="K3" s="19"/>
      <c r="L3" s="347"/>
      <c r="M3" s="347"/>
      <c r="N3" s="316"/>
      <c r="O3" s="261"/>
      <c r="P3" s="251"/>
      <c r="Q3" s="8"/>
      <c r="S3" s="309"/>
    </row>
    <row r="4" spans="1:19" s="17" customFormat="1" ht="13.2" x14ac:dyDescent="0.25">
      <c r="A4" s="8"/>
      <c r="B4" s="20"/>
      <c r="C4" s="19"/>
      <c r="D4" s="19"/>
      <c r="E4" s="19"/>
      <c r="F4" s="19"/>
      <c r="G4" s="19"/>
      <c r="H4" s="20"/>
      <c r="I4" s="19"/>
      <c r="J4" s="346"/>
      <c r="K4" s="476"/>
      <c r="L4" s="400"/>
      <c r="M4" s="400"/>
      <c r="N4" s="347"/>
      <c r="O4" s="255"/>
      <c r="P4" s="8"/>
      <c r="Q4" s="8"/>
      <c r="S4" s="309"/>
    </row>
    <row r="5" spans="1:19" s="215" customFormat="1" x14ac:dyDescent="0.25">
      <c r="A5" s="212"/>
      <c r="B5" s="389" t="s">
        <v>949</v>
      </c>
      <c r="C5" s="213"/>
      <c r="D5" s="25"/>
      <c r="E5" s="25"/>
      <c r="F5" s="25"/>
      <c r="G5" s="25"/>
      <c r="H5" s="458" t="s">
        <v>950</v>
      </c>
      <c r="I5" s="322"/>
      <c r="J5" s="263"/>
      <c r="K5" s="263"/>
      <c r="L5" s="263"/>
      <c r="M5" s="267"/>
      <c r="O5" s="252"/>
      <c r="P5" s="8"/>
      <c r="Q5" s="25"/>
      <c r="S5" s="310"/>
    </row>
    <row r="6" spans="1:19" x14ac:dyDescent="0.25">
      <c r="A6" s="28" t="s">
        <v>1105</v>
      </c>
      <c r="B6" s="390" t="s">
        <v>0</v>
      </c>
      <c r="C6" s="391" t="s">
        <v>1</v>
      </c>
      <c r="D6" s="390" t="s">
        <v>2</v>
      </c>
      <c r="E6" s="390" t="s">
        <v>3</v>
      </c>
      <c r="F6" s="392" t="s">
        <v>4</v>
      </c>
      <c r="G6" s="459" t="s">
        <v>5</v>
      </c>
      <c r="H6" s="461" t="s">
        <v>1263</v>
      </c>
      <c r="I6" s="391" t="s">
        <v>1258</v>
      </c>
      <c r="J6" s="390" t="s">
        <v>1259</v>
      </c>
      <c r="K6" s="390" t="s">
        <v>1260</v>
      </c>
      <c r="L6" s="392" t="s">
        <v>1261</v>
      </c>
      <c r="M6" s="392" t="s">
        <v>1262</v>
      </c>
      <c r="N6" s="393" t="s">
        <v>953</v>
      </c>
      <c r="O6" s="394" t="s">
        <v>954</v>
      </c>
      <c r="P6" s="531" t="s">
        <v>530</v>
      </c>
      <c r="Q6" s="531" t="s">
        <v>531</v>
      </c>
      <c r="R6" s="344" t="s">
        <v>1045</v>
      </c>
      <c r="S6" s="308" t="s">
        <v>1011</v>
      </c>
    </row>
    <row r="7" spans="1:19" s="22" customFormat="1" ht="13.2" x14ac:dyDescent="0.25">
      <c r="A7" s="34"/>
      <c r="B7" s="395">
        <v>1</v>
      </c>
      <c r="C7" s="395">
        <v>2</v>
      </c>
      <c r="D7" s="396">
        <v>3</v>
      </c>
      <c r="E7" s="396">
        <v>4</v>
      </c>
      <c r="F7" s="395">
        <v>5</v>
      </c>
      <c r="G7" s="460">
        <v>6</v>
      </c>
      <c r="H7" s="462">
        <v>1</v>
      </c>
      <c r="I7" s="395">
        <v>2</v>
      </c>
      <c r="J7" s="396">
        <v>3</v>
      </c>
      <c r="K7" s="396">
        <v>4</v>
      </c>
      <c r="L7" s="395">
        <v>5</v>
      </c>
      <c r="M7" s="395">
        <v>6</v>
      </c>
      <c r="N7" s="243">
        <v>7</v>
      </c>
      <c r="O7" s="21">
        <v>7</v>
      </c>
      <c r="P7" s="396">
        <v>9</v>
      </c>
      <c r="Q7" s="396">
        <v>10</v>
      </c>
    </row>
    <row r="8" spans="1:19" ht="13.2" x14ac:dyDescent="0.25">
      <c r="A8" s="3"/>
      <c r="B8" s="358"/>
      <c r="C8" s="359" t="s">
        <v>6</v>
      </c>
      <c r="D8" s="360"/>
      <c r="E8" s="360"/>
      <c r="F8" s="361"/>
      <c r="G8" s="362">
        <f>SUM(G9,G109)</f>
        <v>23288180000</v>
      </c>
      <c r="H8" s="534" t="s">
        <v>1264</v>
      </c>
      <c r="I8" s="359" t="s">
        <v>6</v>
      </c>
      <c r="J8" s="360"/>
      <c r="K8" s="360"/>
      <c r="L8" s="361"/>
      <c r="M8" s="364">
        <f>SUM(M9,M109)</f>
        <v>23314424000</v>
      </c>
      <c r="N8" s="411">
        <f>SUM(N9,N109)</f>
        <v>-26244000</v>
      </c>
      <c r="O8" s="276"/>
      <c r="P8" s="244"/>
      <c r="Q8" s="244"/>
    </row>
    <row r="9" spans="1:19" ht="13.2" x14ac:dyDescent="0.25">
      <c r="A9" s="1" t="s">
        <v>7</v>
      </c>
      <c r="B9" s="44" t="s">
        <v>7</v>
      </c>
      <c r="C9" s="45" t="s">
        <v>8</v>
      </c>
      <c r="D9" s="44"/>
      <c r="E9" s="44"/>
      <c r="F9" s="46"/>
      <c r="G9" s="147">
        <f>G10</f>
        <v>1000000000</v>
      </c>
      <c r="H9" s="181" t="s">
        <v>7</v>
      </c>
      <c r="I9" s="45" t="s">
        <v>8</v>
      </c>
      <c r="J9" s="44"/>
      <c r="K9" s="44"/>
      <c r="L9" s="46"/>
      <c r="M9" s="46">
        <f t="shared" ref="M9:N11" si="0">M10</f>
        <v>1000000000</v>
      </c>
      <c r="N9" s="412">
        <f t="shared" si="0"/>
        <v>0</v>
      </c>
      <c r="O9" s="279"/>
      <c r="P9" s="244"/>
      <c r="Q9" s="244"/>
    </row>
    <row r="10" spans="1:19" ht="13.2" x14ac:dyDescent="0.25">
      <c r="A10" s="1" t="s">
        <v>9</v>
      </c>
      <c r="B10" s="47" t="s">
        <v>551</v>
      </c>
      <c r="C10" s="48" t="s">
        <v>10</v>
      </c>
      <c r="D10" s="47"/>
      <c r="E10" s="47"/>
      <c r="F10" s="49"/>
      <c r="G10" s="148">
        <f>G11</f>
        <v>1000000000</v>
      </c>
      <c r="H10" s="182" t="s">
        <v>551</v>
      </c>
      <c r="I10" s="48" t="s">
        <v>10</v>
      </c>
      <c r="J10" s="47"/>
      <c r="K10" s="47"/>
      <c r="L10" s="49"/>
      <c r="M10" s="49">
        <f t="shared" si="0"/>
        <v>1000000000</v>
      </c>
      <c r="N10" s="413">
        <f t="shared" si="0"/>
        <v>0</v>
      </c>
      <c r="O10" s="279"/>
      <c r="P10" s="244"/>
      <c r="Q10" s="244"/>
    </row>
    <row r="11" spans="1:19" ht="13.2" x14ac:dyDescent="0.25">
      <c r="A11" s="1" t="s">
        <v>11</v>
      </c>
      <c r="B11" s="50" t="s">
        <v>12</v>
      </c>
      <c r="C11" s="51" t="s">
        <v>552</v>
      </c>
      <c r="D11" s="50">
        <v>5</v>
      </c>
      <c r="E11" s="533" t="s">
        <v>553</v>
      </c>
      <c r="F11" s="500"/>
      <c r="G11" s="149">
        <f>G12</f>
        <v>1000000000</v>
      </c>
      <c r="H11" s="183" t="s">
        <v>12</v>
      </c>
      <c r="I11" s="51" t="s">
        <v>552</v>
      </c>
      <c r="J11" s="50">
        <v>5</v>
      </c>
      <c r="K11" s="248" t="s">
        <v>553</v>
      </c>
      <c r="L11" s="248"/>
      <c r="M11" s="52">
        <f t="shared" si="0"/>
        <v>1000000000</v>
      </c>
      <c r="N11" s="414">
        <f t="shared" si="0"/>
        <v>0</v>
      </c>
      <c r="O11" s="279"/>
      <c r="P11" s="244"/>
      <c r="Q11" s="244"/>
    </row>
    <row r="12" spans="1:19" ht="26.4" x14ac:dyDescent="0.25">
      <c r="A12" s="1" t="s">
        <v>14</v>
      </c>
      <c r="B12" s="53" t="s">
        <v>15</v>
      </c>
      <c r="C12" s="54" t="s">
        <v>16</v>
      </c>
      <c r="D12" s="53">
        <v>5</v>
      </c>
      <c r="E12" s="53" t="s">
        <v>13</v>
      </c>
      <c r="F12" s="55"/>
      <c r="G12" s="150">
        <f>SUM(G13,G38,G61,G87)</f>
        <v>1000000000</v>
      </c>
      <c r="H12" s="184" t="s">
        <v>15</v>
      </c>
      <c r="I12" s="54" t="s">
        <v>16</v>
      </c>
      <c r="J12" s="53">
        <v>5</v>
      </c>
      <c r="K12" s="53" t="s">
        <v>13</v>
      </c>
      <c r="L12" s="55"/>
      <c r="M12" s="55">
        <f>SUM(M13,M38,M61,M87)</f>
        <v>1000000000</v>
      </c>
      <c r="N12" s="415">
        <f>SUM(N13,N38,N61,N87)</f>
        <v>0</v>
      </c>
      <c r="O12" s="279"/>
      <c r="P12" s="244"/>
      <c r="Q12" s="244"/>
    </row>
    <row r="13" spans="1:19" ht="13.2" x14ac:dyDescent="0.25">
      <c r="A13" s="1" t="s">
        <v>17</v>
      </c>
      <c r="B13" s="365" t="s">
        <v>18</v>
      </c>
      <c r="C13" s="366" t="s">
        <v>19</v>
      </c>
      <c r="D13" s="365"/>
      <c r="E13" s="365" t="s">
        <v>554</v>
      </c>
      <c r="F13" s="367"/>
      <c r="G13" s="368">
        <f>SUM(G14,G27)</f>
        <v>186192000</v>
      </c>
      <c r="H13" s="369" t="s">
        <v>18</v>
      </c>
      <c r="I13" s="366" t="s">
        <v>19</v>
      </c>
      <c r="J13" s="365"/>
      <c r="K13" s="365" t="s">
        <v>554</v>
      </c>
      <c r="L13" s="367"/>
      <c r="M13" s="367">
        <f>SUM(M14,M27)</f>
        <v>162907000</v>
      </c>
      <c r="N13" s="405">
        <f>SUM(N14,N27)</f>
        <v>23285000</v>
      </c>
      <c r="O13" s="279"/>
      <c r="P13" s="244"/>
      <c r="Q13" s="244"/>
    </row>
    <row r="14" spans="1:19" ht="13.2" x14ac:dyDescent="0.25">
      <c r="A14" s="1" t="s">
        <v>20</v>
      </c>
      <c r="B14" s="59" t="s">
        <v>21</v>
      </c>
      <c r="C14" s="60" t="s">
        <v>22</v>
      </c>
      <c r="D14" s="59"/>
      <c r="E14" s="59"/>
      <c r="F14" s="61"/>
      <c r="G14" s="152">
        <f>SUM(G15,G20,G22)</f>
        <v>131673000</v>
      </c>
      <c r="H14" s="186" t="s">
        <v>21</v>
      </c>
      <c r="I14" s="60" t="s">
        <v>22</v>
      </c>
      <c r="J14" s="59"/>
      <c r="K14" s="59"/>
      <c r="L14" s="61"/>
      <c r="M14" s="61">
        <f>SUM(M15,M20,M22,M24)</f>
        <v>106698000</v>
      </c>
      <c r="N14" s="406">
        <f>SUM(N15,N20,N22,N24)</f>
        <v>24975000</v>
      </c>
      <c r="O14" s="279"/>
      <c r="P14" s="532" t="s">
        <v>499</v>
      </c>
      <c r="Q14" s="532" t="s">
        <v>500</v>
      </c>
      <c r="S14" s="311"/>
    </row>
    <row r="15" spans="1:19" ht="13.2" x14ac:dyDescent="0.25">
      <c r="A15" s="1" t="s">
        <v>23</v>
      </c>
      <c r="B15" s="62" t="s">
        <v>523</v>
      </c>
      <c r="C15" s="63" t="s">
        <v>24</v>
      </c>
      <c r="D15" s="62"/>
      <c r="E15" s="62"/>
      <c r="F15" s="64"/>
      <c r="G15" s="153">
        <f>SUM(G16:G19)</f>
        <v>48225000</v>
      </c>
      <c r="H15" s="187" t="s">
        <v>523</v>
      </c>
      <c r="I15" s="63" t="s">
        <v>24</v>
      </c>
      <c r="J15" s="62"/>
      <c r="K15" s="62"/>
      <c r="L15" s="64"/>
      <c r="M15" s="64">
        <f>SUM(M16:M19)</f>
        <v>29250000</v>
      </c>
      <c r="N15" s="416">
        <f>SUM(N16:N19)</f>
        <v>18975000</v>
      </c>
      <c r="O15" s="279"/>
      <c r="P15" s="244"/>
      <c r="Q15" s="244"/>
      <c r="S15" s="311" t="s">
        <v>500</v>
      </c>
    </row>
    <row r="16" spans="1:19" ht="13.2" x14ac:dyDescent="0.25">
      <c r="A16" s="1" t="s">
        <v>25</v>
      </c>
      <c r="B16" s="65"/>
      <c r="C16" s="66" t="s">
        <v>555</v>
      </c>
      <c r="D16" s="65">
        <v>503</v>
      </c>
      <c r="E16" s="65" t="s">
        <v>26</v>
      </c>
      <c r="F16" s="67">
        <v>75000</v>
      </c>
      <c r="G16" s="154">
        <f>ROUNDDOWN(D16*F16,-3)</f>
        <v>37725000</v>
      </c>
      <c r="H16" s="188"/>
      <c r="I16" s="271" t="s">
        <v>555</v>
      </c>
      <c r="J16" s="537">
        <v>250</v>
      </c>
      <c r="K16" s="272" t="s">
        <v>26</v>
      </c>
      <c r="L16" s="273">
        <v>75000</v>
      </c>
      <c r="M16" s="274">
        <f>ROUNDDOWN(J16*L16,-3)</f>
        <v>18750000</v>
      </c>
      <c r="N16" s="479">
        <f>Reviu[[#This Row],[JUMLAH]]-Reviu[[#This Row],[JUMLAH ]]</f>
        <v>18975000</v>
      </c>
      <c r="O16" s="253"/>
      <c r="P16" s="244"/>
      <c r="Q16" s="244"/>
    </row>
    <row r="17" spans="1:19" ht="13.2" x14ac:dyDescent="0.25">
      <c r="A17" s="1" t="s">
        <v>27</v>
      </c>
      <c r="B17" s="65"/>
      <c r="C17" s="66" t="s">
        <v>556</v>
      </c>
      <c r="D17" s="65">
        <v>3</v>
      </c>
      <c r="E17" s="65" t="s">
        <v>120</v>
      </c>
      <c r="F17" s="67">
        <v>1000000</v>
      </c>
      <c r="G17" s="154">
        <f>ROUNDDOWN(D17*F17,-3)</f>
        <v>3000000</v>
      </c>
      <c r="H17" s="188"/>
      <c r="I17" s="66" t="s">
        <v>556</v>
      </c>
      <c r="J17" s="65">
        <v>3</v>
      </c>
      <c r="K17" s="65" t="s">
        <v>120</v>
      </c>
      <c r="L17" s="67">
        <v>1000000</v>
      </c>
      <c r="M17" s="67">
        <f>ROUNDDOWN(J17*L17,-3)</f>
        <v>3000000</v>
      </c>
      <c r="N17" s="600">
        <f>Reviu[[#This Row],[JUMLAH]]-Reviu[[#This Row],[JUMLAH ]]</f>
        <v>0</v>
      </c>
      <c r="O17" s="253"/>
      <c r="P17" s="244"/>
      <c r="Q17" s="244"/>
    </row>
    <row r="18" spans="1:19" ht="13.2" x14ac:dyDescent="0.25">
      <c r="A18" s="1" t="s">
        <v>28</v>
      </c>
      <c r="B18" s="65"/>
      <c r="C18" s="66" t="s">
        <v>557</v>
      </c>
      <c r="D18" s="65">
        <v>3</v>
      </c>
      <c r="E18" s="65" t="s">
        <v>120</v>
      </c>
      <c r="F18" s="67">
        <v>1500000</v>
      </c>
      <c r="G18" s="154">
        <f>ROUNDDOWN(D18*F18,-3)</f>
        <v>4500000</v>
      </c>
      <c r="H18" s="188"/>
      <c r="I18" s="66" t="s">
        <v>557</v>
      </c>
      <c r="J18" s="65">
        <v>3</v>
      </c>
      <c r="K18" s="65" t="s">
        <v>120</v>
      </c>
      <c r="L18" s="67">
        <v>1500000</v>
      </c>
      <c r="M18" s="67">
        <f>ROUNDDOWN(J18*L18,-3)</f>
        <v>4500000</v>
      </c>
      <c r="N18" s="340">
        <f>Reviu[[#This Row],[JUMLAH]]-Reviu[[#This Row],[JUMLAH ]]</f>
        <v>0</v>
      </c>
      <c r="O18" s="279"/>
      <c r="P18" s="244"/>
      <c r="Q18" s="244"/>
    </row>
    <row r="19" spans="1:19" ht="13.2" x14ac:dyDescent="0.25">
      <c r="A19" s="1" t="s">
        <v>29</v>
      </c>
      <c r="B19" s="65"/>
      <c r="C19" s="66" t="s">
        <v>558</v>
      </c>
      <c r="D19" s="65">
        <v>3</v>
      </c>
      <c r="E19" s="65" t="s">
        <v>120</v>
      </c>
      <c r="F19" s="67">
        <v>1000000</v>
      </c>
      <c r="G19" s="154">
        <f>ROUNDDOWN(D19*F19,-3)</f>
        <v>3000000</v>
      </c>
      <c r="H19" s="188"/>
      <c r="I19" s="66" t="s">
        <v>558</v>
      </c>
      <c r="J19" s="65">
        <v>3</v>
      </c>
      <c r="K19" s="65" t="s">
        <v>120</v>
      </c>
      <c r="L19" s="67">
        <v>1000000</v>
      </c>
      <c r="M19" s="67">
        <f>ROUNDDOWN(J19*L19,-3)</f>
        <v>3000000</v>
      </c>
      <c r="N19" s="340">
        <f>Reviu[[#This Row],[JUMLAH]]-Reviu[[#This Row],[JUMLAH ]]</f>
        <v>0</v>
      </c>
      <c r="O19" s="279"/>
      <c r="P19" s="244"/>
      <c r="Q19" s="244"/>
    </row>
    <row r="20" spans="1:19" ht="13.2" x14ac:dyDescent="0.25">
      <c r="A20" s="1" t="s">
        <v>30</v>
      </c>
      <c r="B20" s="62" t="s">
        <v>528</v>
      </c>
      <c r="C20" s="63" t="s">
        <v>31</v>
      </c>
      <c r="D20" s="62"/>
      <c r="E20" s="62"/>
      <c r="F20" s="64"/>
      <c r="G20" s="153">
        <f>G21</f>
        <v>16000000</v>
      </c>
      <c r="H20" s="187" t="s">
        <v>528</v>
      </c>
      <c r="I20" s="63" t="s">
        <v>31</v>
      </c>
      <c r="J20" s="62"/>
      <c r="K20" s="62"/>
      <c r="L20" s="64"/>
      <c r="M20" s="64">
        <f>M21</f>
        <v>10000000</v>
      </c>
      <c r="N20" s="416">
        <f>N21</f>
        <v>6000000</v>
      </c>
      <c r="O20" s="279"/>
      <c r="P20" s="244"/>
      <c r="Q20" s="244"/>
      <c r="S20" s="311" t="s">
        <v>500</v>
      </c>
    </row>
    <row r="21" spans="1:19" ht="13.2" x14ac:dyDescent="0.25">
      <c r="A21" s="1" t="s">
        <v>32</v>
      </c>
      <c r="B21" s="65"/>
      <c r="C21" s="66" t="s">
        <v>559</v>
      </c>
      <c r="D21" s="65">
        <v>16</v>
      </c>
      <c r="E21" s="65" t="s">
        <v>33</v>
      </c>
      <c r="F21" s="67">
        <v>1000000</v>
      </c>
      <c r="G21" s="154">
        <f>ROUNDDOWN(D21*F21,-3)</f>
        <v>16000000</v>
      </c>
      <c r="H21" s="188"/>
      <c r="I21" s="66" t="s">
        <v>559</v>
      </c>
      <c r="J21" s="65">
        <v>10</v>
      </c>
      <c r="K21" s="65" t="s">
        <v>33</v>
      </c>
      <c r="L21" s="67">
        <v>1000000</v>
      </c>
      <c r="M21" s="67">
        <f>ROUNDDOWN(J21*L21,-3)</f>
        <v>10000000</v>
      </c>
      <c r="N21" s="340">
        <f>Reviu[[#This Row],[JUMLAH]]-Reviu[[#This Row],[JUMLAH ]]</f>
        <v>6000000</v>
      </c>
      <c r="O21" s="240"/>
      <c r="P21" s="244"/>
      <c r="Q21" s="244"/>
    </row>
    <row r="22" spans="1:19" ht="13.2" x14ac:dyDescent="0.25">
      <c r="A22" s="1" t="s">
        <v>34</v>
      </c>
      <c r="B22" s="62" t="s">
        <v>525</v>
      </c>
      <c r="C22" s="63" t="s">
        <v>35</v>
      </c>
      <c r="D22" s="62"/>
      <c r="E22" s="62"/>
      <c r="F22" s="64"/>
      <c r="G22" s="153">
        <f>G23</f>
        <v>67448000</v>
      </c>
      <c r="H22" s="187" t="s">
        <v>525</v>
      </c>
      <c r="I22" s="63" t="s">
        <v>35</v>
      </c>
      <c r="J22" s="62"/>
      <c r="K22" s="62"/>
      <c r="L22" s="64"/>
      <c r="M22" s="64">
        <f>M23</f>
        <v>67448000</v>
      </c>
      <c r="N22" s="416">
        <f>N23</f>
        <v>0</v>
      </c>
      <c r="O22" s="279"/>
      <c r="P22" s="244"/>
      <c r="Q22" s="244"/>
      <c r="S22" s="311" t="s">
        <v>500</v>
      </c>
    </row>
    <row r="23" spans="1:19" ht="26.4" x14ac:dyDescent="0.25">
      <c r="A23" s="1" t="s">
        <v>36</v>
      </c>
      <c r="B23" s="65"/>
      <c r="C23" s="66" t="s">
        <v>560</v>
      </c>
      <c r="D23" s="65">
        <v>13</v>
      </c>
      <c r="E23" s="65" t="s">
        <v>26</v>
      </c>
      <c r="F23" s="67">
        <v>5188308</v>
      </c>
      <c r="G23" s="154">
        <f>ROUNDDOWN(D23*F23,-3)</f>
        <v>67448000</v>
      </c>
      <c r="H23" s="188"/>
      <c r="I23" s="66" t="s">
        <v>560</v>
      </c>
      <c r="J23" s="65">
        <v>13</v>
      </c>
      <c r="K23" s="65" t="s">
        <v>26</v>
      </c>
      <c r="L23" s="67">
        <v>5188308</v>
      </c>
      <c r="M23" s="67">
        <f>ROUNDDOWN(J23*L23,-3)</f>
        <v>67448000</v>
      </c>
      <c r="N23" s="340">
        <f>Reviu[[#This Row],[JUMLAH]]-Reviu[[#This Row],[JUMLAH ]]</f>
        <v>0</v>
      </c>
      <c r="O23" s="240"/>
      <c r="P23" s="244"/>
      <c r="Q23" s="244"/>
    </row>
    <row r="24" spans="1:19" ht="13.2" x14ac:dyDescent="0.25">
      <c r="A24" s="1" t="s">
        <v>1022</v>
      </c>
      <c r="B24" s="65"/>
      <c r="C24" s="66"/>
      <c r="D24" s="65"/>
      <c r="E24" s="65"/>
      <c r="F24" s="67"/>
      <c r="G24" s="154"/>
      <c r="H24" s="189">
        <v>524114</v>
      </c>
      <c r="I24" s="69" t="s">
        <v>956</v>
      </c>
      <c r="J24" s="68"/>
      <c r="K24" s="68"/>
      <c r="L24" s="70"/>
      <c r="M24" s="70">
        <f>SUM(M25:M26)</f>
        <v>0</v>
      </c>
      <c r="N24" s="417">
        <f>SUM(N25:N26)</f>
        <v>0</v>
      </c>
      <c r="O24" s="253" t="s">
        <v>1299</v>
      </c>
      <c r="P24" s="244"/>
      <c r="Q24" s="244"/>
      <c r="S24" s="311" t="s">
        <v>500</v>
      </c>
    </row>
    <row r="25" spans="1:19" ht="13.2" x14ac:dyDescent="0.25">
      <c r="A25" s="1" t="s">
        <v>1171</v>
      </c>
      <c r="B25" s="65"/>
      <c r="C25" s="66"/>
      <c r="D25" s="65"/>
      <c r="E25" s="65"/>
      <c r="F25" s="67"/>
      <c r="G25" s="154"/>
      <c r="H25" s="188"/>
      <c r="I25" s="66" t="s">
        <v>957</v>
      </c>
      <c r="J25" s="601">
        <v>0</v>
      </c>
      <c r="K25" s="65" t="s">
        <v>479</v>
      </c>
      <c r="L25" s="67">
        <v>1197000</v>
      </c>
      <c r="M25" s="67">
        <f>ROUNDDOWN(J25*L25,-3)</f>
        <v>0</v>
      </c>
      <c r="N25" s="340">
        <f>Reviu[[#This Row],[JUMLAH]]-Reviu[[#This Row],[JUMLAH ]]</f>
        <v>0</v>
      </c>
      <c r="O25" s="253" t="s">
        <v>1299</v>
      </c>
      <c r="P25" s="244"/>
      <c r="Q25" s="244"/>
    </row>
    <row r="26" spans="1:19" ht="13.2" x14ac:dyDescent="0.25">
      <c r="A26" s="1" t="s">
        <v>1172</v>
      </c>
      <c r="B26" s="65"/>
      <c r="C26" s="66"/>
      <c r="D26" s="65"/>
      <c r="E26" s="65"/>
      <c r="F26" s="67"/>
      <c r="G26" s="154"/>
      <c r="H26" s="188"/>
      <c r="I26" s="66" t="s">
        <v>958</v>
      </c>
      <c r="J26" s="601">
        <v>0</v>
      </c>
      <c r="K26" s="65" t="s">
        <v>479</v>
      </c>
      <c r="L26" s="67">
        <v>799400</v>
      </c>
      <c r="M26" s="67">
        <f>ROUNDDOWN(J26*L26,-3)</f>
        <v>0</v>
      </c>
      <c r="N26" s="340">
        <f>Reviu[[#This Row],[JUMLAH]]-Reviu[[#This Row],[JUMLAH ]]</f>
        <v>0</v>
      </c>
      <c r="O26" s="253" t="s">
        <v>1299</v>
      </c>
      <c r="P26" s="244"/>
      <c r="Q26" s="244"/>
    </row>
    <row r="27" spans="1:19" ht="13.2" x14ac:dyDescent="0.25">
      <c r="A27" s="1" t="s">
        <v>37</v>
      </c>
      <c r="B27" s="59" t="s">
        <v>38</v>
      </c>
      <c r="C27" s="60" t="s">
        <v>39</v>
      </c>
      <c r="D27" s="59"/>
      <c r="E27" s="59"/>
      <c r="F27" s="61"/>
      <c r="G27" s="152">
        <f>SUM(G28,G34,G36)</f>
        <v>54519000</v>
      </c>
      <c r="H27" s="186" t="s">
        <v>38</v>
      </c>
      <c r="I27" s="60" t="s">
        <v>39</v>
      </c>
      <c r="J27" s="59"/>
      <c r="K27" s="59"/>
      <c r="L27" s="61"/>
      <c r="M27" s="61">
        <f>SUM(M28,M34,M36)</f>
        <v>56209000</v>
      </c>
      <c r="N27" s="441">
        <f>SUM(N28,N34,N36)</f>
        <v>-1690000</v>
      </c>
      <c r="O27" s="279"/>
      <c r="P27" s="532" t="s">
        <v>499</v>
      </c>
      <c r="Q27" s="532" t="s">
        <v>500</v>
      </c>
      <c r="S27" s="311"/>
    </row>
    <row r="28" spans="1:19" ht="13.2" x14ac:dyDescent="0.25">
      <c r="A28" s="1" t="s">
        <v>40</v>
      </c>
      <c r="B28" s="62" t="s">
        <v>523</v>
      </c>
      <c r="C28" s="63" t="s">
        <v>24</v>
      </c>
      <c r="D28" s="62"/>
      <c r="E28" s="62"/>
      <c r="F28" s="64"/>
      <c r="G28" s="153">
        <f>SUM(G29:G32)</f>
        <v>17500000</v>
      </c>
      <c r="H28" s="187" t="s">
        <v>523</v>
      </c>
      <c r="I28" s="63" t="s">
        <v>24</v>
      </c>
      <c r="J28" s="62"/>
      <c r="K28" s="62"/>
      <c r="L28" s="64"/>
      <c r="M28" s="64">
        <f>SUM(M29:M33)</f>
        <v>19190000</v>
      </c>
      <c r="N28" s="442">
        <f>SUM(N29:N33)</f>
        <v>-1690000</v>
      </c>
      <c r="O28" s="279"/>
      <c r="P28" s="244"/>
      <c r="Q28" s="244"/>
      <c r="S28" s="311" t="s">
        <v>500</v>
      </c>
    </row>
    <row r="29" spans="1:19" ht="13.2" x14ac:dyDescent="0.25">
      <c r="A29" s="1" t="s">
        <v>41</v>
      </c>
      <c r="B29" s="65"/>
      <c r="C29" s="66" t="s">
        <v>555</v>
      </c>
      <c r="D29" s="65">
        <v>140</v>
      </c>
      <c r="E29" s="65" t="s">
        <v>26</v>
      </c>
      <c r="F29" s="67">
        <v>75000</v>
      </c>
      <c r="G29" s="154">
        <f>ROUNDDOWN(D29*F29,-3)</f>
        <v>10500000</v>
      </c>
      <c r="H29" s="188"/>
      <c r="I29" s="271" t="s">
        <v>555</v>
      </c>
      <c r="J29" s="537">
        <v>100</v>
      </c>
      <c r="K29" s="272" t="s">
        <v>26</v>
      </c>
      <c r="L29" s="274">
        <v>75000</v>
      </c>
      <c r="M29" s="274">
        <f>ROUNDDOWN(J29*L29,-3)</f>
        <v>7500000</v>
      </c>
      <c r="N29" s="480">
        <f>Reviu[[#This Row],[JUMLAH]]-Reviu[[#This Row],[JUMLAH ]]</f>
        <v>3000000</v>
      </c>
      <c r="O29" s="253"/>
      <c r="P29" s="244"/>
      <c r="Q29" s="244"/>
    </row>
    <row r="30" spans="1:19" ht="13.2" x14ac:dyDescent="0.25">
      <c r="A30" s="1" t="s">
        <v>42</v>
      </c>
      <c r="B30" s="65"/>
      <c r="C30" s="66" t="s">
        <v>556</v>
      </c>
      <c r="D30" s="65">
        <v>2</v>
      </c>
      <c r="E30" s="65" t="s">
        <v>120</v>
      </c>
      <c r="F30" s="67">
        <v>1000000</v>
      </c>
      <c r="G30" s="154">
        <f>ROUNDDOWN(D30*F30,-3)</f>
        <v>2000000</v>
      </c>
      <c r="H30" s="188"/>
      <c r="I30" s="271" t="s">
        <v>556</v>
      </c>
      <c r="J30" s="537">
        <v>1</v>
      </c>
      <c r="K30" s="272" t="s">
        <v>120</v>
      </c>
      <c r="L30" s="274">
        <v>750000</v>
      </c>
      <c r="M30" s="274">
        <f>ROUNDDOWN(J30*L30,-3)</f>
        <v>750000</v>
      </c>
      <c r="N30" s="480">
        <f>Reviu[[#This Row],[JUMLAH]]-Reviu[[#This Row],[JUMLAH ]]</f>
        <v>1250000</v>
      </c>
      <c r="O30" s="253"/>
      <c r="P30" s="244"/>
      <c r="Q30" s="244"/>
    </row>
    <row r="31" spans="1:19" ht="13.2" x14ac:dyDescent="0.25">
      <c r="A31" s="1" t="s">
        <v>43</v>
      </c>
      <c r="B31" s="65"/>
      <c r="C31" s="66" t="s">
        <v>557</v>
      </c>
      <c r="D31" s="65">
        <v>2</v>
      </c>
      <c r="E31" s="65" t="s">
        <v>120</v>
      </c>
      <c r="F31" s="67">
        <v>1500000</v>
      </c>
      <c r="G31" s="154">
        <f>ROUNDDOWN(D31*F31,-3)</f>
        <v>3000000</v>
      </c>
      <c r="H31" s="188"/>
      <c r="I31" s="66" t="s">
        <v>557</v>
      </c>
      <c r="J31" s="601">
        <v>2</v>
      </c>
      <c r="K31" s="65" t="s">
        <v>120</v>
      </c>
      <c r="L31" s="67">
        <v>1500000</v>
      </c>
      <c r="M31" s="67">
        <f t="shared" ref="M31:M33" si="1">ROUNDDOWN(J31*L31,-3)</f>
        <v>3000000</v>
      </c>
      <c r="N31" s="602">
        <f>Reviu[[#This Row],[JUMLAH]]-Reviu[[#This Row],[JUMLAH ]]</f>
        <v>0</v>
      </c>
      <c r="O31" s="253"/>
      <c r="P31" s="244"/>
      <c r="Q31" s="244"/>
    </row>
    <row r="32" spans="1:19" ht="13.2" x14ac:dyDescent="0.25">
      <c r="A32" s="1" t="s">
        <v>44</v>
      </c>
      <c r="B32" s="65"/>
      <c r="C32" s="66" t="s">
        <v>558</v>
      </c>
      <c r="D32" s="65">
        <v>2</v>
      </c>
      <c r="E32" s="65" t="s">
        <v>120</v>
      </c>
      <c r="F32" s="67">
        <v>1000000</v>
      </c>
      <c r="G32" s="154">
        <f>ROUNDDOWN(D32*F32,-3)</f>
        <v>2000000</v>
      </c>
      <c r="H32" s="188"/>
      <c r="I32" s="66" t="s">
        <v>558</v>
      </c>
      <c r="J32" s="601">
        <v>2</v>
      </c>
      <c r="K32" s="65" t="s">
        <v>120</v>
      </c>
      <c r="L32" s="67">
        <v>1000000</v>
      </c>
      <c r="M32" s="67">
        <f t="shared" si="1"/>
        <v>2000000</v>
      </c>
      <c r="N32" s="602">
        <f>Reviu[[#This Row],[JUMLAH]]-Reviu[[#This Row],[JUMLAH ]]</f>
        <v>0</v>
      </c>
      <c r="O32" s="253"/>
      <c r="P32" s="244"/>
      <c r="Q32" s="244"/>
    </row>
    <row r="33" spans="1:19" ht="13.2" x14ac:dyDescent="0.25">
      <c r="A33" s="1" t="s">
        <v>1173</v>
      </c>
      <c r="B33" s="65"/>
      <c r="C33" s="66"/>
      <c r="D33" s="65"/>
      <c r="E33" s="65"/>
      <c r="F33" s="67"/>
      <c r="G33" s="154"/>
      <c r="H33" s="188"/>
      <c r="I33" s="275" t="s">
        <v>1150</v>
      </c>
      <c r="J33" s="537">
        <v>36</v>
      </c>
      <c r="K33" s="272" t="s">
        <v>1096</v>
      </c>
      <c r="L33" s="274">
        <v>165000</v>
      </c>
      <c r="M33" s="274">
        <f t="shared" si="1"/>
        <v>5940000</v>
      </c>
      <c r="N33" s="479">
        <f>Reviu[[#This Row],[JUMLAH]]-Reviu[[#This Row],[JUMLAH ]]</f>
        <v>-5940000</v>
      </c>
      <c r="O33" s="240"/>
      <c r="P33" s="244"/>
      <c r="Q33" s="244"/>
    </row>
    <row r="34" spans="1:19" ht="13.2" x14ac:dyDescent="0.25">
      <c r="A34" s="1" t="s">
        <v>45</v>
      </c>
      <c r="B34" s="62" t="s">
        <v>528</v>
      </c>
      <c r="C34" s="63" t="s">
        <v>31</v>
      </c>
      <c r="D34" s="62"/>
      <c r="E34" s="62"/>
      <c r="F34" s="64"/>
      <c r="G34" s="153">
        <f>G35</f>
        <v>5000000</v>
      </c>
      <c r="H34" s="187" t="s">
        <v>528</v>
      </c>
      <c r="I34" s="63" t="s">
        <v>31</v>
      </c>
      <c r="J34" s="62"/>
      <c r="K34" s="62"/>
      <c r="L34" s="64"/>
      <c r="M34" s="64">
        <f>M35</f>
        <v>5000000</v>
      </c>
      <c r="N34" s="416">
        <f>N35</f>
        <v>0</v>
      </c>
      <c r="O34" s="279"/>
      <c r="P34" s="244"/>
      <c r="Q34" s="244"/>
      <c r="S34" s="311" t="s">
        <v>500</v>
      </c>
    </row>
    <row r="35" spans="1:19" ht="13.2" x14ac:dyDescent="0.25">
      <c r="A35" s="1" t="s">
        <v>46</v>
      </c>
      <c r="B35" s="65"/>
      <c r="C35" s="66" t="s">
        <v>559</v>
      </c>
      <c r="D35" s="65">
        <v>5</v>
      </c>
      <c r="E35" s="65" t="s">
        <v>33</v>
      </c>
      <c r="F35" s="67">
        <v>1000000</v>
      </c>
      <c r="G35" s="154">
        <f>ROUNDDOWN(D35*F35,-3)</f>
        <v>5000000</v>
      </c>
      <c r="H35" s="188"/>
      <c r="I35" s="66" t="s">
        <v>559</v>
      </c>
      <c r="J35" s="601">
        <v>5</v>
      </c>
      <c r="K35" s="65" t="s">
        <v>33</v>
      </c>
      <c r="L35" s="67">
        <v>1000000</v>
      </c>
      <c r="M35" s="67">
        <f>ROUNDDOWN(J35*L35,-3)</f>
        <v>5000000</v>
      </c>
      <c r="N35" s="340">
        <f>Reviu[[#This Row],[JUMLAH]]-Reviu[[#This Row],[JUMLAH ]]</f>
        <v>0</v>
      </c>
      <c r="O35" s="240"/>
      <c r="P35" s="244"/>
      <c r="Q35" s="244"/>
    </row>
    <row r="36" spans="1:19" ht="13.2" x14ac:dyDescent="0.25">
      <c r="A36" s="1" t="s">
        <v>47</v>
      </c>
      <c r="B36" s="62" t="s">
        <v>525</v>
      </c>
      <c r="C36" s="63" t="s">
        <v>35</v>
      </c>
      <c r="D36" s="62"/>
      <c r="E36" s="62"/>
      <c r="F36" s="64"/>
      <c r="G36" s="153">
        <f>G37</f>
        <v>32019000</v>
      </c>
      <c r="H36" s="187" t="s">
        <v>525</v>
      </c>
      <c r="I36" s="63" t="s">
        <v>35</v>
      </c>
      <c r="J36" s="62"/>
      <c r="K36" s="62"/>
      <c r="L36" s="64"/>
      <c r="M36" s="64">
        <f>M37</f>
        <v>32019000</v>
      </c>
      <c r="N36" s="416">
        <f>N37</f>
        <v>0</v>
      </c>
      <c r="O36" s="279"/>
      <c r="P36" s="244"/>
      <c r="Q36" s="244"/>
      <c r="S36" s="311" t="s">
        <v>500</v>
      </c>
    </row>
    <row r="37" spans="1:19" ht="13.2" x14ac:dyDescent="0.25">
      <c r="A37" s="1" t="s">
        <v>48</v>
      </c>
      <c r="B37" s="65"/>
      <c r="C37" s="66" t="s">
        <v>561</v>
      </c>
      <c r="D37" s="65">
        <v>11</v>
      </c>
      <c r="E37" s="65" t="s">
        <v>26</v>
      </c>
      <c r="F37" s="67">
        <v>2910883</v>
      </c>
      <c r="G37" s="154">
        <f>ROUNDDOWN(D37*F37,-3)</f>
        <v>32019000</v>
      </c>
      <c r="H37" s="188"/>
      <c r="I37" s="66" t="s">
        <v>561</v>
      </c>
      <c r="J37" s="65">
        <v>11</v>
      </c>
      <c r="K37" s="65" t="s">
        <v>26</v>
      </c>
      <c r="L37" s="67">
        <v>2910883</v>
      </c>
      <c r="M37" s="67">
        <f>ROUNDDOWN(J37*L37,-3)</f>
        <v>32019000</v>
      </c>
      <c r="N37" s="340">
        <f>Reviu[[#This Row],[JUMLAH]]-Reviu[[#This Row],[JUMLAH ]]</f>
        <v>0</v>
      </c>
      <c r="O37" s="253"/>
      <c r="P37" s="244"/>
      <c r="Q37" s="244"/>
    </row>
    <row r="38" spans="1:19" ht="13.2" x14ac:dyDescent="0.25">
      <c r="A38" s="1" t="s">
        <v>49</v>
      </c>
      <c r="B38" s="56" t="s">
        <v>50</v>
      </c>
      <c r="C38" s="57" t="s">
        <v>51</v>
      </c>
      <c r="D38" s="56"/>
      <c r="E38" s="56" t="s">
        <v>554</v>
      </c>
      <c r="F38" s="58"/>
      <c r="G38" s="151">
        <f>SUM(G39,G51)</f>
        <v>118802000</v>
      </c>
      <c r="H38" s="185" t="s">
        <v>50</v>
      </c>
      <c r="I38" s="57" t="s">
        <v>51</v>
      </c>
      <c r="J38" s="56"/>
      <c r="K38" s="56" t="s">
        <v>554</v>
      </c>
      <c r="L38" s="58"/>
      <c r="M38" s="58">
        <f>SUM(M39,M51)</f>
        <v>129552000</v>
      </c>
      <c r="N38" s="407">
        <f>SUM(N39,N51)</f>
        <v>-10750000</v>
      </c>
      <c r="O38" s="279"/>
      <c r="P38" s="244"/>
      <c r="Q38" s="244"/>
    </row>
    <row r="39" spans="1:19" ht="13.2" x14ac:dyDescent="0.25">
      <c r="A39" s="1" t="s">
        <v>52</v>
      </c>
      <c r="B39" s="59" t="s">
        <v>21</v>
      </c>
      <c r="C39" s="60" t="s">
        <v>562</v>
      </c>
      <c r="D39" s="59"/>
      <c r="E39" s="59"/>
      <c r="F39" s="61"/>
      <c r="G39" s="152">
        <f>SUM(G40,G49)</f>
        <v>35050000</v>
      </c>
      <c r="H39" s="186" t="s">
        <v>21</v>
      </c>
      <c r="I39" s="60" t="s">
        <v>562</v>
      </c>
      <c r="J39" s="59"/>
      <c r="K39" s="59"/>
      <c r="L39" s="61"/>
      <c r="M39" s="61">
        <f>SUM(M40,M45,M47,M49)</f>
        <v>41800000</v>
      </c>
      <c r="N39" s="443">
        <f>SUM(N40,N45,N47,N49)</f>
        <v>-6750000</v>
      </c>
      <c r="O39" s="279"/>
      <c r="P39" s="532" t="s">
        <v>499</v>
      </c>
      <c r="Q39" s="532" t="s">
        <v>501</v>
      </c>
      <c r="S39" s="311"/>
    </row>
    <row r="40" spans="1:19" ht="13.2" x14ac:dyDescent="0.25">
      <c r="A40" s="1" t="s">
        <v>53</v>
      </c>
      <c r="B40" s="62" t="s">
        <v>523</v>
      </c>
      <c r="C40" s="63" t="s">
        <v>24</v>
      </c>
      <c r="D40" s="62"/>
      <c r="E40" s="62"/>
      <c r="F40" s="64"/>
      <c r="G40" s="153">
        <f>SUM(G41:G44)</f>
        <v>11050000</v>
      </c>
      <c r="H40" s="187" t="s">
        <v>523</v>
      </c>
      <c r="I40" s="63" t="s">
        <v>24</v>
      </c>
      <c r="J40" s="62"/>
      <c r="K40" s="62"/>
      <c r="L40" s="64"/>
      <c r="M40" s="64">
        <f>SUM(M41:M44)</f>
        <v>5800000</v>
      </c>
      <c r="N40" s="442">
        <f>SUM(N41:N44)</f>
        <v>5250000</v>
      </c>
      <c r="O40" s="279"/>
      <c r="P40" s="244"/>
      <c r="Q40" s="244"/>
      <c r="S40" s="311" t="s">
        <v>501</v>
      </c>
    </row>
    <row r="41" spans="1:19" ht="13.2" x14ac:dyDescent="0.25">
      <c r="A41" s="1" t="s">
        <v>54</v>
      </c>
      <c r="B41" s="65"/>
      <c r="C41" s="66" t="s">
        <v>555</v>
      </c>
      <c r="D41" s="65">
        <v>100</v>
      </c>
      <c r="E41" s="65" t="s">
        <v>26</v>
      </c>
      <c r="F41" s="67">
        <v>75000</v>
      </c>
      <c r="G41" s="154">
        <f>ROUNDDOWN(D41*F41,-3)</f>
        <v>7500000</v>
      </c>
      <c r="H41" s="188"/>
      <c r="I41" s="271" t="s">
        <v>555</v>
      </c>
      <c r="J41" s="537">
        <v>30</v>
      </c>
      <c r="K41" s="272" t="s">
        <v>26</v>
      </c>
      <c r="L41" s="274">
        <v>75000</v>
      </c>
      <c r="M41" s="274">
        <f>ROUNDDOWN(J41*L41,-3)</f>
        <v>2250000</v>
      </c>
      <c r="N41" s="479">
        <f>Reviu[[#This Row],[JUMLAH]]-Reviu[[#This Row],[JUMLAH ]]</f>
        <v>5250000</v>
      </c>
      <c r="O41" s="253"/>
      <c r="P41" s="244"/>
      <c r="Q41" s="244"/>
    </row>
    <row r="42" spans="1:19" ht="13.2" x14ac:dyDescent="0.25">
      <c r="A42" s="1" t="s">
        <v>56</v>
      </c>
      <c r="B42" s="65"/>
      <c r="C42" s="66" t="s">
        <v>563</v>
      </c>
      <c r="D42" s="65">
        <v>1</v>
      </c>
      <c r="E42" s="65" t="s">
        <v>120</v>
      </c>
      <c r="F42" s="67">
        <v>1500000</v>
      </c>
      <c r="G42" s="154">
        <f>ROUNDDOWN(D42*F42,-3)</f>
        <v>1500000</v>
      </c>
      <c r="H42" s="188"/>
      <c r="I42" s="66" t="s">
        <v>563</v>
      </c>
      <c r="J42" s="601">
        <v>1</v>
      </c>
      <c r="K42" s="65" t="s">
        <v>120</v>
      </c>
      <c r="L42" s="67">
        <v>1500000</v>
      </c>
      <c r="M42" s="67">
        <f>ROUNDDOWN(J42*L42,-3)</f>
        <v>1500000</v>
      </c>
      <c r="N42" s="602">
        <f>Reviu[[#This Row],[JUMLAH]]-Reviu[[#This Row],[JUMLAH ]]</f>
        <v>0</v>
      </c>
      <c r="O42" s="253"/>
      <c r="P42" s="244"/>
      <c r="Q42" s="244"/>
    </row>
    <row r="43" spans="1:19" ht="13.2" x14ac:dyDescent="0.25">
      <c r="A43" s="1" t="s">
        <v>57</v>
      </c>
      <c r="B43" s="65"/>
      <c r="C43" s="66" t="s">
        <v>564</v>
      </c>
      <c r="D43" s="65">
        <v>1</v>
      </c>
      <c r="E43" s="65" t="s">
        <v>120</v>
      </c>
      <c r="F43" s="67">
        <v>1000000</v>
      </c>
      <c r="G43" s="154">
        <f>ROUNDDOWN(D43*F43,-3)</f>
        <v>1000000</v>
      </c>
      <c r="H43" s="188"/>
      <c r="I43" s="66" t="s">
        <v>564</v>
      </c>
      <c r="J43" s="601">
        <v>1</v>
      </c>
      <c r="K43" s="65" t="s">
        <v>120</v>
      </c>
      <c r="L43" s="67">
        <v>1000000</v>
      </c>
      <c r="M43" s="67">
        <f>ROUNDDOWN(J43*L43,-3)</f>
        <v>1000000</v>
      </c>
      <c r="N43" s="602">
        <f>Reviu[[#This Row],[JUMLAH]]-Reviu[[#This Row],[JUMLAH ]]</f>
        <v>0</v>
      </c>
      <c r="O43" s="253"/>
      <c r="P43" s="244"/>
      <c r="Q43" s="244"/>
    </row>
    <row r="44" spans="1:19" ht="13.2" x14ac:dyDescent="0.25">
      <c r="A44" s="1" t="s">
        <v>58</v>
      </c>
      <c r="B44" s="65"/>
      <c r="C44" s="66" t="s">
        <v>565</v>
      </c>
      <c r="D44" s="65">
        <v>3</v>
      </c>
      <c r="E44" s="65" t="s">
        <v>59</v>
      </c>
      <c r="F44" s="67">
        <v>350000</v>
      </c>
      <c r="G44" s="154">
        <f>ROUNDDOWN(D44*F44,-3)</f>
        <v>1050000</v>
      </c>
      <c r="H44" s="188"/>
      <c r="I44" s="66" t="s">
        <v>565</v>
      </c>
      <c r="J44" s="65">
        <v>3</v>
      </c>
      <c r="K44" s="65" t="s">
        <v>59</v>
      </c>
      <c r="L44" s="67">
        <v>350000</v>
      </c>
      <c r="M44" s="67">
        <f>ROUNDDOWN(J44*L44,-3)</f>
        <v>1050000</v>
      </c>
      <c r="N44" s="340">
        <f>Reviu[[#This Row],[JUMLAH]]-Reviu[[#This Row],[JUMLAH ]]</f>
        <v>0</v>
      </c>
      <c r="O44" s="279"/>
      <c r="P44" s="244"/>
      <c r="Q44" s="244"/>
    </row>
    <row r="45" spans="1:19" ht="13.2" x14ac:dyDescent="0.25">
      <c r="A45" s="1" t="s">
        <v>1174</v>
      </c>
      <c r="B45" s="65"/>
      <c r="C45" s="66"/>
      <c r="D45" s="65"/>
      <c r="E45" s="65"/>
      <c r="F45" s="67"/>
      <c r="G45" s="154"/>
      <c r="H45" s="187" t="s">
        <v>524</v>
      </c>
      <c r="I45" s="63" t="s">
        <v>73</v>
      </c>
      <c r="J45" s="62"/>
      <c r="K45" s="62"/>
      <c r="L45" s="64"/>
      <c r="M45" s="64">
        <f>M46</f>
        <v>10000000</v>
      </c>
      <c r="N45" s="416">
        <f>N46</f>
        <v>-10000000</v>
      </c>
      <c r="O45" s="279"/>
      <c r="P45" s="244"/>
      <c r="Q45" s="244"/>
      <c r="S45" s="311" t="s">
        <v>501</v>
      </c>
    </row>
    <row r="46" spans="1:19" ht="13.2" x14ac:dyDescent="0.25">
      <c r="A46" s="1" t="s">
        <v>1175</v>
      </c>
      <c r="B46" s="65"/>
      <c r="C46" s="66"/>
      <c r="D46" s="65"/>
      <c r="E46" s="65"/>
      <c r="F46" s="67"/>
      <c r="G46" s="154"/>
      <c r="H46" s="188"/>
      <c r="I46" s="271" t="s">
        <v>1168</v>
      </c>
      <c r="J46" s="538">
        <v>1</v>
      </c>
      <c r="K46" s="272" t="s">
        <v>120</v>
      </c>
      <c r="L46" s="274">
        <v>10000000</v>
      </c>
      <c r="M46" s="274">
        <f>ROUNDDOWN(J46*L46,-3)</f>
        <v>10000000</v>
      </c>
      <c r="N46" s="340">
        <f>Reviu[[#This Row],[JUMLAH]]-Reviu[[#This Row],[JUMLAH ]]</f>
        <v>-10000000</v>
      </c>
      <c r="O46" s="253"/>
      <c r="P46" s="244"/>
      <c r="Q46" s="244"/>
    </row>
    <row r="47" spans="1:19" ht="13.2" x14ac:dyDescent="0.25">
      <c r="A47" s="1" t="s">
        <v>1023</v>
      </c>
      <c r="B47" s="65"/>
      <c r="C47" s="66"/>
      <c r="D47" s="65"/>
      <c r="E47" s="65"/>
      <c r="F47" s="67"/>
      <c r="G47" s="154"/>
      <c r="H47" s="191" t="s">
        <v>528</v>
      </c>
      <c r="I47" s="75" t="s">
        <v>31</v>
      </c>
      <c r="J47" s="399"/>
      <c r="K47" s="74"/>
      <c r="L47" s="76"/>
      <c r="M47" s="76">
        <f>M48</f>
        <v>2000000</v>
      </c>
      <c r="N47" s="418">
        <f>N48</f>
        <v>-2000000</v>
      </c>
      <c r="O47" s="279"/>
      <c r="P47" s="244"/>
      <c r="Q47" s="244"/>
      <c r="S47" s="311" t="s">
        <v>501</v>
      </c>
    </row>
    <row r="48" spans="1:19" ht="13.2" x14ac:dyDescent="0.25">
      <c r="A48" s="1" t="s">
        <v>1176</v>
      </c>
      <c r="B48" s="65"/>
      <c r="C48" s="66"/>
      <c r="D48" s="65"/>
      <c r="E48" s="65"/>
      <c r="F48" s="67"/>
      <c r="G48" s="154"/>
      <c r="H48" s="188"/>
      <c r="I48" s="271" t="s">
        <v>559</v>
      </c>
      <c r="J48" s="538">
        <v>2</v>
      </c>
      <c r="K48" s="272" t="s">
        <v>33</v>
      </c>
      <c r="L48" s="274">
        <v>1000000</v>
      </c>
      <c r="M48" s="274">
        <f>ROUNDDOWN(J48*L48,-3)</f>
        <v>2000000</v>
      </c>
      <c r="N48" s="340">
        <f>Reviu[[#This Row],[JUMLAH]]-Reviu[[#This Row],[JUMLAH ]]</f>
        <v>-2000000</v>
      </c>
      <c r="O48" s="253"/>
      <c r="P48" s="244"/>
      <c r="Q48" s="244"/>
    </row>
    <row r="49" spans="1:19" ht="13.2" x14ac:dyDescent="0.25">
      <c r="A49" s="1" t="s">
        <v>60</v>
      </c>
      <c r="B49" s="68" t="s">
        <v>525</v>
      </c>
      <c r="C49" s="69" t="s">
        <v>35</v>
      </c>
      <c r="D49" s="68"/>
      <c r="E49" s="68"/>
      <c r="F49" s="70"/>
      <c r="G49" s="155">
        <f>G50</f>
        <v>24000000</v>
      </c>
      <c r="H49" s="189" t="s">
        <v>525</v>
      </c>
      <c r="I49" s="69" t="s">
        <v>35</v>
      </c>
      <c r="J49" s="68"/>
      <c r="K49" s="68"/>
      <c r="L49" s="70"/>
      <c r="M49" s="70">
        <f>M50</f>
        <v>24000000</v>
      </c>
      <c r="N49" s="417">
        <f>N50</f>
        <v>0</v>
      </c>
      <c r="O49" s="279"/>
      <c r="P49" s="244"/>
      <c r="Q49" s="244"/>
      <c r="S49" s="311" t="s">
        <v>501</v>
      </c>
    </row>
    <row r="50" spans="1:19" ht="26.4" x14ac:dyDescent="0.25">
      <c r="A50" s="1" t="s">
        <v>61</v>
      </c>
      <c r="B50" s="65"/>
      <c r="C50" s="66" t="s">
        <v>566</v>
      </c>
      <c r="D50" s="65">
        <v>6</v>
      </c>
      <c r="E50" s="65" t="s">
        <v>26</v>
      </c>
      <c r="F50" s="67">
        <v>4000000</v>
      </c>
      <c r="G50" s="154">
        <f>ROUNDDOWN(D50*F50,-3)</f>
        <v>24000000</v>
      </c>
      <c r="H50" s="188"/>
      <c r="I50" s="66" t="s">
        <v>566</v>
      </c>
      <c r="J50" s="65">
        <v>6</v>
      </c>
      <c r="K50" s="65" t="s">
        <v>26</v>
      </c>
      <c r="L50" s="67">
        <v>4000000</v>
      </c>
      <c r="M50" s="67">
        <f>ROUNDDOWN(J50*L50,-3)</f>
        <v>24000000</v>
      </c>
      <c r="N50" s="340">
        <f>Reviu[[#This Row],[JUMLAH]]-Reviu[[#This Row],[JUMLAH ]]</f>
        <v>0</v>
      </c>
      <c r="O50" s="240"/>
      <c r="P50" s="247"/>
      <c r="Q50" s="244"/>
    </row>
    <row r="51" spans="1:19" ht="13.2" x14ac:dyDescent="0.25">
      <c r="A51" s="1" t="s">
        <v>62</v>
      </c>
      <c r="B51" s="71" t="s">
        <v>38</v>
      </c>
      <c r="C51" s="72" t="s">
        <v>567</v>
      </c>
      <c r="D51" s="71"/>
      <c r="E51" s="71"/>
      <c r="F51" s="73"/>
      <c r="G51" s="156">
        <f>SUM(G52,G57,G59)</f>
        <v>83752000</v>
      </c>
      <c r="H51" s="190" t="s">
        <v>38</v>
      </c>
      <c r="I51" s="72" t="s">
        <v>567</v>
      </c>
      <c r="J51" s="71"/>
      <c r="K51" s="71"/>
      <c r="L51" s="73"/>
      <c r="M51" s="73">
        <f>SUM(M52,M57,M59)</f>
        <v>87752000</v>
      </c>
      <c r="N51" s="444">
        <f>SUM(N52,N57,N59)</f>
        <v>-4000000</v>
      </c>
      <c r="O51" s="279"/>
      <c r="P51" s="532" t="s">
        <v>499</v>
      </c>
      <c r="Q51" s="532" t="s">
        <v>501</v>
      </c>
      <c r="S51" s="311"/>
    </row>
    <row r="52" spans="1:19" ht="13.2" x14ac:dyDescent="0.25">
      <c r="A52" s="1" t="s">
        <v>568</v>
      </c>
      <c r="B52" s="68" t="s">
        <v>523</v>
      </c>
      <c r="C52" s="69" t="s">
        <v>24</v>
      </c>
      <c r="D52" s="68"/>
      <c r="E52" s="68"/>
      <c r="F52" s="70"/>
      <c r="G52" s="155">
        <f>SUM(G53:G56)</f>
        <v>13500000</v>
      </c>
      <c r="H52" s="189" t="s">
        <v>523</v>
      </c>
      <c r="I52" s="69" t="s">
        <v>24</v>
      </c>
      <c r="J52" s="68"/>
      <c r="K52" s="68"/>
      <c r="L52" s="70"/>
      <c r="M52" s="70">
        <f>SUM(M53:M56)</f>
        <v>13500000</v>
      </c>
      <c r="N52" s="445">
        <f>SUM(N53:N56)</f>
        <v>0</v>
      </c>
      <c r="O52" s="279"/>
      <c r="P52" s="244"/>
      <c r="Q52" s="244"/>
      <c r="S52" s="311" t="s">
        <v>501</v>
      </c>
    </row>
    <row r="53" spans="1:19" ht="13.2" x14ac:dyDescent="0.25">
      <c r="A53" s="1" t="s">
        <v>569</v>
      </c>
      <c r="B53" s="65"/>
      <c r="C53" s="66" t="s">
        <v>555</v>
      </c>
      <c r="D53" s="65">
        <v>100</v>
      </c>
      <c r="E53" s="65" t="s">
        <v>26</v>
      </c>
      <c r="F53" s="67">
        <v>75000</v>
      </c>
      <c r="G53" s="154">
        <f>ROUNDDOWN(D53*F53,-3)</f>
        <v>7500000</v>
      </c>
      <c r="H53" s="188"/>
      <c r="I53" s="66" t="s">
        <v>555</v>
      </c>
      <c r="J53" s="601">
        <v>100</v>
      </c>
      <c r="K53" s="65" t="s">
        <v>26</v>
      </c>
      <c r="L53" s="67">
        <v>75000</v>
      </c>
      <c r="M53" s="67">
        <f>ROUNDDOWN(J53*L53,-3)</f>
        <v>7500000</v>
      </c>
      <c r="N53" s="602">
        <f>Reviu[[#This Row],[JUMLAH]]-Reviu[[#This Row],[JUMLAH ]]</f>
        <v>0</v>
      </c>
      <c r="O53" s="253"/>
      <c r="P53" s="244"/>
      <c r="Q53" s="244"/>
    </row>
    <row r="54" spans="1:19" ht="13.2" x14ac:dyDescent="0.25">
      <c r="A54" s="1" t="s">
        <v>570</v>
      </c>
      <c r="B54" s="65"/>
      <c r="C54" s="66" t="s">
        <v>563</v>
      </c>
      <c r="D54" s="65">
        <v>2</v>
      </c>
      <c r="E54" s="65" t="s">
        <v>120</v>
      </c>
      <c r="F54" s="67">
        <v>1500000</v>
      </c>
      <c r="G54" s="154">
        <f>ROUNDDOWN(D54*F54,-3)</f>
        <v>3000000</v>
      </c>
      <c r="H54" s="188"/>
      <c r="I54" s="66" t="s">
        <v>563</v>
      </c>
      <c r="J54" s="65">
        <v>2</v>
      </c>
      <c r="K54" s="65" t="s">
        <v>120</v>
      </c>
      <c r="L54" s="67">
        <v>1500000</v>
      </c>
      <c r="M54" s="67">
        <f>ROUNDDOWN(J54*L54,-3)</f>
        <v>3000000</v>
      </c>
      <c r="N54" s="340">
        <f>Reviu[[#This Row],[JUMLAH]]-Reviu[[#This Row],[JUMLAH ]]</f>
        <v>0</v>
      </c>
      <c r="O54" s="279"/>
      <c r="P54" s="244"/>
      <c r="Q54" s="244"/>
    </row>
    <row r="55" spans="1:19" ht="13.2" x14ac:dyDescent="0.25">
      <c r="A55" s="1" t="s">
        <v>571</v>
      </c>
      <c r="B55" s="65"/>
      <c r="C55" s="66" t="s">
        <v>564</v>
      </c>
      <c r="D55" s="65">
        <v>2</v>
      </c>
      <c r="E55" s="65" t="s">
        <v>120</v>
      </c>
      <c r="F55" s="67">
        <v>1000000</v>
      </c>
      <c r="G55" s="154">
        <f>ROUNDDOWN(D55*F55,-3)</f>
        <v>2000000</v>
      </c>
      <c r="H55" s="188"/>
      <c r="I55" s="66" t="s">
        <v>564</v>
      </c>
      <c r="J55" s="65">
        <v>2</v>
      </c>
      <c r="K55" s="65" t="s">
        <v>120</v>
      </c>
      <c r="L55" s="67">
        <v>1000000</v>
      </c>
      <c r="M55" s="67">
        <f>ROUNDDOWN(J55*L55,-3)</f>
        <v>2000000</v>
      </c>
      <c r="N55" s="340">
        <f>Reviu[[#This Row],[JUMLAH]]-Reviu[[#This Row],[JUMLAH ]]</f>
        <v>0</v>
      </c>
      <c r="O55" s="279"/>
      <c r="P55" s="244"/>
      <c r="Q55" s="244"/>
    </row>
    <row r="56" spans="1:19" ht="13.2" x14ac:dyDescent="0.25">
      <c r="A56" s="25" t="s">
        <v>572</v>
      </c>
      <c r="B56" s="65"/>
      <c r="C56" s="66" t="s">
        <v>573</v>
      </c>
      <c r="D56" s="65">
        <v>4</v>
      </c>
      <c r="E56" s="65" t="s">
        <v>59</v>
      </c>
      <c r="F56" s="67">
        <v>250000</v>
      </c>
      <c r="G56" s="154">
        <f>ROUNDDOWN(D56*F56,-3)</f>
        <v>1000000</v>
      </c>
      <c r="H56" s="188"/>
      <c r="I56" s="66" t="s">
        <v>573</v>
      </c>
      <c r="J56" s="65">
        <v>4</v>
      </c>
      <c r="K56" s="65" t="s">
        <v>59</v>
      </c>
      <c r="L56" s="67">
        <v>250000</v>
      </c>
      <c r="M56" s="67">
        <f>ROUNDDOWN(J56*L56,-3)</f>
        <v>1000000</v>
      </c>
      <c r="N56" s="340">
        <f>Reviu[[#This Row],[JUMLAH]]-Reviu[[#This Row],[JUMLAH ]]</f>
        <v>0</v>
      </c>
      <c r="O56" s="279"/>
      <c r="P56" s="244"/>
      <c r="Q56" s="244"/>
    </row>
    <row r="57" spans="1:19" ht="13.2" x14ac:dyDescent="0.25">
      <c r="A57" s="1" t="s">
        <v>574</v>
      </c>
      <c r="B57" s="74" t="s">
        <v>528</v>
      </c>
      <c r="C57" s="75" t="s">
        <v>31</v>
      </c>
      <c r="D57" s="74"/>
      <c r="E57" s="74"/>
      <c r="F57" s="76"/>
      <c r="G57" s="157">
        <f>G58</f>
        <v>4000000</v>
      </c>
      <c r="H57" s="191" t="s">
        <v>528</v>
      </c>
      <c r="I57" s="75" t="s">
        <v>31</v>
      </c>
      <c r="J57" s="74"/>
      <c r="K57" s="74"/>
      <c r="L57" s="76"/>
      <c r="M57" s="76">
        <f>M58</f>
        <v>8000000</v>
      </c>
      <c r="N57" s="418">
        <f>N58</f>
        <v>-4000000</v>
      </c>
      <c r="O57" s="279"/>
      <c r="P57" s="244"/>
      <c r="Q57" s="244"/>
      <c r="S57" s="311" t="s">
        <v>501</v>
      </c>
    </row>
    <row r="58" spans="1:19" ht="13.2" x14ac:dyDescent="0.25">
      <c r="A58" s="1" t="s">
        <v>575</v>
      </c>
      <c r="B58" s="65"/>
      <c r="C58" s="66" t="s">
        <v>559</v>
      </c>
      <c r="D58" s="65">
        <v>4</v>
      </c>
      <c r="E58" s="65" t="s">
        <v>33</v>
      </c>
      <c r="F58" s="67">
        <v>1000000</v>
      </c>
      <c r="G58" s="154">
        <f>ROUNDDOWN(D58*F58,-3)</f>
        <v>4000000</v>
      </c>
      <c r="H58" s="188"/>
      <c r="I58" s="271" t="s">
        <v>559</v>
      </c>
      <c r="J58" s="537">
        <v>8</v>
      </c>
      <c r="K58" s="272" t="s">
        <v>33</v>
      </c>
      <c r="L58" s="274">
        <v>1000000</v>
      </c>
      <c r="M58" s="274">
        <f>ROUNDDOWN(J58*L58,-3)</f>
        <v>8000000</v>
      </c>
      <c r="N58" s="340">
        <f>Reviu[[#This Row],[JUMLAH]]-Reviu[[#This Row],[JUMLAH ]]</f>
        <v>-4000000</v>
      </c>
      <c r="O58" s="253"/>
      <c r="P58" s="244"/>
      <c r="Q58" s="244"/>
    </row>
    <row r="59" spans="1:19" ht="13.2" x14ac:dyDescent="0.25">
      <c r="A59" s="1" t="s">
        <v>63</v>
      </c>
      <c r="B59" s="68" t="s">
        <v>525</v>
      </c>
      <c r="C59" s="69" t="s">
        <v>35</v>
      </c>
      <c r="D59" s="68"/>
      <c r="E59" s="68"/>
      <c r="F59" s="70"/>
      <c r="G59" s="155">
        <f>G60</f>
        <v>66252000</v>
      </c>
      <c r="H59" s="189" t="s">
        <v>525</v>
      </c>
      <c r="I59" s="69" t="s">
        <v>35</v>
      </c>
      <c r="J59" s="68"/>
      <c r="K59" s="68"/>
      <c r="L59" s="70"/>
      <c r="M59" s="70">
        <f>M60</f>
        <v>66252000</v>
      </c>
      <c r="N59" s="417">
        <f>N60</f>
        <v>0</v>
      </c>
      <c r="O59" s="279"/>
      <c r="P59" s="244"/>
      <c r="Q59" s="244"/>
      <c r="S59" s="311" t="s">
        <v>501</v>
      </c>
    </row>
    <row r="60" spans="1:19" ht="13.2" x14ac:dyDescent="0.25">
      <c r="A60" s="1" t="s">
        <v>64</v>
      </c>
      <c r="B60" s="65"/>
      <c r="C60" s="66" t="s">
        <v>576</v>
      </c>
      <c r="D60" s="65">
        <v>12</v>
      </c>
      <c r="E60" s="65" t="s">
        <v>26</v>
      </c>
      <c r="F60" s="67">
        <v>5521000</v>
      </c>
      <c r="G60" s="154">
        <f>ROUNDDOWN(D60*F60,-3)</f>
        <v>66252000</v>
      </c>
      <c r="H60" s="188"/>
      <c r="I60" s="66" t="s">
        <v>576</v>
      </c>
      <c r="J60" s="65">
        <v>12</v>
      </c>
      <c r="K60" s="65" t="s">
        <v>26</v>
      </c>
      <c r="L60" s="67">
        <v>5521000</v>
      </c>
      <c r="M60" s="67">
        <f>ROUNDDOWN(J60*L60,-3)</f>
        <v>66252000</v>
      </c>
      <c r="N60" s="340">
        <f>Reviu[[#This Row],[JUMLAH]]-Reviu[[#This Row],[JUMLAH ]]</f>
        <v>0</v>
      </c>
      <c r="O60" s="240"/>
      <c r="P60" s="244"/>
      <c r="Q60" s="244"/>
    </row>
    <row r="61" spans="1:19" ht="13.2" x14ac:dyDescent="0.25">
      <c r="A61" s="1" t="s">
        <v>65</v>
      </c>
      <c r="B61" s="77" t="s">
        <v>66</v>
      </c>
      <c r="C61" s="78" t="s">
        <v>67</v>
      </c>
      <c r="D61" s="77"/>
      <c r="E61" s="77" t="s">
        <v>554</v>
      </c>
      <c r="F61" s="79"/>
      <c r="G61" s="158">
        <f>SUM(G62,G77)</f>
        <v>475336000</v>
      </c>
      <c r="H61" s="192" t="s">
        <v>66</v>
      </c>
      <c r="I61" s="78" t="s">
        <v>67</v>
      </c>
      <c r="J61" s="77"/>
      <c r="K61" s="77" t="s">
        <v>554</v>
      </c>
      <c r="L61" s="79"/>
      <c r="M61" s="79">
        <f>SUM(M62,M77)</f>
        <v>464836000</v>
      </c>
      <c r="N61" s="428">
        <f>SUM(N62,N77)</f>
        <v>10500000</v>
      </c>
      <c r="O61" s="279"/>
      <c r="P61" s="244"/>
      <c r="Q61" s="244"/>
    </row>
    <row r="62" spans="1:19" ht="13.2" x14ac:dyDescent="0.25">
      <c r="A62" s="1" t="s">
        <v>68</v>
      </c>
      <c r="B62" s="71" t="s">
        <v>21</v>
      </c>
      <c r="C62" s="72" t="s">
        <v>577</v>
      </c>
      <c r="D62" s="71"/>
      <c r="E62" s="71"/>
      <c r="F62" s="73"/>
      <c r="G62" s="156">
        <f>SUM(G63,G71,G73,G75)</f>
        <v>404820000</v>
      </c>
      <c r="H62" s="190" t="s">
        <v>21</v>
      </c>
      <c r="I62" s="72" t="s">
        <v>577</v>
      </c>
      <c r="J62" s="71"/>
      <c r="K62" s="71"/>
      <c r="L62" s="73"/>
      <c r="M62" s="73">
        <f>SUM(M63,M69,M71,M73,M75)</f>
        <v>394320000</v>
      </c>
      <c r="N62" s="419">
        <f>SUM(N63,N69,N71,N73,N75)</f>
        <v>10500000</v>
      </c>
      <c r="O62" s="279"/>
      <c r="P62" s="532" t="s">
        <v>502</v>
      </c>
      <c r="Q62" s="532" t="s">
        <v>503</v>
      </c>
      <c r="S62" s="311"/>
    </row>
    <row r="63" spans="1:19" ht="13.2" x14ac:dyDescent="0.25">
      <c r="A63" s="1" t="s">
        <v>69</v>
      </c>
      <c r="B63" s="68" t="s">
        <v>523</v>
      </c>
      <c r="C63" s="69" t="s">
        <v>24</v>
      </c>
      <c r="D63" s="68"/>
      <c r="E63" s="68"/>
      <c r="F63" s="70"/>
      <c r="G63" s="155">
        <f>SUM(G64:G68)</f>
        <v>74000000</v>
      </c>
      <c r="H63" s="189" t="s">
        <v>523</v>
      </c>
      <c r="I63" s="69" t="s">
        <v>24</v>
      </c>
      <c r="J63" s="68"/>
      <c r="K63" s="68"/>
      <c r="L63" s="70"/>
      <c r="M63" s="70">
        <f>SUM(M64:M68)</f>
        <v>32500000</v>
      </c>
      <c r="N63" s="417">
        <f>SUM(N64:N68)</f>
        <v>41500000</v>
      </c>
      <c r="O63" s="279"/>
      <c r="P63" s="244"/>
      <c r="Q63" s="244"/>
      <c r="S63" s="311" t="s">
        <v>503</v>
      </c>
    </row>
    <row r="64" spans="1:19" ht="13.2" x14ac:dyDescent="0.25">
      <c r="A64" s="1" t="s">
        <v>70</v>
      </c>
      <c r="B64" s="65"/>
      <c r="C64" s="66" t="s">
        <v>555</v>
      </c>
      <c r="D64" s="65">
        <v>200</v>
      </c>
      <c r="E64" s="65" t="s">
        <v>26</v>
      </c>
      <c r="F64" s="67">
        <v>75000</v>
      </c>
      <c r="G64" s="154">
        <f>ROUNDDOWN(D64*F64,-3)</f>
        <v>15000000</v>
      </c>
      <c r="H64" s="188"/>
      <c r="I64" s="66" t="s">
        <v>555</v>
      </c>
      <c r="J64" s="65">
        <v>200</v>
      </c>
      <c r="K64" s="65" t="s">
        <v>26</v>
      </c>
      <c r="L64" s="67">
        <v>75000</v>
      </c>
      <c r="M64" s="67">
        <f>ROUNDDOWN(J64*L64,-3)</f>
        <v>15000000</v>
      </c>
      <c r="N64" s="340">
        <f>Reviu[[#This Row],[JUMLAH]]-Reviu[[#This Row],[JUMLAH ]]</f>
        <v>0</v>
      </c>
      <c r="O64" s="279"/>
      <c r="P64" s="244"/>
      <c r="Q64" s="244"/>
    </row>
    <row r="65" spans="1:19" ht="13.2" x14ac:dyDescent="0.25">
      <c r="A65" s="1" t="s">
        <v>71</v>
      </c>
      <c r="B65" s="65"/>
      <c r="C65" s="66" t="s">
        <v>556</v>
      </c>
      <c r="D65" s="65">
        <v>8</v>
      </c>
      <c r="E65" s="65" t="s">
        <v>120</v>
      </c>
      <c r="F65" s="67">
        <v>1000000</v>
      </c>
      <c r="G65" s="154">
        <f>ROUNDDOWN(D65*F65,-3)</f>
        <v>8000000</v>
      </c>
      <c r="H65" s="188"/>
      <c r="I65" s="66" t="s">
        <v>556</v>
      </c>
      <c r="J65" s="65">
        <v>5</v>
      </c>
      <c r="K65" s="65" t="s">
        <v>120</v>
      </c>
      <c r="L65" s="67">
        <v>1000000</v>
      </c>
      <c r="M65" s="67">
        <f>ROUNDDOWN(J65*L65,-3)</f>
        <v>5000000</v>
      </c>
      <c r="N65" s="480">
        <f>Reviu[[#This Row],[JUMLAH]]-Reviu[[#This Row],[JUMLAH ]]</f>
        <v>3000000</v>
      </c>
      <c r="O65" s="253"/>
      <c r="P65" s="244"/>
      <c r="Q65" s="244"/>
    </row>
    <row r="66" spans="1:19" ht="13.2" x14ac:dyDescent="0.25">
      <c r="A66" s="1" t="s">
        <v>72</v>
      </c>
      <c r="B66" s="65"/>
      <c r="C66" s="66" t="s">
        <v>557</v>
      </c>
      <c r="D66" s="65">
        <v>8</v>
      </c>
      <c r="E66" s="65" t="s">
        <v>120</v>
      </c>
      <c r="F66" s="67">
        <v>1500000</v>
      </c>
      <c r="G66" s="154">
        <f>ROUNDDOWN(D66*F66,-3)</f>
        <v>12000000</v>
      </c>
      <c r="H66" s="188"/>
      <c r="I66" s="66" t="s">
        <v>557</v>
      </c>
      <c r="J66" s="65">
        <v>5</v>
      </c>
      <c r="K66" s="65" t="s">
        <v>120</v>
      </c>
      <c r="L66" s="67">
        <v>1500000</v>
      </c>
      <c r="M66" s="67">
        <f>ROUNDDOWN(J66*L66,-3)</f>
        <v>7500000</v>
      </c>
      <c r="N66" s="480">
        <f>Reviu[[#This Row],[JUMLAH]]-Reviu[[#This Row],[JUMLAH ]]</f>
        <v>4500000</v>
      </c>
      <c r="O66" s="253"/>
      <c r="P66" s="244"/>
      <c r="Q66" s="244"/>
    </row>
    <row r="67" spans="1:19" ht="13.2" x14ac:dyDescent="0.25">
      <c r="A67" s="1" t="s">
        <v>578</v>
      </c>
      <c r="B67" s="65"/>
      <c r="C67" s="66" t="s">
        <v>558</v>
      </c>
      <c r="D67" s="65">
        <v>8</v>
      </c>
      <c r="E67" s="65" t="s">
        <v>120</v>
      </c>
      <c r="F67" s="67">
        <v>1000000</v>
      </c>
      <c r="G67" s="154">
        <f>ROUNDDOWN(D67*F67,-3)</f>
        <v>8000000</v>
      </c>
      <c r="H67" s="188"/>
      <c r="I67" s="66" t="s">
        <v>558</v>
      </c>
      <c r="J67" s="65">
        <v>5</v>
      </c>
      <c r="K67" s="65" t="s">
        <v>120</v>
      </c>
      <c r="L67" s="67">
        <v>1000000</v>
      </c>
      <c r="M67" s="67">
        <f>ROUNDDOWN(J67*L67,-3)</f>
        <v>5000000</v>
      </c>
      <c r="N67" s="480">
        <f>Reviu[[#This Row],[JUMLAH]]-Reviu[[#This Row],[JUMLAH ]]</f>
        <v>3000000</v>
      </c>
      <c r="O67" s="253"/>
      <c r="P67" s="244"/>
      <c r="Q67" s="244"/>
    </row>
    <row r="68" spans="1:19" ht="13.2" hidden="1" x14ac:dyDescent="0.25">
      <c r="A68" s="1" t="s">
        <v>579</v>
      </c>
      <c r="B68" s="65"/>
      <c r="C68" s="66" t="s">
        <v>580</v>
      </c>
      <c r="D68" s="65">
        <v>62</v>
      </c>
      <c r="E68" s="65" t="s">
        <v>581</v>
      </c>
      <c r="F68" s="67">
        <v>500000</v>
      </c>
      <c r="G68" s="154">
        <f>ROUNDDOWN(D68*F68,-3)</f>
        <v>31000000</v>
      </c>
      <c r="H68" s="188"/>
      <c r="I68" s="304"/>
      <c r="J68" s="539"/>
      <c r="K68" s="305"/>
      <c r="L68" s="306"/>
      <c r="M68" s="306"/>
      <c r="N68" s="478">
        <f>Reviu[[#This Row],[JUMLAH]]-Reviu[[#This Row],[JUMLAH ]]</f>
        <v>31000000</v>
      </c>
      <c r="O68" s="253"/>
      <c r="P68" s="244"/>
      <c r="Q68" s="244"/>
    </row>
    <row r="69" spans="1:19" ht="13.2" x14ac:dyDescent="0.25">
      <c r="A69" s="1" t="s">
        <v>1024</v>
      </c>
      <c r="B69" s="65"/>
      <c r="C69" s="66"/>
      <c r="D69" s="65"/>
      <c r="E69" s="65"/>
      <c r="F69" s="67"/>
      <c r="G69" s="154"/>
      <c r="H69" s="187" t="s">
        <v>524</v>
      </c>
      <c r="I69" s="63" t="s">
        <v>73</v>
      </c>
      <c r="J69" s="62"/>
      <c r="K69" s="62"/>
      <c r="L69" s="64"/>
      <c r="M69" s="64">
        <f>M70</f>
        <v>31000000</v>
      </c>
      <c r="N69" s="442">
        <f>N70</f>
        <v>-31000000</v>
      </c>
      <c r="O69" s="279"/>
      <c r="P69" s="244"/>
      <c r="Q69" s="244"/>
      <c r="S69" s="311" t="s">
        <v>503</v>
      </c>
    </row>
    <row r="70" spans="1:19" ht="13.2" x14ac:dyDescent="0.25">
      <c r="A70" s="1" t="s">
        <v>1177</v>
      </c>
      <c r="B70" s="65"/>
      <c r="C70" s="66"/>
      <c r="D70" s="65"/>
      <c r="E70" s="65"/>
      <c r="F70" s="67"/>
      <c r="G70" s="154"/>
      <c r="H70" s="188"/>
      <c r="I70" s="271" t="s">
        <v>955</v>
      </c>
      <c r="J70" s="537">
        <v>1</v>
      </c>
      <c r="K70" s="272" t="s">
        <v>120</v>
      </c>
      <c r="L70" s="274">
        <v>31000000</v>
      </c>
      <c r="M70" s="274">
        <f>ROUNDDOWN(J70*L70,-3)</f>
        <v>31000000</v>
      </c>
      <c r="N70" s="479">
        <f>Reviu[[#This Row],[JUMLAH]]-Reviu[[#This Row],[JUMLAH ]]</f>
        <v>-31000000</v>
      </c>
      <c r="O70" s="253"/>
      <c r="P70" s="244"/>
      <c r="Q70" s="244"/>
    </row>
    <row r="71" spans="1:19" ht="13.2" x14ac:dyDescent="0.25">
      <c r="A71" s="1" t="s">
        <v>75</v>
      </c>
      <c r="B71" s="68" t="s">
        <v>528</v>
      </c>
      <c r="C71" s="69" t="s">
        <v>31</v>
      </c>
      <c r="D71" s="68"/>
      <c r="E71" s="68"/>
      <c r="F71" s="70"/>
      <c r="G71" s="155">
        <f>G72</f>
        <v>25200000</v>
      </c>
      <c r="H71" s="189" t="s">
        <v>528</v>
      </c>
      <c r="I71" s="69" t="s">
        <v>31</v>
      </c>
      <c r="J71" s="68"/>
      <c r="K71" s="68"/>
      <c r="L71" s="70"/>
      <c r="M71" s="70">
        <f>M72</f>
        <v>25200000</v>
      </c>
      <c r="N71" s="417">
        <f>N72</f>
        <v>0</v>
      </c>
      <c r="O71" s="279"/>
      <c r="P71" s="244"/>
      <c r="Q71" s="244"/>
      <c r="S71" s="311" t="s">
        <v>503</v>
      </c>
    </row>
    <row r="72" spans="1:19" ht="13.2" x14ac:dyDescent="0.25">
      <c r="A72" s="1" t="s">
        <v>76</v>
      </c>
      <c r="B72" s="65"/>
      <c r="C72" s="66" t="s">
        <v>559</v>
      </c>
      <c r="D72" s="65">
        <v>28</v>
      </c>
      <c r="E72" s="65" t="s">
        <v>33</v>
      </c>
      <c r="F72" s="67">
        <v>900000</v>
      </c>
      <c r="G72" s="154">
        <f>ROUNDDOWN(D72*F72,-3)</f>
        <v>25200000</v>
      </c>
      <c r="H72" s="188"/>
      <c r="I72" s="66" t="s">
        <v>559</v>
      </c>
      <c r="J72" s="65">
        <v>28</v>
      </c>
      <c r="K72" s="65" t="s">
        <v>33</v>
      </c>
      <c r="L72" s="67">
        <v>900000</v>
      </c>
      <c r="M72" s="67">
        <f>ROUNDDOWN(J72*L72,-3)</f>
        <v>25200000</v>
      </c>
      <c r="N72" s="600">
        <f>Reviu[[#This Row],[JUMLAH]]-Reviu[[#This Row],[JUMLAH ]]</f>
        <v>0</v>
      </c>
      <c r="O72" s="253"/>
      <c r="P72" s="244"/>
      <c r="Q72" s="244"/>
    </row>
    <row r="73" spans="1:19" ht="13.2" x14ac:dyDescent="0.25">
      <c r="A73" s="1" t="s">
        <v>77</v>
      </c>
      <c r="B73" s="68" t="s">
        <v>525</v>
      </c>
      <c r="C73" s="69" t="s">
        <v>35</v>
      </c>
      <c r="D73" s="68"/>
      <c r="E73" s="68"/>
      <c r="F73" s="70"/>
      <c r="G73" s="155">
        <f>G74</f>
        <v>304120000</v>
      </c>
      <c r="H73" s="189" t="s">
        <v>525</v>
      </c>
      <c r="I73" s="69" t="s">
        <v>35</v>
      </c>
      <c r="J73" s="68"/>
      <c r="K73" s="68"/>
      <c r="L73" s="70"/>
      <c r="M73" s="70">
        <f>M74</f>
        <v>304120000</v>
      </c>
      <c r="N73" s="417">
        <f>N74</f>
        <v>0</v>
      </c>
      <c r="O73" s="279"/>
      <c r="P73" s="244"/>
      <c r="Q73" s="244"/>
      <c r="S73" s="311" t="s">
        <v>503</v>
      </c>
    </row>
    <row r="74" spans="1:19" ht="13.2" x14ac:dyDescent="0.25">
      <c r="A74" s="1" t="s">
        <v>78</v>
      </c>
      <c r="B74" s="65"/>
      <c r="C74" s="66" t="s">
        <v>582</v>
      </c>
      <c r="D74" s="65">
        <v>52</v>
      </c>
      <c r="E74" s="65" t="s">
        <v>26</v>
      </c>
      <c r="F74" s="67">
        <v>5848480</v>
      </c>
      <c r="G74" s="154">
        <f>ROUNDDOWN(D74*F74,-3)</f>
        <v>304120000</v>
      </c>
      <c r="H74" s="188"/>
      <c r="I74" s="66" t="s">
        <v>582</v>
      </c>
      <c r="J74" s="65">
        <v>52</v>
      </c>
      <c r="K74" s="65" t="s">
        <v>26</v>
      </c>
      <c r="L74" s="67">
        <v>5848480</v>
      </c>
      <c r="M74" s="67">
        <f>ROUNDDOWN(J74*L74,-3)</f>
        <v>304120000</v>
      </c>
      <c r="N74" s="340">
        <f>Reviu[[#This Row],[JUMLAH]]-Reviu[[#This Row],[JUMLAH ]]</f>
        <v>0</v>
      </c>
      <c r="O74" s="240"/>
      <c r="P74" s="244"/>
      <c r="Q74" s="244"/>
    </row>
    <row r="75" spans="1:19" ht="13.2" x14ac:dyDescent="0.25">
      <c r="A75" s="1" t="s">
        <v>79</v>
      </c>
      <c r="B75" s="68" t="s">
        <v>583</v>
      </c>
      <c r="C75" s="69" t="s">
        <v>80</v>
      </c>
      <c r="D75" s="68"/>
      <c r="E75" s="68"/>
      <c r="F75" s="70"/>
      <c r="G75" s="155">
        <f>G76</f>
        <v>1500000</v>
      </c>
      <c r="H75" s="189" t="s">
        <v>583</v>
      </c>
      <c r="I75" s="69" t="s">
        <v>80</v>
      </c>
      <c r="J75" s="68"/>
      <c r="K75" s="68"/>
      <c r="L75" s="70"/>
      <c r="M75" s="70">
        <f>M76</f>
        <v>1500000</v>
      </c>
      <c r="N75" s="417">
        <f>N76</f>
        <v>0</v>
      </c>
      <c r="O75" s="279"/>
      <c r="P75" s="244"/>
      <c r="Q75" s="244"/>
      <c r="S75" s="311" t="s">
        <v>503</v>
      </c>
    </row>
    <row r="76" spans="1:19" ht="13.2" x14ac:dyDescent="0.25">
      <c r="A76" s="1" t="s">
        <v>81</v>
      </c>
      <c r="B76" s="65"/>
      <c r="C76" s="66" t="s">
        <v>584</v>
      </c>
      <c r="D76" s="65">
        <v>10</v>
      </c>
      <c r="E76" s="65" t="s">
        <v>26</v>
      </c>
      <c r="F76" s="67">
        <v>150000</v>
      </c>
      <c r="G76" s="154">
        <f>ROUNDDOWN(D76*F76,-3)</f>
        <v>1500000</v>
      </c>
      <c r="H76" s="188"/>
      <c r="I76" s="66" t="s">
        <v>584</v>
      </c>
      <c r="J76" s="65">
        <v>10</v>
      </c>
      <c r="K76" s="65" t="s">
        <v>26</v>
      </c>
      <c r="L76" s="67">
        <v>150000</v>
      </c>
      <c r="M76" s="67">
        <f>ROUNDDOWN(J76*L76,-3)</f>
        <v>1500000</v>
      </c>
      <c r="N76" s="340">
        <f>Reviu[[#This Row],[JUMLAH]]-Reviu[[#This Row],[JUMLAH ]]</f>
        <v>0</v>
      </c>
      <c r="O76" s="240"/>
      <c r="P76" s="244"/>
      <c r="Q76" s="244"/>
    </row>
    <row r="77" spans="1:19" ht="13.2" x14ac:dyDescent="0.25">
      <c r="A77" s="1" t="s">
        <v>82</v>
      </c>
      <c r="B77" s="71" t="s">
        <v>38</v>
      </c>
      <c r="C77" s="72" t="s">
        <v>92</v>
      </c>
      <c r="D77" s="71"/>
      <c r="E77" s="71"/>
      <c r="F77" s="73"/>
      <c r="G77" s="156">
        <f>SUM(G78,G83,G85)</f>
        <v>70516000</v>
      </c>
      <c r="H77" s="190" t="s">
        <v>38</v>
      </c>
      <c r="I77" s="72" t="s">
        <v>92</v>
      </c>
      <c r="J77" s="71"/>
      <c r="K77" s="71"/>
      <c r="L77" s="73"/>
      <c r="M77" s="73">
        <f>SUM(M78,M83,M85)</f>
        <v>70516000</v>
      </c>
      <c r="N77" s="419">
        <f>SUM(N78,N83,N85)</f>
        <v>0</v>
      </c>
      <c r="O77" s="279"/>
      <c r="P77" s="532" t="s">
        <v>502</v>
      </c>
      <c r="Q77" s="532" t="s">
        <v>503</v>
      </c>
      <c r="S77" s="311"/>
    </row>
    <row r="78" spans="1:19" ht="13.2" x14ac:dyDescent="0.25">
      <c r="A78" s="1" t="s">
        <v>83</v>
      </c>
      <c r="B78" s="68" t="s">
        <v>523</v>
      </c>
      <c r="C78" s="69" t="s">
        <v>24</v>
      </c>
      <c r="D78" s="68"/>
      <c r="E78" s="68"/>
      <c r="F78" s="70"/>
      <c r="G78" s="155">
        <f>SUM(G79:G82)</f>
        <v>22625000</v>
      </c>
      <c r="H78" s="189" t="s">
        <v>523</v>
      </c>
      <c r="I78" s="69" t="s">
        <v>24</v>
      </c>
      <c r="J78" s="68"/>
      <c r="K78" s="68"/>
      <c r="L78" s="70"/>
      <c r="M78" s="70">
        <f>SUM(M79:M82)</f>
        <v>22625000</v>
      </c>
      <c r="N78" s="417">
        <f>SUM(N79:N82)</f>
        <v>0</v>
      </c>
      <c r="O78" s="281"/>
      <c r="P78" s="244"/>
      <c r="Q78" s="244"/>
      <c r="S78" s="311" t="s">
        <v>503</v>
      </c>
    </row>
    <row r="79" spans="1:19" ht="13.2" x14ac:dyDescent="0.25">
      <c r="A79" s="1" t="s">
        <v>84</v>
      </c>
      <c r="B79" s="65"/>
      <c r="C79" s="66" t="s">
        <v>555</v>
      </c>
      <c r="D79" s="65">
        <v>75</v>
      </c>
      <c r="E79" s="65" t="s">
        <v>26</v>
      </c>
      <c r="F79" s="67">
        <v>75000</v>
      </c>
      <c r="G79" s="154">
        <f>ROUNDDOWN(D79*F79,-3)</f>
        <v>5625000</v>
      </c>
      <c r="H79" s="188"/>
      <c r="I79" s="66" t="s">
        <v>555</v>
      </c>
      <c r="J79" s="65">
        <v>75</v>
      </c>
      <c r="K79" s="65" t="s">
        <v>26</v>
      </c>
      <c r="L79" s="67">
        <v>75000</v>
      </c>
      <c r="M79" s="67">
        <f>ROUNDDOWN(J79*L79,-3)</f>
        <v>5625000</v>
      </c>
      <c r="N79" s="340">
        <f>Reviu[[#This Row],[JUMLAH]]-Reviu[[#This Row],[JUMLAH ]]</f>
        <v>0</v>
      </c>
      <c r="O79" s="240"/>
      <c r="P79" s="244"/>
      <c r="Q79" s="244"/>
    </row>
    <row r="80" spans="1:19" ht="13.2" x14ac:dyDescent="0.25">
      <c r="A80" s="1" t="s">
        <v>85</v>
      </c>
      <c r="B80" s="65"/>
      <c r="C80" s="66" t="s">
        <v>556</v>
      </c>
      <c r="D80" s="65">
        <v>4</v>
      </c>
      <c r="E80" s="65" t="s">
        <v>120</v>
      </c>
      <c r="F80" s="67">
        <v>1500000</v>
      </c>
      <c r="G80" s="154">
        <f>ROUNDDOWN(D80*F80,-3)</f>
        <v>6000000</v>
      </c>
      <c r="H80" s="188"/>
      <c r="I80" s="66" t="s">
        <v>556</v>
      </c>
      <c r="J80" s="65">
        <v>4</v>
      </c>
      <c r="K80" s="65" t="s">
        <v>120</v>
      </c>
      <c r="L80" s="67">
        <v>1500000</v>
      </c>
      <c r="M80" s="67">
        <f>ROUNDDOWN(J80*L80,-3)</f>
        <v>6000000</v>
      </c>
      <c r="N80" s="340">
        <f>Reviu[[#This Row],[JUMLAH]]-Reviu[[#This Row],[JUMLAH ]]</f>
        <v>0</v>
      </c>
      <c r="O80" s="240"/>
      <c r="P80" s="244"/>
      <c r="Q80" s="244"/>
    </row>
    <row r="81" spans="1:19" ht="13.2" x14ac:dyDescent="0.25">
      <c r="A81" s="1" t="s">
        <v>585</v>
      </c>
      <c r="B81" s="65"/>
      <c r="C81" s="66" t="s">
        <v>557</v>
      </c>
      <c r="D81" s="65">
        <v>4</v>
      </c>
      <c r="E81" s="65" t="s">
        <v>120</v>
      </c>
      <c r="F81" s="67">
        <v>1500000</v>
      </c>
      <c r="G81" s="154">
        <f>ROUNDDOWN(D81*F81,-3)</f>
        <v>6000000</v>
      </c>
      <c r="H81" s="188"/>
      <c r="I81" s="66" t="s">
        <v>557</v>
      </c>
      <c r="J81" s="65">
        <v>4</v>
      </c>
      <c r="K81" s="65" t="s">
        <v>120</v>
      </c>
      <c r="L81" s="67">
        <v>1500000</v>
      </c>
      <c r="M81" s="67">
        <f>ROUNDDOWN(J81*L81,-3)</f>
        <v>6000000</v>
      </c>
      <c r="N81" s="340">
        <f>Reviu[[#This Row],[JUMLAH]]-Reviu[[#This Row],[JUMLAH ]]</f>
        <v>0</v>
      </c>
      <c r="O81" s="240"/>
      <c r="P81" s="244"/>
      <c r="Q81" s="244"/>
    </row>
    <row r="82" spans="1:19" ht="13.2" x14ac:dyDescent="0.25">
      <c r="A82" s="1" t="s">
        <v>586</v>
      </c>
      <c r="B82" s="65"/>
      <c r="C82" s="66" t="s">
        <v>558</v>
      </c>
      <c r="D82" s="65">
        <v>5</v>
      </c>
      <c r="E82" s="65" t="s">
        <v>120</v>
      </c>
      <c r="F82" s="67">
        <v>1000000</v>
      </c>
      <c r="G82" s="154">
        <f>ROUNDDOWN(D82*F82,-3)</f>
        <v>5000000</v>
      </c>
      <c r="H82" s="188"/>
      <c r="I82" s="66" t="s">
        <v>558</v>
      </c>
      <c r="J82" s="65">
        <v>5</v>
      </c>
      <c r="K82" s="65" t="s">
        <v>120</v>
      </c>
      <c r="L82" s="67">
        <v>1000000</v>
      </c>
      <c r="M82" s="67">
        <f>ROUNDDOWN(J82*L82,-3)</f>
        <v>5000000</v>
      </c>
      <c r="N82" s="340">
        <f>Reviu[[#This Row],[JUMLAH]]-Reviu[[#This Row],[JUMLAH ]]</f>
        <v>0</v>
      </c>
      <c r="O82" s="240"/>
      <c r="P82" s="244"/>
      <c r="Q82" s="244"/>
    </row>
    <row r="83" spans="1:19" ht="13.2" x14ac:dyDescent="0.25">
      <c r="A83" s="1" t="s">
        <v>86</v>
      </c>
      <c r="B83" s="62" t="s">
        <v>528</v>
      </c>
      <c r="C83" s="63" t="s">
        <v>31</v>
      </c>
      <c r="D83" s="62"/>
      <c r="E83" s="62"/>
      <c r="F83" s="64"/>
      <c r="G83" s="153">
        <f>G84</f>
        <v>7200000</v>
      </c>
      <c r="H83" s="187" t="s">
        <v>528</v>
      </c>
      <c r="I83" s="63" t="s">
        <v>31</v>
      </c>
      <c r="J83" s="62"/>
      <c r="K83" s="62"/>
      <c r="L83" s="64"/>
      <c r="M83" s="64">
        <f>M84</f>
        <v>7200000</v>
      </c>
      <c r="N83" s="416">
        <f>N84</f>
        <v>0</v>
      </c>
      <c r="O83" s="280"/>
      <c r="P83" s="244"/>
      <c r="Q83" s="244"/>
      <c r="S83" s="311" t="s">
        <v>503</v>
      </c>
    </row>
    <row r="84" spans="1:19" ht="13.2" x14ac:dyDescent="0.25">
      <c r="A84" s="1" t="s">
        <v>87</v>
      </c>
      <c r="B84" s="65"/>
      <c r="C84" s="66" t="s">
        <v>559</v>
      </c>
      <c r="D84" s="65">
        <v>8</v>
      </c>
      <c r="E84" s="65" t="s">
        <v>33</v>
      </c>
      <c r="F84" s="67">
        <v>900000</v>
      </c>
      <c r="G84" s="154">
        <f>ROUNDDOWN(D84*F84,-3)</f>
        <v>7200000</v>
      </c>
      <c r="H84" s="188"/>
      <c r="I84" s="66" t="s">
        <v>559</v>
      </c>
      <c r="J84" s="65">
        <v>8</v>
      </c>
      <c r="K84" s="65" t="s">
        <v>33</v>
      </c>
      <c r="L84" s="67">
        <v>900000</v>
      </c>
      <c r="M84" s="67">
        <f>ROUNDDOWN(J84*L84,-3)</f>
        <v>7200000</v>
      </c>
      <c r="N84" s="340">
        <f>Reviu[[#This Row],[JUMLAH]]-Reviu[[#This Row],[JUMLAH ]]</f>
        <v>0</v>
      </c>
      <c r="O84" s="240"/>
      <c r="P84" s="244"/>
      <c r="Q84" s="244"/>
    </row>
    <row r="85" spans="1:19" ht="13.2" x14ac:dyDescent="0.25">
      <c r="A85" s="1" t="s">
        <v>89</v>
      </c>
      <c r="B85" s="68" t="s">
        <v>525</v>
      </c>
      <c r="C85" s="69" t="s">
        <v>35</v>
      </c>
      <c r="D85" s="68"/>
      <c r="E85" s="68"/>
      <c r="F85" s="70"/>
      <c r="G85" s="155">
        <f>G86</f>
        <v>40691000</v>
      </c>
      <c r="H85" s="189" t="s">
        <v>525</v>
      </c>
      <c r="I85" s="69" t="s">
        <v>35</v>
      </c>
      <c r="J85" s="68"/>
      <c r="K85" s="68"/>
      <c r="L85" s="70"/>
      <c r="M85" s="70">
        <f>M86</f>
        <v>40691000</v>
      </c>
      <c r="N85" s="417">
        <f>N86</f>
        <v>0</v>
      </c>
      <c r="O85" s="281"/>
      <c r="P85" s="244"/>
      <c r="Q85" s="244"/>
      <c r="S85" s="311" t="s">
        <v>503</v>
      </c>
    </row>
    <row r="86" spans="1:19" ht="13.2" x14ac:dyDescent="0.25">
      <c r="A86" s="1" t="s">
        <v>90</v>
      </c>
      <c r="B86" s="65"/>
      <c r="C86" s="66" t="s">
        <v>587</v>
      </c>
      <c r="D86" s="65">
        <v>20</v>
      </c>
      <c r="E86" s="65" t="s">
        <v>26</v>
      </c>
      <c r="F86" s="67">
        <v>2034550</v>
      </c>
      <c r="G86" s="154">
        <f>ROUNDDOWN(D86*F86,-3)</f>
        <v>40691000</v>
      </c>
      <c r="H86" s="188"/>
      <c r="I86" s="66" t="s">
        <v>587</v>
      </c>
      <c r="J86" s="65">
        <v>20</v>
      </c>
      <c r="K86" s="65" t="s">
        <v>26</v>
      </c>
      <c r="L86" s="67">
        <v>2034550</v>
      </c>
      <c r="M86" s="67">
        <f>ROUNDDOWN(J86*L86,-3)</f>
        <v>40691000</v>
      </c>
      <c r="N86" s="340">
        <f>Reviu[[#This Row],[JUMLAH]]-Reviu[[#This Row],[JUMLAH ]]</f>
        <v>0</v>
      </c>
      <c r="O86" s="240"/>
      <c r="P86" s="244"/>
      <c r="Q86" s="244"/>
    </row>
    <row r="87" spans="1:19" ht="13.2" x14ac:dyDescent="0.25">
      <c r="A87" s="1" t="s">
        <v>93</v>
      </c>
      <c r="B87" s="77" t="s">
        <v>94</v>
      </c>
      <c r="C87" s="78" t="s">
        <v>95</v>
      </c>
      <c r="D87" s="77"/>
      <c r="E87" s="77" t="s">
        <v>554</v>
      </c>
      <c r="F87" s="79"/>
      <c r="G87" s="158">
        <f>SUM(G88,G98)</f>
        <v>219670000</v>
      </c>
      <c r="H87" s="192" t="s">
        <v>94</v>
      </c>
      <c r="I87" s="78" t="s">
        <v>95</v>
      </c>
      <c r="J87" s="77"/>
      <c r="K87" s="77" t="s">
        <v>554</v>
      </c>
      <c r="L87" s="79"/>
      <c r="M87" s="79">
        <f>SUM(M88,M98)</f>
        <v>242705000</v>
      </c>
      <c r="N87" s="428">
        <f>SUM(N88,N98)</f>
        <v>-23035000</v>
      </c>
      <c r="O87" s="279"/>
      <c r="P87" s="244"/>
      <c r="Q87" s="244"/>
    </row>
    <row r="88" spans="1:19" ht="13.2" x14ac:dyDescent="0.25">
      <c r="A88" s="1" t="s">
        <v>96</v>
      </c>
      <c r="B88" s="71" t="s">
        <v>21</v>
      </c>
      <c r="C88" s="72" t="s">
        <v>588</v>
      </c>
      <c r="D88" s="71"/>
      <c r="E88" s="71"/>
      <c r="F88" s="73"/>
      <c r="G88" s="156">
        <f>SUM(G89,G96)</f>
        <v>116750000</v>
      </c>
      <c r="H88" s="190" t="s">
        <v>21</v>
      </c>
      <c r="I88" s="72" t="s">
        <v>588</v>
      </c>
      <c r="J88" s="71"/>
      <c r="K88" s="71"/>
      <c r="L88" s="73"/>
      <c r="M88" s="73">
        <f>SUM(M89,M94,M96)</f>
        <v>131785000</v>
      </c>
      <c r="N88" s="419">
        <f>SUM(N89,N94,N96)</f>
        <v>-15035000</v>
      </c>
      <c r="O88" s="279"/>
      <c r="P88" s="532" t="s">
        <v>502</v>
      </c>
      <c r="Q88" s="532" t="s">
        <v>504</v>
      </c>
      <c r="S88" s="311"/>
    </row>
    <row r="89" spans="1:19" ht="13.2" x14ac:dyDescent="0.25">
      <c r="A89" s="1" t="s">
        <v>98</v>
      </c>
      <c r="B89" s="68" t="s">
        <v>523</v>
      </c>
      <c r="C89" s="69" t="s">
        <v>24</v>
      </c>
      <c r="D89" s="68"/>
      <c r="E89" s="68"/>
      <c r="F89" s="70"/>
      <c r="G89" s="155">
        <f>SUM(G90:G93)</f>
        <v>50750000</v>
      </c>
      <c r="H89" s="189" t="s">
        <v>523</v>
      </c>
      <c r="I89" s="69" t="s">
        <v>24</v>
      </c>
      <c r="J89" s="68"/>
      <c r="K89" s="68"/>
      <c r="L89" s="70"/>
      <c r="M89" s="70">
        <f>SUM(M90:M93)</f>
        <v>50750000</v>
      </c>
      <c r="N89" s="417">
        <f>SUM(N90:N93)</f>
        <v>0</v>
      </c>
      <c r="O89" s="279"/>
      <c r="P89" s="244"/>
      <c r="Q89" s="244"/>
      <c r="S89" s="311" t="s">
        <v>504</v>
      </c>
    </row>
    <row r="90" spans="1:19" ht="13.2" x14ac:dyDescent="0.25">
      <c r="A90" s="1" t="s">
        <v>99</v>
      </c>
      <c r="B90" s="65"/>
      <c r="C90" s="66" t="s">
        <v>555</v>
      </c>
      <c r="D90" s="65">
        <v>250</v>
      </c>
      <c r="E90" s="65" t="s">
        <v>26</v>
      </c>
      <c r="F90" s="67">
        <v>75000</v>
      </c>
      <c r="G90" s="154">
        <f>ROUNDDOWN(D90*F90,-3)</f>
        <v>18750000</v>
      </c>
      <c r="H90" s="188"/>
      <c r="I90" s="66" t="s">
        <v>555</v>
      </c>
      <c r="J90" s="65">
        <v>250</v>
      </c>
      <c r="K90" s="65" t="s">
        <v>26</v>
      </c>
      <c r="L90" s="67">
        <v>75000</v>
      </c>
      <c r="M90" s="67">
        <f>ROUNDDOWN(J90*L90,-3)</f>
        <v>18750000</v>
      </c>
      <c r="N90" s="340">
        <f>Reviu[[#This Row],[JUMLAH]]-Reviu[[#This Row],[JUMLAH ]]</f>
        <v>0</v>
      </c>
      <c r="O90" s="279"/>
      <c r="P90" s="244"/>
      <c r="Q90" s="244"/>
    </row>
    <row r="91" spans="1:19" ht="13.2" x14ac:dyDescent="0.25">
      <c r="A91" s="1" t="s">
        <v>100</v>
      </c>
      <c r="B91" s="65"/>
      <c r="C91" s="66" t="s">
        <v>556</v>
      </c>
      <c r="D91" s="65">
        <v>8</v>
      </c>
      <c r="E91" s="65" t="s">
        <v>120</v>
      </c>
      <c r="F91" s="67">
        <v>1500000</v>
      </c>
      <c r="G91" s="154">
        <f>ROUNDDOWN(D91*F91,-3)</f>
        <v>12000000</v>
      </c>
      <c r="H91" s="188"/>
      <c r="I91" s="66" t="s">
        <v>556</v>
      </c>
      <c r="J91" s="65">
        <v>8</v>
      </c>
      <c r="K91" s="65" t="s">
        <v>120</v>
      </c>
      <c r="L91" s="67">
        <v>1500000</v>
      </c>
      <c r="M91" s="67">
        <f>ROUNDDOWN(J91*L91,-3)</f>
        <v>12000000</v>
      </c>
      <c r="N91" s="600">
        <f>Reviu[[#This Row],[JUMLAH]]-Reviu[[#This Row],[JUMLAH ]]</f>
        <v>0</v>
      </c>
      <c r="O91" s="253"/>
      <c r="P91" s="244"/>
      <c r="Q91" s="244"/>
    </row>
    <row r="92" spans="1:19" ht="13.2" x14ac:dyDescent="0.25">
      <c r="A92" s="1" t="s">
        <v>101</v>
      </c>
      <c r="B92" s="65"/>
      <c r="C92" s="66" t="s">
        <v>557</v>
      </c>
      <c r="D92" s="65">
        <v>8</v>
      </c>
      <c r="E92" s="65" t="s">
        <v>120</v>
      </c>
      <c r="F92" s="67">
        <v>1500000</v>
      </c>
      <c r="G92" s="154">
        <f>ROUNDDOWN(D92*F92,-3)</f>
        <v>12000000</v>
      </c>
      <c r="H92" s="188"/>
      <c r="I92" s="66" t="s">
        <v>557</v>
      </c>
      <c r="J92" s="65">
        <v>8</v>
      </c>
      <c r="K92" s="65" t="s">
        <v>120</v>
      </c>
      <c r="L92" s="67">
        <v>1500000</v>
      </c>
      <c r="M92" s="67">
        <f>ROUNDDOWN(J92*L92,-3)</f>
        <v>12000000</v>
      </c>
      <c r="N92" s="600">
        <f>Reviu[[#This Row],[JUMLAH]]-Reviu[[#This Row],[JUMLAH ]]</f>
        <v>0</v>
      </c>
      <c r="O92" s="253"/>
      <c r="P92" s="244"/>
      <c r="Q92" s="244"/>
    </row>
    <row r="93" spans="1:19" ht="13.2" x14ac:dyDescent="0.25">
      <c r="A93" s="1" t="s">
        <v>102</v>
      </c>
      <c r="B93" s="65"/>
      <c r="C93" s="66" t="s">
        <v>558</v>
      </c>
      <c r="D93" s="65">
        <v>8</v>
      </c>
      <c r="E93" s="65" t="s">
        <v>120</v>
      </c>
      <c r="F93" s="67">
        <v>1000000</v>
      </c>
      <c r="G93" s="154">
        <f>ROUNDDOWN(D93*F93,-3)</f>
        <v>8000000</v>
      </c>
      <c r="H93" s="188"/>
      <c r="I93" s="66" t="s">
        <v>558</v>
      </c>
      <c r="J93" s="65">
        <v>8</v>
      </c>
      <c r="K93" s="65" t="s">
        <v>120</v>
      </c>
      <c r="L93" s="67">
        <v>1000000</v>
      </c>
      <c r="M93" s="67">
        <f>ROUNDDOWN(J93*L93,-3)</f>
        <v>8000000</v>
      </c>
      <c r="N93" s="600">
        <f>Reviu[[#This Row],[JUMLAH]]-Reviu[[#This Row],[JUMLAH ]]</f>
        <v>0</v>
      </c>
      <c r="O93" s="253"/>
      <c r="P93" s="244"/>
      <c r="Q93" s="244"/>
    </row>
    <row r="94" spans="1:19" ht="13.2" x14ac:dyDescent="0.25">
      <c r="A94" s="1" t="s">
        <v>1025</v>
      </c>
      <c r="B94" s="65"/>
      <c r="C94" s="66"/>
      <c r="D94" s="65"/>
      <c r="E94" s="65"/>
      <c r="F94" s="67"/>
      <c r="G94" s="154"/>
      <c r="H94" s="191" t="s">
        <v>528</v>
      </c>
      <c r="I94" s="75" t="s">
        <v>31</v>
      </c>
      <c r="J94" s="74"/>
      <c r="K94" s="74"/>
      <c r="L94" s="76"/>
      <c r="M94" s="76">
        <f>M95</f>
        <v>0</v>
      </c>
      <c r="N94" s="418">
        <f>N95</f>
        <v>0</v>
      </c>
      <c r="O94" s="253"/>
      <c r="P94" s="244"/>
      <c r="Q94" s="244"/>
      <c r="S94" s="311" t="s">
        <v>504</v>
      </c>
    </row>
    <row r="95" spans="1:19" ht="13.2" x14ac:dyDescent="0.25">
      <c r="A95" s="1" t="s">
        <v>1178</v>
      </c>
      <c r="B95" s="65"/>
      <c r="C95" s="66"/>
      <c r="D95" s="65"/>
      <c r="E95" s="65"/>
      <c r="F95" s="67"/>
      <c r="G95" s="154"/>
      <c r="H95" s="188"/>
      <c r="I95" s="66" t="s">
        <v>559</v>
      </c>
      <c r="J95" s="601">
        <v>0</v>
      </c>
      <c r="K95" s="65" t="s">
        <v>33</v>
      </c>
      <c r="L95" s="67">
        <v>900000</v>
      </c>
      <c r="M95" s="67">
        <f>ROUNDDOWN(J95*L95,-3)</f>
        <v>0</v>
      </c>
      <c r="N95" s="340">
        <f>Reviu[[#This Row],[JUMLAH]]-Reviu[[#This Row],[JUMLAH ]]</f>
        <v>0</v>
      </c>
      <c r="O95" s="253"/>
      <c r="P95" s="244"/>
      <c r="Q95" s="244"/>
    </row>
    <row r="96" spans="1:19" ht="13.2" x14ac:dyDescent="0.25">
      <c r="A96" s="1" t="s">
        <v>103</v>
      </c>
      <c r="B96" s="68" t="s">
        <v>525</v>
      </c>
      <c r="C96" s="69" t="s">
        <v>35</v>
      </c>
      <c r="D96" s="68"/>
      <c r="E96" s="68"/>
      <c r="F96" s="70"/>
      <c r="G96" s="155">
        <f>G97</f>
        <v>66000000</v>
      </c>
      <c r="H96" s="189" t="s">
        <v>525</v>
      </c>
      <c r="I96" s="69" t="s">
        <v>35</v>
      </c>
      <c r="J96" s="68"/>
      <c r="K96" s="68"/>
      <c r="L96" s="70"/>
      <c r="M96" s="70">
        <f>M97</f>
        <v>81035000</v>
      </c>
      <c r="N96" s="417">
        <f>N97</f>
        <v>-15035000</v>
      </c>
      <c r="O96" s="279"/>
      <c r="P96" s="244"/>
      <c r="Q96" s="244"/>
      <c r="S96" s="311" t="s">
        <v>504</v>
      </c>
    </row>
    <row r="97" spans="1:19" ht="13.2" x14ac:dyDescent="0.25">
      <c r="A97" s="1" t="s">
        <v>104</v>
      </c>
      <c r="B97" s="65"/>
      <c r="C97" s="66" t="s">
        <v>589</v>
      </c>
      <c r="D97" s="65">
        <v>12</v>
      </c>
      <c r="E97" s="65" t="s">
        <v>26</v>
      </c>
      <c r="F97" s="67">
        <v>5500000</v>
      </c>
      <c r="G97" s="154">
        <f>ROUNDDOWN(D97*F97,-3)</f>
        <v>66000000</v>
      </c>
      <c r="H97" s="188"/>
      <c r="I97" s="271" t="s">
        <v>589</v>
      </c>
      <c r="J97" s="537">
        <v>16</v>
      </c>
      <c r="K97" s="272" t="s">
        <v>26</v>
      </c>
      <c r="L97" s="67">
        <v>5064687.5</v>
      </c>
      <c r="M97" s="274">
        <f>ROUNDDOWN(J97*L97,-3)</f>
        <v>81035000</v>
      </c>
      <c r="N97" s="340">
        <f>Reviu[[#This Row],[JUMLAH]]-Reviu[[#This Row],[JUMLAH ]]</f>
        <v>-15035000</v>
      </c>
      <c r="O97" s="240"/>
      <c r="P97" s="244"/>
      <c r="Q97" s="244"/>
    </row>
    <row r="98" spans="1:19" ht="13.2" x14ac:dyDescent="0.25">
      <c r="A98" s="1" t="s">
        <v>590</v>
      </c>
      <c r="B98" s="80" t="s">
        <v>38</v>
      </c>
      <c r="C98" s="81" t="s">
        <v>97</v>
      </c>
      <c r="D98" s="80"/>
      <c r="E98" s="80"/>
      <c r="F98" s="82"/>
      <c r="G98" s="159">
        <f>SUM(G99,G105,G107)</f>
        <v>102920000</v>
      </c>
      <c r="H98" s="193" t="s">
        <v>38</v>
      </c>
      <c r="I98" s="81" t="s">
        <v>97</v>
      </c>
      <c r="J98" s="80"/>
      <c r="K98" s="80"/>
      <c r="L98" s="82"/>
      <c r="M98" s="82">
        <f>SUM(M99,M105,M107)</f>
        <v>110920000</v>
      </c>
      <c r="N98" s="420">
        <f>SUM(N99,N105,N107)</f>
        <v>-8000000</v>
      </c>
      <c r="O98" s="279"/>
      <c r="P98" s="532" t="s">
        <v>502</v>
      </c>
      <c r="Q98" s="532" t="s">
        <v>504</v>
      </c>
      <c r="S98" s="311"/>
    </row>
    <row r="99" spans="1:19" ht="13.2" x14ac:dyDescent="0.25">
      <c r="A99" s="1" t="s">
        <v>591</v>
      </c>
      <c r="B99" s="68" t="s">
        <v>523</v>
      </c>
      <c r="C99" s="69" t="s">
        <v>24</v>
      </c>
      <c r="D99" s="68"/>
      <c r="E99" s="68"/>
      <c r="F99" s="70"/>
      <c r="G99" s="155">
        <f>SUM(G100:G104)</f>
        <v>23750000</v>
      </c>
      <c r="H99" s="189" t="s">
        <v>523</v>
      </c>
      <c r="I99" s="69" t="s">
        <v>24</v>
      </c>
      <c r="J99" s="68"/>
      <c r="K99" s="68"/>
      <c r="L99" s="70"/>
      <c r="M99" s="70">
        <f>SUM(M100:M104)</f>
        <v>23750000</v>
      </c>
      <c r="N99" s="417">
        <f>SUM(N100:N104)</f>
        <v>0</v>
      </c>
      <c r="O99" s="279"/>
      <c r="P99" s="244"/>
      <c r="Q99" s="244"/>
      <c r="S99" s="311" t="s">
        <v>504</v>
      </c>
    </row>
    <row r="100" spans="1:19" ht="13.2" x14ac:dyDescent="0.25">
      <c r="A100" s="1" t="s">
        <v>592</v>
      </c>
      <c r="B100" s="65"/>
      <c r="C100" s="66" t="s">
        <v>555</v>
      </c>
      <c r="D100" s="65">
        <v>90</v>
      </c>
      <c r="E100" s="65" t="s">
        <v>26</v>
      </c>
      <c r="F100" s="67">
        <v>75000</v>
      </c>
      <c r="G100" s="154">
        <f>ROUNDDOWN(D100*F100,-3)</f>
        <v>6750000</v>
      </c>
      <c r="H100" s="188"/>
      <c r="I100" s="66" t="s">
        <v>555</v>
      </c>
      <c r="J100" s="65">
        <v>90</v>
      </c>
      <c r="K100" s="65" t="s">
        <v>26</v>
      </c>
      <c r="L100" s="67">
        <v>75000</v>
      </c>
      <c r="M100" s="67">
        <f>ROUNDDOWN(J100*L100,-3)</f>
        <v>6750000</v>
      </c>
      <c r="N100" s="340">
        <f>Reviu[[#This Row],[JUMLAH]]-Reviu[[#This Row],[JUMLAH ]]</f>
        <v>0</v>
      </c>
      <c r="O100" s="240"/>
      <c r="P100" s="244"/>
      <c r="Q100" s="244"/>
    </row>
    <row r="101" spans="1:19" ht="13.2" x14ac:dyDescent="0.25">
      <c r="A101" s="1" t="s">
        <v>593</v>
      </c>
      <c r="B101" s="65"/>
      <c r="C101" s="66" t="s">
        <v>556</v>
      </c>
      <c r="D101" s="65">
        <v>2</v>
      </c>
      <c r="E101" s="65" t="s">
        <v>120</v>
      </c>
      <c r="F101" s="67">
        <v>1500000</v>
      </c>
      <c r="G101" s="154">
        <f>ROUNDDOWN(D101*F101,-3)</f>
        <v>3000000</v>
      </c>
      <c r="H101" s="188"/>
      <c r="I101" s="66" t="s">
        <v>556</v>
      </c>
      <c r="J101" s="65">
        <v>2</v>
      </c>
      <c r="K101" s="65" t="s">
        <v>120</v>
      </c>
      <c r="L101" s="67">
        <v>1500000</v>
      </c>
      <c r="M101" s="67">
        <f>ROUNDDOWN(J101*L101,-3)</f>
        <v>3000000</v>
      </c>
      <c r="N101" s="340">
        <f>Reviu[[#This Row],[JUMLAH]]-Reviu[[#This Row],[JUMLAH ]]</f>
        <v>0</v>
      </c>
      <c r="O101" s="240"/>
      <c r="P101" s="244"/>
      <c r="Q101" s="244"/>
    </row>
    <row r="102" spans="1:19" ht="13.2" x14ac:dyDescent="0.25">
      <c r="A102" s="1" t="s">
        <v>594</v>
      </c>
      <c r="B102" s="65"/>
      <c r="C102" s="66" t="s">
        <v>557</v>
      </c>
      <c r="D102" s="65">
        <v>2</v>
      </c>
      <c r="E102" s="65" t="s">
        <v>120</v>
      </c>
      <c r="F102" s="67">
        <v>1500000</v>
      </c>
      <c r="G102" s="154">
        <f>ROUNDDOWN(D102*F102,-3)</f>
        <v>3000000</v>
      </c>
      <c r="H102" s="188"/>
      <c r="I102" s="66" t="s">
        <v>557</v>
      </c>
      <c r="J102" s="65">
        <v>2</v>
      </c>
      <c r="K102" s="65" t="s">
        <v>120</v>
      </c>
      <c r="L102" s="67">
        <v>1500000</v>
      </c>
      <c r="M102" s="67">
        <f>ROUNDDOWN(J102*L102,-3)</f>
        <v>3000000</v>
      </c>
      <c r="N102" s="340">
        <f>Reviu[[#This Row],[JUMLAH]]-Reviu[[#This Row],[JUMLAH ]]</f>
        <v>0</v>
      </c>
      <c r="O102" s="240"/>
      <c r="P102" s="244"/>
      <c r="Q102" s="244"/>
    </row>
    <row r="103" spans="1:19" ht="13.2" x14ac:dyDescent="0.25">
      <c r="A103" s="1" t="s">
        <v>595</v>
      </c>
      <c r="B103" s="65"/>
      <c r="C103" s="66" t="s">
        <v>558</v>
      </c>
      <c r="D103" s="65">
        <v>2</v>
      </c>
      <c r="E103" s="65" t="s">
        <v>120</v>
      </c>
      <c r="F103" s="67">
        <v>1000000</v>
      </c>
      <c r="G103" s="154">
        <f>ROUNDDOWN(D103*F103,-3)</f>
        <v>2000000</v>
      </c>
      <c r="H103" s="188"/>
      <c r="I103" s="66" t="s">
        <v>558</v>
      </c>
      <c r="J103" s="65">
        <v>2</v>
      </c>
      <c r="K103" s="65" t="s">
        <v>120</v>
      </c>
      <c r="L103" s="67">
        <v>1000000</v>
      </c>
      <c r="M103" s="67">
        <f>ROUNDDOWN(J103*L103,-3)</f>
        <v>2000000</v>
      </c>
      <c r="N103" s="340">
        <f>Reviu[[#This Row],[JUMLAH]]-Reviu[[#This Row],[JUMLAH ]]</f>
        <v>0</v>
      </c>
      <c r="O103" s="240"/>
      <c r="P103" s="244"/>
      <c r="Q103" s="244"/>
    </row>
    <row r="104" spans="1:19" ht="13.2" x14ac:dyDescent="0.25">
      <c r="A104" s="25" t="s">
        <v>596</v>
      </c>
      <c r="B104" s="65"/>
      <c r="C104" s="66" t="s">
        <v>597</v>
      </c>
      <c r="D104" s="65">
        <v>36</v>
      </c>
      <c r="E104" s="65" t="s">
        <v>26</v>
      </c>
      <c r="F104" s="67">
        <v>250000</v>
      </c>
      <c r="G104" s="154">
        <f>ROUNDDOWN(D104*F104,-3)</f>
        <v>9000000</v>
      </c>
      <c r="H104" s="188"/>
      <c r="I104" s="66" t="s">
        <v>597</v>
      </c>
      <c r="J104" s="65">
        <v>36</v>
      </c>
      <c r="K104" s="65" t="s">
        <v>26</v>
      </c>
      <c r="L104" s="67">
        <v>250000</v>
      </c>
      <c r="M104" s="67">
        <f>ROUNDDOWN(J104*L104,-3)</f>
        <v>9000000</v>
      </c>
      <c r="N104" s="340">
        <f>Reviu[[#This Row],[JUMLAH]]-Reviu[[#This Row],[JUMLAH ]]</f>
        <v>0</v>
      </c>
      <c r="O104" s="240"/>
      <c r="P104" s="244"/>
      <c r="Q104" s="244"/>
    </row>
    <row r="105" spans="1:19" ht="13.2" x14ac:dyDescent="0.25">
      <c r="A105" s="1" t="s">
        <v>598</v>
      </c>
      <c r="B105" s="74" t="s">
        <v>528</v>
      </c>
      <c r="C105" s="75" t="s">
        <v>31</v>
      </c>
      <c r="D105" s="74"/>
      <c r="E105" s="74"/>
      <c r="F105" s="76"/>
      <c r="G105" s="157">
        <f>G106</f>
        <v>10000000</v>
      </c>
      <c r="H105" s="191" t="s">
        <v>528</v>
      </c>
      <c r="I105" s="75" t="s">
        <v>31</v>
      </c>
      <c r="J105" s="74"/>
      <c r="K105" s="74"/>
      <c r="L105" s="76"/>
      <c r="M105" s="76">
        <f>M106</f>
        <v>18000000</v>
      </c>
      <c r="N105" s="418">
        <f>N106</f>
        <v>-8000000</v>
      </c>
      <c r="O105" s="279"/>
      <c r="P105" s="244"/>
      <c r="Q105" s="244"/>
      <c r="S105" s="311" t="s">
        <v>504</v>
      </c>
    </row>
    <row r="106" spans="1:19" ht="13.2" x14ac:dyDescent="0.25">
      <c r="A106" s="1" t="s">
        <v>599</v>
      </c>
      <c r="B106" s="65"/>
      <c r="C106" s="66" t="s">
        <v>559</v>
      </c>
      <c r="D106" s="65">
        <v>10</v>
      </c>
      <c r="E106" s="65" t="s">
        <v>33</v>
      </c>
      <c r="F106" s="67">
        <v>1000000</v>
      </c>
      <c r="G106" s="154">
        <f>ROUNDDOWN(D106*F106,-3)</f>
        <v>10000000</v>
      </c>
      <c r="H106" s="188"/>
      <c r="I106" s="271" t="s">
        <v>559</v>
      </c>
      <c r="J106" s="537">
        <v>20</v>
      </c>
      <c r="K106" s="272" t="s">
        <v>33</v>
      </c>
      <c r="L106" s="274">
        <v>900000</v>
      </c>
      <c r="M106" s="274">
        <f>ROUNDDOWN(J106*L106,-3)</f>
        <v>18000000</v>
      </c>
      <c r="N106" s="340">
        <f>Reviu[[#This Row],[JUMLAH]]-Reviu[[#This Row],[JUMLAH ]]</f>
        <v>-8000000</v>
      </c>
      <c r="O106" s="253"/>
      <c r="P106" s="244"/>
      <c r="Q106" s="244"/>
    </row>
    <row r="107" spans="1:19" ht="13.2" x14ac:dyDescent="0.25">
      <c r="A107" s="1" t="s">
        <v>600</v>
      </c>
      <c r="B107" s="68" t="s">
        <v>525</v>
      </c>
      <c r="C107" s="69" t="s">
        <v>35</v>
      </c>
      <c r="D107" s="68"/>
      <c r="E107" s="68"/>
      <c r="F107" s="70"/>
      <c r="G107" s="155">
        <f>G108</f>
        <v>69170000</v>
      </c>
      <c r="H107" s="189" t="s">
        <v>525</v>
      </c>
      <c r="I107" s="69" t="s">
        <v>35</v>
      </c>
      <c r="J107" s="68"/>
      <c r="K107" s="68"/>
      <c r="L107" s="70"/>
      <c r="M107" s="70">
        <f>M108</f>
        <v>69170000</v>
      </c>
      <c r="N107" s="417">
        <f>N108</f>
        <v>0</v>
      </c>
      <c r="O107" s="279"/>
      <c r="P107" s="244"/>
      <c r="Q107" s="244"/>
      <c r="S107" s="311" t="s">
        <v>504</v>
      </c>
    </row>
    <row r="108" spans="1:19" ht="13.2" x14ac:dyDescent="0.25">
      <c r="A108" s="1" t="s">
        <v>601</v>
      </c>
      <c r="B108" s="65"/>
      <c r="C108" s="66" t="s">
        <v>602</v>
      </c>
      <c r="D108" s="65">
        <v>26</v>
      </c>
      <c r="E108" s="65" t="s">
        <v>26</v>
      </c>
      <c r="F108" s="67">
        <v>2660417</v>
      </c>
      <c r="G108" s="154">
        <f>ROUNDDOWN(D108*F108,-3)</f>
        <v>69170000</v>
      </c>
      <c r="H108" s="188"/>
      <c r="I108" s="66" t="s">
        <v>602</v>
      </c>
      <c r="J108" s="65">
        <v>26</v>
      </c>
      <c r="K108" s="65" t="s">
        <v>26</v>
      </c>
      <c r="L108" s="67">
        <v>2660417</v>
      </c>
      <c r="M108" s="67">
        <f>ROUNDDOWN(J108*L108,-3)</f>
        <v>69170000</v>
      </c>
      <c r="N108" s="340">
        <f>Reviu[[#This Row],[JUMLAH]]-Reviu[[#This Row],[JUMLAH ]]</f>
        <v>0</v>
      </c>
      <c r="O108" s="240"/>
      <c r="P108" s="244"/>
      <c r="Q108" s="244"/>
    </row>
    <row r="109" spans="1:19" ht="13.2" x14ac:dyDescent="0.25">
      <c r="A109" s="1" t="s">
        <v>105</v>
      </c>
      <c r="B109" s="83" t="s">
        <v>105</v>
      </c>
      <c r="C109" s="84" t="s">
        <v>106</v>
      </c>
      <c r="D109" s="83"/>
      <c r="E109" s="83"/>
      <c r="F109" s="85"/>
      <c r="G109" s="160">
        <f>SUM(G110,G661)</f>
        <v>22288180000</v>
      </c>
      <c r="H109" s="194" t="s">
        <v>105</v>
      </c>
      <c r="I109" s="84" t="s">
        <v>106</v>
      </c>
      <c r="J109" s="83"/>
      <c r="K109" s="83"/>
      <c r="L109" s="85"/>
      <c r="M109" s="85">
        <f>SUM(M110,M661)</f>
        <v>22314424000</v>
      </c>
      <c r="N109" s="421">
        <f>SUM(N110,N661)</f>
        <v>-26244000</v>
      </c>
      <c r="O109" s="279"/>
      <c r="P109" s="244"/>
      <c r="Q109" s="244"/>
    </row>
    <row r="110" spans="1:19" ht="26.4" x14ac:dyDescent="0.25">
      <c r="A110" s="1" t="s">
        <v>107</v>
      </c>
      <c r="B110" s="86" t="s">
        <v>603</v>
      </c>
      <c r="C110" s="87" t="s">
        <v>108</v>
      </c>
      <c r="D110" s="86"/>
      <c r="E110" s="86"/>
      <c r="F110" s="88"/>
      <c r="G110" s="161">
        <f>SUM(G111,G117,G408,G414)</f>
        <v>13788180000</v>
      </c>
      <c r="H110" s="195" t="s">
        <v>603</v>
      </c>
      <c r="I110" s="87" t="s">
        <v>108</v>
      </c>
      <c r="J110" s="86"/>
      <c r="K110" s="86"/>
      <c r="L110" s="88"/>
      <c r="M110" s="88">
        <f>SUM(M111,M117,M408,M414)</f>
        <v>13814424000</v>
      </c>
      <c r="N110" s="422">
        <f>SUM(N111,N117,N408,N414)</f>
        <v>-26244000</v>
      </c>
      <c r="O110" s="279"/>
      <c r="P110" s="244"/>
      <c r="Q110" s="244"/>
    </row>
    <row r="111" spans="1:19" ht="26.4" x14ac:dyDescent="0.25">
      <c r="A111" s="1" t="s">
        <v>109</v>
      </c>
      <c r="B111" s="89" t="s">
        <v>110</v>
      </c>
      <c r="C111" s="90" t="s">
        <v>604</v>
      </c>
      <c r="D111" s="89">
        <v>2</v>
      </c>
      <c r="E111" s="89" t="s">
        <v>111</v>
      </c>
      <c r="F111" s="91"/>
      <c r="G111" s="162">
        <f>G112</f>
        <v>260000000</v>
      </c>
      <c r="H111" s="196" t="s">
        <v>110</v>
      </c>
      <c r="I111" s="90" t="s">
        <v>604</v>
      </c>
      <c r="J111" s="89">
        <v>2</v>
      </c>
      <c r="K111" s="89" t="s">
        <v>111</v>
      </c>
      <c r="L111" s="91"/>
      <c r="M111" s="91">
        <f t="shared" ref="M111:N115" si="2">M112</f>
        <v>260000000</v>
      </c>
      <c r="N111" s="423">
        <f t="shared" si="2"/>
        <v>0</v>
      </c>
      <c r="O111" s="279"/>
      <c r="P111" s="244"/>
      <c r="Q111" s="244"/>
    </row>
    <row r="112" spans="1:19" ht="26.4" x14ac:dyDescent="0.25">
      <c r="A112" s="1" t="s">
        <v>112</v>
      </c>
      <c r="B112" s="92" t="s">
        <v>113</v>
      </c>
      <c r="C112" s="93" t="s">
        <v>605</v>
      </c>
      <c r="D112" s="92">
        <v>2</v>
      </c>
      <c r="E112" s="92" t="s">
        <v>111</v>
      </c>
      <c r="F112" s="94"/>
      <c r="G112" s="94">
        <f>G113</f>
        <v>260000000</v>
      </c>
      <c r="H112" s="92" t="s">
        <v>113</v>
      </c>
      <c r="I112" s="93" t="s">
        <v>605</v>
      </c>
      <c r="J112" s="92">
        <v>2</v>
      </c>
      <c r="K112" s="92" t="s">
        <v>111</v>
      </c>
      <c r="L112" s="94"/>
      <c r="M112" s="94">
        <f t="shared" si="2"/>
        <v>260000000</v>
      </c>
      <c r="N112" s="424">
        <f t="shared" si="2"/>
        <v>0</v>
      </c>
      <c r="O112" s="289"/>
      <c r="P112" s="244"/>
      <c r="Q112" s="244"/>
    </row>
    <row r="113" spans="1:19" ht="26.4" x14ac:dyDescent="0.25">
      <c r="A113" s="1" t="s">
        <v>114</v>
      </c>
      <c r="B113" s="370" t="s">
        <v>606</v>
      </c>
      <c r="C113" s="371" t="s">
        <v>115</v>
      </c>
      <c r="D113" s="370"/>
      <c r="E113" s="370" t="s">
        <v>554</v>
      </c>
      <c r="F113" s="372"/>
      <c r="G113" s="373">
        <f>G114</f>
        <v>260000000</v>
      </c>
      <c r="H113" s="374" t="s">
        <v>606</v>
      </c>
      <c r="I113" s="371" t="s">
        <v>115</v>
      </c>
      <c r="J113" s="370"/>
      <c r="K113" s="370" t="s">
        <v>554</v>
      </c>
      <c r="L113" s="372"/>
      <c r="M113" s="372">
        <f t="shared" si="2"/>
        <v>260000000</v>
      </c>
      <c r="N113" s="425">
        <f t="shared" si="2"/>
        <v>0</v>
      </c>
      <c r="O113" s="290"/>
      <c r="P113" s="244"/>
      <c r="Q113" s="244"/>
    </row>
    <row r="114" spans="1:19" ht="13.2" x14ac:dyDescent="0.25">
      <c r="A114" s="1" t="s">
        <v>116</v>
      </c>
      <c r="B114" s="80" t="s">
        <v>21</v>
      </c>
      <c r="C114" s="81" t="s">
        <v>607</v>
      </c>
      <c r="D114" s="80"/>
      <c r="E114" s="80"/>
      <c r="F114" s="82"/>
      <c r="G114" s="159">
        <f>G115</f>
        <v>260000000</v>
      </c>
      <c r="H114" s="193" t="s">
        <v>21</v>
      </c>
      <c r="I114" s="81" t="s">
        <v>607</v>
      </c>
      <c r="J114" s="80"/>
      <c r="K114" s="80"/>
      <c r="L114" s="82"/>
      <c r="M114" s="82">
        <f t="shared" si="2"/>
        <v>260000000</v>
      </c>
      <c r="N114" s="420">
        <f t="shared" si="2"/>
        <v>0</v>
      </c>
      <c r="O114" s="285"/>
      <c r="P114" s="532" t="s">
        <v>505</v>
      </c>
      <c r="Q114" s="532" t="s">
        <v>506</v>
      </c>
      <c r="S114" s="311"/>
    </row>
    <row r="115" spans="1:19" ht="13.2" x14ac:dyDescent="0.25">
      <c r="A115" s="1" t="s">
        <v>117</v>
      </c>
      <c r="B115" s="62" t="s">
        <v>608</v>
      </c>
      <c r="C115" s="63" t="s">
        <v>118</v>
      </c>
      <c r="D115" s="62"/>
      <c r="E115" s="62"/>
      <c r="F115" s="64"/>
      <c r="G115" s="153">
        <f>G116</f>
        <v>260000000</v>
      </c>
      <c r="H115" s="187" t="s">
        <v>608</v>
      </c>
      <c r="I115" s="63" t="s">
        <v>118</v>
      </c>
      <c r="J115" s="62"/>
      <c r="K115" s="62"/>
      <c r="L115" s="64"/>
      <c r="M115" s="64">
        <f t="shared" si="2"/>
        <v>260000000</v>
      </c>
      <c r="N115" s="416">
        <f t="shared" si="2"/>
        <v>0</v>
      </c>
      <c r="O115" s="280"/>
      <c r="P115" s="244"/>
      <c r="Q115" s="244"/>
      <c r="R115" s="345" t="s">
        <v>1043</v>
      </c>
      <c r="S115" s="311" t="s">
        <v>506</v>
      </c>
    </row>
    <row r="116" spans="1:19" ht="13.2" x14ac:dyDescent="0.25">
      <c r="A116" s="1" t="s">
        <v>119</v>
      </c>
      <c r="B116" s="65"/>
      <c r="C116" s="66" t="s">
        <v>609</v>
      </c>
      <c r="D116" s="65">
        <v>1</v>
      </c>
      <c r="E116" s="65" t="s">
        <v>120</v>
      </c>
      <c r="F116" s="67">
        <v>260000000</v>
      </c>
      <c r="G116" s="154">
        <f>ROUNDDOWN(D116*F116,-3)</f>
        <v>260000000</v>
      </c>
      <c r="H116" s="188"/>
      <c r="I116" s="66" t="s">
        <v>609</v>
      </c>
      <c r="J116" s="65">
        <v>1</v>
      </c>
      <c r="K116" s="65" t="s">
        <v>120</v>
      </c>
      <c r="L116" s="67">
        <v>260000000</v>
      </c>
      <c r="M116" s="67">
        <f>ROUNDDOWN(J116*L116,-3)</f>
        <v>260000000</v>
      </c>
      <c r="N116" s="340">
        <f>Reviu[[#This Row],[JUMLAH]]-Reviu[[#This Row],[JUMLAH ]]</f>
        <v>0</v>
      </c>
      <c r="O116" s="240"/>
      <c r="P116" s="244"/>
      <c r="Q116" s="244"/>
    </row>
    <row r="117" spans="1:19" ht="66" x14ac:dyDescent="0.25">
      <c r="A117" s="1" t="s">
        <v>121</v>
      </c>
      <c r="B117" s="98" t="s">
        <v>122</v>
      </c>
      <c r="C117" s="99" t="s">
        <v>610</v>
      </c>
      <c r="D117" s="98">
        <v>8</v>
      </c>
      <c r="E117" s="501" t="s">
        <v>611</v>
      </c>
      <c r="F117" s="501"/>
      <c r="G117" s="165">
        <f>SUM(G118,G162,G323)</f>
        <v>10694573000</v>
      </c>
      <c r="H117" s="199" t="s">
        <v>122</v>
      </c>
      <c r="I117" s="99" t="s">
        <v>610</v>
      </c>
      <c r="J117" s="98">
        <v>8</v>
      </c>
      <c r="K117" s="249" t="s">
        <v>611</v>
      </c>
      <c r="L117" s="249"/>
      <c r="M117" s="100">
        <f>SUM(M118,M162,M323)</f>
        <v>11256980000</v>
      </c>
      <c r="N117" s="408">
        <f>SUM(N118,N162,N323)</f>
        <v>-562407000</v>
      </c>
      <c r="O117" s="279"/>
      <c r="P117" s="244"/>
      <c r="Q117" s="244"/>
    </row>
    <row r="118" spans="1:19" ht="13.2" x14ac:dyDescent="0.25">
      <c r="A118" s="1" t="s">
        <v>124</v>
      </c>
      <c r="B118" s="101" t="s">
        <v>125</v>
      </c>
      <c r="C118" s="102" t="s">
        <v>126</v>
      </c>
      <c r="D118" s="101">
        <v>1</v>
      </c>
      <c r="E118" s="101" t="s">
        <v>123</v>
      </c>
      <c r="F118" s="103"/>
      <c r="G118" s="166">
        <f>G119</f>
        <v>253780000</v>
      </c>
      <c r="H118" s="200" t="s">
        <v>125</v>
      </c>
      <c r="I118" s="102" t="s">
        <v>126</v>
      </c>
      <c r="J118" s="101">
        <v>1</v>
      </c>
      <c r="K118" s="101" t="s">
        <v>123</v>
      </c>
      <c r="L118" s="103"/>
      <c r="M118" s="103">
        <f t="shared" ref="M118:N118" si="3">M119</f>
        <v>402477000</v>
      </c>
      <c r="N118" s="434">
        <f t="shared" si="3"/>
        <v>-148697000</v>
      </c>
      <c r="O118" s="279"/>
      <c r="P118" s="244"/>
      <c r="Q118" s="244"/>
    </row>
    <row r="119" spans="1:19" ht="13.2" x14ac:dyDescent="0.25">
      <c r="A119" s="1" t="s">
        <v>612</v>
      </c>
      <c r="B119" s="375" t="s">
        <v>613</v>
      </c>
      <c r="C119" s="376" t="s">
        <v>127</v>
      </c>
      <c r="D119" s="375"/>
      <c r="E119" s="375" t="s">
        <v>554</v>
      </c>
      <c r="F119" s="377"/>
      <c r="G119" s="378">
        <f>G120</f>
        <v>253780000</v>
      </c>
      <c r="H119" s="379" t="s">
        <v>613</v>
      </c>
      <c r="I119" s="376" t="s">
        <v>127</v>
      </c>
      <c r="J119" s="375"/>
      <c r="K119" s="375" t="s">
        <v>554</v>
      </c>
      <c r="L119" s="377"/>
      <c r="M119" s="377">
        <f>SUM(M120,M133,M148)</f>
        <v>402477000</v>
      </c>
      <c r="N119" s="435">
        <f>SUM(N120,N133,N148)</f>
        <v>-148697000</v>
      </c>
      <c r="O119" s="279"/>
      <c r="P119" s="244"/>
      <c r="Q119" s="244"/>
    </row>
    <row r="120" spans="1:19" ht="13.2" x14ac:dyDescent="0.25">
      <c r="A120" s="1" t="s">
        <v>614</v>
      </c>
      <c r="B120" s="107" t="s">
        <v>21</v>
      </c>
      <c r="C120" s="108" t="s">
        <v>128</v>
      </c>
      <c r="D120" s="107"/>
      <c r="E120" s="107"/>
      <c r="F120" s="109"/>
      <c r="G120" s="168">
        <f>SUM(G121,G126,G129,G131)</f>
        <v>253780000</v>
      </c>
      <c r="H120" s="202" t="s">
        <v>21</v>
      </c>
      <c r="I120" s="108" t="s">
        <v>128</v>
      </c>
      <c r="J120" s="107"/>
      <c r="K120" s="107"/>
      <c r="L120" s="109"/>
      <c r="M120" s="109">
        <f>SUM(M121,M126,M129,M131)</f>
        <v>115852000</v>
      </c>
      <c r="N120" s="436">
        <f>SUM(N121,N126,N129,N131)</f>
        <v>137928000</v>
      </c>
      <c r="O120" s="279"/>
      <c r="P120" s="532" t="s">
        <v>507</v>
      </c>
      <c r="Q120" s="532" t="s">
        <v>508</v>
      </c>
      <c r="S120" s="311"/>
    </row>
    <row r="121" spans="1:19" ht="13.2" x14ac:dyDescent="0.25">
      <c r="A121" s="1" t="s">
        <v>615</v>
      </c>
      <c r="B121" s="110" t="s">
        <v>523</v>
      </c>
      <c r="C121" s="111" t="s">
        <v>24</v>
      </c>
      <c r="D121" s="110"/>
      <c r="E121" s="110"/>
      <c r="F121" s="112"/>
      <c r="G121" s="169">
        <f>SUM(G122:G125)</f>
        <v>39000000</v>
      </c>
      <c r="H121" s="203" t="s">
        <v>523</v>
      </c>
      <c r="I121" s="111" t="s">
        <v>24</v>
      </c>
      <c r="J121" s="110"/>
      <c r="K121" s="110"/>
      <c r="L121" s="112"/>
      <c r="M121" s="112">
        <f>SUM(M122:M125)</f>
        <v>19500000</v>
      </c>
      <c r="N121" s="437">
        <f>SUM(N122:N125)</f>
        <v>19500000</v>
      </c>
      <c r="O121" s="279"/>
      <c r="P121" s="244"/>
      <c r="Q121" s="244"/>
      <c r="R121" s="4" t="s">
        <v>127</v>
      </c>
      <c r="S121" s="311" t="s">
        <v>508</v>
      </c>
    </row>
    <row r="122" spans="1:19" ht="13.2" x14ac:dyDescent="0.25">
      <c r="A122" s="1" t="s">
        <v>616</v>
      </c>
      <c r="B122" s="65"/>
      <c r="C122" s="66" t="s">
        <v>555</v>
      </c>
      <c r="D122" s="65">
        <v>200</v>
      </c>
      <c r="E122" s="65" t="s">
        <v>26</v>
      </c>
      <c r="F122" s="67">
        <v>75000</v>
      </c>
      <c r="G122" s="154">
        <f>ROUNDDOWN(D122*F122,-3)</f>
        <v>15000000</v>
      </c>
      <c r="H122" s="188"/>
      <c r="I122" s="271" t="s">
        <v>555</v>
      </c>
      <c r="J122" s="537">
        <v>100</v>
      </c>
      <c r="K122" s="272" t="s">
        <v>26</v>
      </c>
      <c r="L122" s="274">
        <v>75000</v>
      </c>
      <c r="M122" s="274">
        <f>ROUNDDOWN(J122*L122,-3)</f>
        <v>7500000</v>
      </c>
      <c r="N122" s="480">
        <f>Reviu[[#This Row],[JUMLAH]]-Reviu[[#This Row],[JUMLAH ]]</f>
        <v>7500000</v>
      </c>
      <c r="O122" s="253"/>
      <c r="P122" s="244"/>
      <c r="Q122" s="244"/>
    </row>
    <row r="123" spans="1:19" ht="13.2" x14ac:dyDescent="0.25">
      <c r="A123" s="1" t="s">
        <v>617</v>
      </c>
      <c r="B123" s="65"/>
      <c r="C123" s="66" t="s">
        <v>556</v>
      </c>
      <c r="D123" s="65">
        <v>6</v>
      </c>
      <c r="E123" s="65" t="s">
        <v>120</v>
      </c>
      <c r="F123" s="67">
        <v>1500000</v>
      </c>
      <c r="G123" s="154">
        <f>ROUNDDOWN(D123*F123,-3)</f>
        <v>9000000</v>
      </c>
      <c r="H123" s="188"/>
      <c r="I123" s="271" t="s">
        <v>556</v>
      </c>
      <c r="J123" s="537">
        <v>3</v>
      </c>
      <c r="K123" s="272" t="s">
        <v>120</v>
      </c>
      <c r="L123" s="274">
        <v>1500000</v>
      </c>
      <c r="M123" s="274">
        <f>ROUNDDOWN(J123*L123,-3)</f>
        <v>4500000</v>
      </c>
      <c r="N123" s="480">
        <f>Reviu[[#This Row],[JUMLAH]]-Reviu[[#This Row],[JUMLAH ]]</f>
        <v>4500000</v>
      </c>
      <c r="O123" s="253"/>
      <c r="P123" s="244"/>
      <c r="Q123" s="244"/>
    </row>
    <row r="124" spans="1:19" ht="13.2" x14ac:dyDescent="0.25">
      <c r="A124" s="1" t="s">
        <v>618</v>
      </c>
      <c r="B124" s="65"/>
      <c r="C124" s="66" t="s">
        <v>557</v>
      </c>
      <c r="D124" s="65">
        <v>6</v>
      </c>
      <c r="E124" s="65" t="s">
        <v>120</v>
      </c>
      <c r="F124" s="67">
        <v>1500000</v>
      </c>
      <c r="G124" s="154">
        <f>ROUNDDOWN(D124*F124,-3)</f>
        <v>9000000</v>
      </c>
      <c r="H124" s="188"/>
      <c r="I124" s="271" t="s">
        <v>557</v>
      </c>
      <c r="J124" s="537">
        <v>3</v>
      </c>
      <c r="K124" s="272" t="s">
        <v>120</v>
      </c>
      <c r="L124" s="274">
        <v>1500000</v>
      </c>
      <c r="M124" s="274">
        <f>ROUNDDOWN(J124*L124,-3)</f>
        <v>4500000</v>
      </c>
      <c r="N124" s="480">
        <f>Reviu[[#This Row],[JUMLAH]]-Reviu[[#This Row],[JUMLAH ]]</f>
        <v>4500000</v>
      </c>
      <c r="O124" s="253"/>
      <c r="P124" s="244"/>
      <c r="Q124" s="244"/>
    </row>
    <row r="125" spans="1:19" ht="13.2" x14ac:dyDescent="0.25">
      <c r="A125" s="1" t="s">
        <v>619</v>
      </c>
      <c r="B125" s="65"/>
      <c r="C125" s="66" t="s">
        <v>558</v>
      </c>
      <c r="D125" s="65">
        <v>6</v>
      </c>
      <c r="E125" s="65" t="s">
        <v>120</v>
      </c>
      <c r="F125" s="67">
        <v>1000000</v>
      </c>
      <c r="G125" s="154">
        <f>ROUNDDOWN(D125*F125,-3)</f>
        <v>6000000</v>
      </c>
      <c r="H125" s="188"/>
      <c r="I125" s="271" t="s">
        <v>558</v>
      </c>
      <c r="J125" s="537">
        <v>3</v>
      </c>
      <c r="K125" s="272" t="s">
        <v>120</v>
      </c>
      <c r="L125" s="274">
        <v>1000000</v>
      </c>
      <c r="M125" s="274">
        <f>ROUNDDOWN(J125*L125,-3)</f>
        <v>3000000</v>
      </c>
      <c r="N125" s="480">
        <f>Reviu[[#This Row],[JUMLAH]]-Reviu[[#This Row],[JUMLAH ]]</f>
        <v>3000000</v>
      </c>
      <c r="O125" s="253"/>
      <c r="P125" s="244"/>
      <c r="Q125" s="244"/>
    </row>
    <row r="126" spans="1:19" ht="13.2" x14ac:dyDescent="0.25">
      <c r="A126" s="1" t="s">
        <v>620</v>
      </c>
      <c r="B126" s="62" t="s">
        <v>524</v>
      </c>
      <c r="C126" s="63" t="s">
        <v>73</v>
      </c>
      <c r="D126" s="62"/>
      <c r="E126" s="62"/>
      <c r="F126" s="64"/>
      <c r="G126" s="153">
        <f>SUM(G127:G128)</f>
        <v>9000000</v>
      </c>
      <c r="H126" s="187" t="s">
        <v>524</v>
      </c>
      <c r="I126" s="63" t="s">
        <v>73</v>
      </c>
      <c r="J126" s="62"/>
      <c r="K126" s="62"/>
      <c r="L126" s="64"/>
      <c r="M126" s="64">
        <f>SUM(M127:M128)</f>
        <v>8500000</v>
      </c>
      <c r="N126" s="416">
        <f>SUM(N127:N128)</f>
        <v>500000</v>
      </c>
      <c r="O126" s="279"/>
      <c r="P126" s="244"/>
      <c r="Q126" s="244"/>
      <c r="R126" s="4" t="s">
        <v>127</v>
      </c>
      <c r="S126" s="311" t="s">
        <v>508</v>
      </c>
    </row>
    <row r="127" spans="1:19" ht="13.2" x14ac:dyDescent="0.25">
      <c r="A127" s="1" t="s">
        <v>621</v>
      </c>
      <c r="B127" s="65"/>
      <c r="C127" s="66" t="s">
        <v>622</v>
      </c>
      <c r="D127" s="65">
        <v>4</v>
      </c>
      <c r="E127" s="65" t="s">
        <v>120</v>
      </c>
      <c r="F127" s="67">
        <v>250000</v>
      </c>
      <c r="G127" s="154">
        <f>ROUNDDOWN(D127*F127,-3)</f>
        <v>1000000</v>
      </c>
      <c r="H127" s="188"/>
      <c r="I127" s="271" t="s">
        <v>622</v>
      </c>
      <c r="J127" s="537">
        <v>2</v>
      </c>
      <c r="K127" s="272" t="s">
        <v>120</v>
      </c>
      <c r="L127" s="274">
        <v>250000</v>
      </c>
      <c r="M127" s="274">
        <f>ROUNDDOWN(J127*L127,-3)</f>
        <v>500000</v>
      </c>
      <c r="N127" s="340">
        <f>Reviu[[#This Row],[JUMLAH]]-Reviu[[#This Row],[JUMLAH ]]</f>
        <v>500000</v>
      </c>
      <c r="O127" s="240"/>
      <c r="P127" s="244"/>
      <c r="Q127" s="244"/>
    </row>
    <row r="128" spans="1:19" ht="13.2" x14ac:dyDescent="0.25">
      <c r="A128" s="25" t="s">
        <v>623</v>
      </c>
      <c r="B128" s="65"/>
      <c r="C128" s="66" t="s">
        <v>624</v>
      </c>
      <c r="D128" s="65">
        <v>1</v>
      </c>
      <c r="E128" s="65" t="s">
        <v>120</v>
      </c>
      <c r="F128" s="67">
        <v>8000000</v>
      </c>
      <c r="G128" s="154">
        <f>ROUNDDOWN(D128*F128,-3)</f>
        <v>8000000</v>
      </c>
      <c r="H128" s="188"/>
      <c r="I128" s="66" t="s">
        <v>624</v>
      </c>
      <c r="J128" s="65">
        <v>1</v>
      </c>
      <c r="K128" s="65" t="s">
        <v>120</v>
      </c>
      <c r="L128" s="67">
        <v>8000000</v>
      </c>
      <c r="M128" s="67">
        <f>ROUNDDOWN(J128*L128,-3)</f>
        <v>8000000</v>
      </c>
      <c r="N128" s="340">
        <f>Reviu[[#This Row],[JUMLAH]]-Reviu[[#This Row],[JUMLAH ]]</f>
        <v>0</v>
      </c>
      <c r="O128" s="240"/>
      <c r="P128" s="244"/>
      <c r="Q128" s="244"/>
    </row>
    <row r="129" spans="1:19" ht="13.2" x14ac:dyDescent="0.25">
      <c r="A129" s="1" t="s">
        <v>625</v>
      </c>
      <c r="B129" s="113" t="s">
        <v>528</v>
      </c>
      <c r="C129" s="114" t="s">
        <v>31</v>
      </c>
      <c r="D129" s="113"/>
      <c r="E129" s="113"/>
      <c r="F129" s="115"/>
      <c r="G129" s="170">
        <f>G130</f>
        <v>8000000</v>
      </c>
      <c r="H129" s="204" t="s">
        <v>528</v>
      </c>
      <c r="I129" s="114" t="s">
        <v>31</v>
      </c>
      <c r="J129" s="113"/>
      <c r="K129" s="113"/>
      <c r="L129" s="115"/>
      <c r="M129" s="115">
        <f>M130</f>
        <v>0</v>
      </c>
      <c r="N129" s="429">
        <f>N130</f>
        <v>8000000</v>
      </c>
      <c r="O129" s="279"/>
      <c r="P129" s="244"/>
      <c r="Q129" s="244"/>
      <c r="R129" s="4" t="s">
        <v>127</v>
      </c>
      <c r="S129" s="311" t="s">
        <v>508</v>
      </c>
    </row>
    <row r="130" spans="1:19" ht="13.2" x14ac:dyDescent="0.25">
      <c r="A130" s="1" t="s">
        <v>626</v>
      </c>
      <c r="B130" s="65"/>
      <c r="C130" s="66" t="s">
        <v>559</v>
      </c>
      <c r="D130" s="65">
        <v>8</v>
      </c>
      <c r="E130" s="65" t="s">
        <v>33</v>
      </c>
      <c r="F130" s="67">
        <v>1000000</v>
      </c>
      <c r="G130" s="154">
        <f>ROUNDDOWN(D130*F130,-3)</f>
        <v>8000000</v>
      </c>
      <c r="H130" s="188"/>
      <c r="I130" s="271" t="s">
        <v>559</v>
      </c>
      <c r="J130" s="537">
        <v>0</v>
      </c>
      <c r="K130" s="272" t="s">
        <v>33</v>
      </c>
      <c r="L130" s="274">
        <v>1000000</v>
      </c>
      <c r="M130" s="274">
        <f>ROUNDDOWN(J130*L130,-3)</f>
        <v>0</v>
      </c>
      <c r="N130" s="480">
        <f>Reviu[[#This Row],[JUMLAH]]-Reviu[[#This Row],[JUMLAH ]]</f>
        <v>8000000</v>
      </c>
      <c r="O130" s="253"/>
      <c r="P130" s="244"/>
      <c r="Q130" s="244"/>
    </row>
    <row r="131" spans="1:19" ht="13.2" x14ac:dyDescent="0.25">
      <c r="A131" s="1" t="s">
        <v>627</v>
      </c>
      <c r="B131" s="74" t="s">
        <v>525</v>
      </c>
      <c r="C131" s="75" t="s">
        <v>35</v>
      </c>
      <c r="D131" s="74"/>
      <c r="E131" s="74"/>
      <c r="F131" s="76"/>
      <c r="G131" s="157">
        <f>G132</f>
        <v>197780000</v>
      </c>
      <c r="H131" s="191" t="s">
        <v>525</v>
      </c>
      <c r="I131" s="75" t="s">
        <v>35</v>
      </c>
      <c r="J131" s="74"/>
      <c r="K131" s="74"/>
      <c r="L131" s="76"/>
      <c r="M131" s="76">
        <f>M132</f>
        <v>87852000</v>
      </c>
      <c r="N131" s="418">
        <f>N132</f>
        <v>109928000</v>
      </c>
      <c r="O131" s="279"/>
      <c r="P131" s="244"/>
      <c r="Q131" s="244"/>
      <c r="R131" s="4" t="s">
        <v>127</v>
      </c>
      <c r="S131" s="311" t="s">
        <v>508</v>
      </c>
    </row>
    <row r="132" spans="1:19" ht="13.2" x14ac:dyDescent="0.25">
      <c r="A132" s="1" t="s">
        <v>628</v>
      </c>
      <c r="B132" s="65"/>
      <c r="C132" s="66" t="s">
        <v>629</v>
      </c>
      <c r="D132" s="65">
        <v>30</v>
      </c>
      <c r="E132" s="65" t="s">
        <v>26</v>
      </c>
      <c r="F132" s="67">
        <v>6592667</v>
      </c>
      <c r="G132" s="154">
        <f>ROUNDDOWN(D132*F132,-3)</f>
        <v>197780000</v>
      </c>
      <c r="H132" s="188"/>
      <c r="I132" s="271" t="s">
        <v>629</v>
      </c>
      <c r="J132" s="537">
        <v>15</v>
      </c>
      <c r="K132" s="272" t="s">
        <v>26</v>
      </c>
      <c r="L132" s="274">
        <v>5856800</v>
      </c>
      <c r="M132" s="274">
        <f>ROUNDDOWN(J132*L132,-3)</f>
        <v>87852000</v>
      </c>
      <c r="N132" s="480">
        <f>Reviu[[#This Row],[JUMLAH]]-Reviu[[#This Row],[JUMLAH ]]</f>
        <v>109928000</v>
      </c>
      <c r="O132" s="253"/>
      <c r="P132" s="244"/>
      <c r="Q132" s="244"/>
    </row>
    <row r="133" spans="1:19" ht="13.2" x14ac:dyDescent="0.25">
      <c r="A133" s="1" t="s">
        <v>1120</v>
      </c>
      <c r="B133" s="65"/>
      <c r="C133" s="66"/>
      <c r="D133" s="65"/>
      <c r="E133" s="65"/>
      <c r="F133" s="67"/>
      <c r="G133" s="154"/>
      <c r="H133" s="202" t="s">
        <v>38</v>
      </c>
      <c r="I133" s="108" t="s">
        <v>1121</v>
      </c>
      <c r="J133" s="107"/>
      <c r="K133" s="107"/>
      <c r="L133" s="109"/>
      <c r="M133" s="109">
        <f>SUM(M134,M140,M143,M145)</f>
        <v>242700000</v>
      </c>
      <c r="N133" s="436">
        <f>SUM(N134,N140,N143,N145)</f>
        <v>-242700000</v>
      </c>
      <c r="O133" s="279"/>
      <c r="P133" s="532" t="s">
        <v>507</v>
      </c>
      <c r="Q133" s="532" t="s">
        <v>508</v>
      </c>
      <c r="S133" s="311"/>
    </row>
    <row r="134" spans="1:19" ht="13.2" x14ac:dyDescent="0.25">
      <c r="A134" s="1" t="s">
        <v>1108</v>
      </c>
      <c r="B134" s="65"/>
      <c r="C134" s="66"/>
      <c r="D134" s="65"/>
      <c r="E134" s="65"/>
      <c r="F134" s="67"/>
      <c r="G134" s="154"/>
      <c r="H134" s="203" t="s">
        <v>523</v>
      </c>
      <c r="I134" s="111" t="s">
        <v>24</v>
      </c>
      <c r="J134" s="110"/>
      <c r="K134" s="110"/>
      <c r="L134" s="112"/>
      <c r="M134" s="112">
        <f>SUM(M135:M139)</f>
        <v>5500000</v>
      </c>
      <c r="N134" s="437">
        <f>SUM(N135:N139)</f>
        <v>-5500000</v>
      </c>
      <c r="O134" s="279"/>
      <c r="P134" s="244"/>
      <c r="Q134" s="244"/>
      <c r="R134" s="4" t="s">
        <v>127</v>
      </c>
      <c r="S134" s="311" t="s">
        <v>508</v>
      </c>
    </row>
    <row r="135" spans="1:19" ht="13.2" x14ac:dyDescent="0.25">
      <c r="A135" s="1" t="s">
        <v>1109</v>
      </c>
      <c r="B135" s="65"/>
      <c r="C135" s="66"/>
      <c r="D135" s="65"/>
      <c r="E135" s="65"/>
      <c r="F135" s="67"/>
      <c r="G135" s="154"/>
      <c r="H135" s="188"/>
      <c r="I135" s="271" t="s">
        <v>555</v>
      </c>
      <c r="J135" s="537">
        <v>20</v>
      </c>
      <c r="K135" s="272" t="s">
        <v>26</v>
      </c>
      <c r="L135" s="274">
        <v>75000</v>
      </c>
      <c r="M135" s="274">
        <f>ROUNDDOWN(J135*L135,-3)</f>
        <v>1500000</v>
      </c>
      <c r="N135" s="480">
        <f>Reviu[[#This Row],[JUMLAH]]-Reviu[[#This Row],[JUMLAH ]]</f>
        <v>-1500000</v>
      </c>
      <c r="O135" s="253"/>
      <c r="P135" s="244"/>
      <c r="Q135" s="244"/>
    </row>
    <row r="136" spans="1:19" ht="13.2" x14ac:dyDescent="0.25">
      <c r="A136" s="1" t="s">
        <v>1110</v>
      </c>
      <c r="B136" s="65"/>
      <c r="C136" s="66"/>
      <c r="D136" s="65"/>
      <c r="E136" s="65"/>
      <c r="F136" s="67"/>
      <c r="G136" s="154"/>
      <c r="H136" s="188"/>
      <c r="I136" s="271" t="s">
        <v>556</v>
      </c>
      <c r="J136" s="537">
        <v>1</v>
      </c>
      <c r="K136" s="272" t="s">
        <v>120</v>
      </c>
      <c r="L136" s="274">
        <v>1500000</v>
      </c>
      <c r="M136" s="274">
        <f>ROUNDDOWN(J136*L136,-3)</f>
        <v>1500000</v>
      </c>
      <c r="N136" s="480">
        <f>Reviu[[#This Row],[JUMLAH]]-Reviu[[#This Row],[JUMLAH ]]</f>
        <v>-1500000</v>
      </c>
      <c r="O136" s="253"/>
      <c r="P136" s="244"/>
      <c r="Q136" s="244"/>
    </row>
    <row r="137" spans="1:19" ht="13.2" x14ac:dyDescent="0.25">
      <c r="A137" s="1" t="s">
        <v>1111</v>
      </c>
      <c r="B137" s="65"/>
      <c r="C137" s="66"/>
      <c r="D137" s="65"/>
      <c r="E137" s="65"/>
      <c r="F137" s="67"/>
      <c r="G137" s="154"/>
      <c r="H137" s="188"/>
      <c r="I137" s="271" t="s">
        <v>557</v>
      </c>
      <c r="J137" s="537">
        <v>1</v>
      </c>
      <c r="K137" s="272" t="s">
        <v>120</v>
      </c>
      <c r="L137" s="274">
        <v>1500000</v>
      </c>
      <c r="M137" s="274">
        <f>ROUNDDOWN(J137*L137,-3)</f>
        <v>1500000</v>
      </c>
      <c r="N137" s="480">
        <f>Reviu[[#This Row],[JUMLAH]]-Reviu[[#This Row],[JUMLAH ]]</f>
        <v>-1500000</v>
      </c>
      <c r="O137" s="253"/>
      <c r="P137" s="244"/>
      <c r="Q137" s="244"/>
    </row>
    <row r="138" spans="1:19" ht="13.2" x14ac:dyDescent="0.25">
      <c r="A138" s="1" t="s">
        <v>1112</v>
      </c>
      <c r="B138" s="65"/>
      <c r="C138" s="66"/>
      <c r="D138" s="65"/>
      <c r="E138" s="65"/>
      <c r="F138" s="67"/>
      <c r="G138" s="154"/>
      <c r="H138" s="188"/>
      <c r="I138" s="271" t="s">
        <v>558</v>
      </c>
      <c r="J138" s="537">
        <v>1</v>
      </c>
      <c r="K138" s="272" t="s">
        <v>120</v>
      </c>
      <c r="L138" s="274">
        <v>1000000</v>
      </c>
      <c r="M138" s="274">
        <f>ROUNDDOWN(J138*L138,-3)</f>
        <v>1000000</v>
      </c>
      <c r="N138" s="480">
        <f>Reviu[[#This Row],[JUMLAH]]-Reviu[[#This Row],[JUMLAH ]]</f>
        <v>-1000000</v>
      </c>
      <c r="O138" s="253"/>
      <c r="P138" s="244"/>
      <c r="Q138" s="244"/>
    </row>
    <row r="139" spans="1:19" ht="13.2" x14ac:dyDescent="0.25">
      <c r="A139" s="1" t="s">
        <v>1122</v>
      </c>
      <c r="B139" s="65"/>
      <c r="C139" s="66"/>
      <c r="D139" s="65"/>
      <c r="E139" s="65"/>
      <c r="F139" s="67"/>
      <c r="G139" s="154"/>
      <c r="H139" s="188"/>
      <c r="I139" s="66" t="s">
        <v>1123</v>
      </c>
      <c r="J139" s="601">
        <v>0</v>
      </c>
      <c r="K139" s="65" t="s">
        <v>120</v>
      </c>
      <c r="L139" s="67">
        <v>280000</v>
      </c>
      <c r="M139" s="67">
        <f>ROUNDDOWN(J139*L139,-3)</f>
        <v>0</v>
      </c>
      <c r="N139" s="600">
        <f>Reviu[[#This Row],[JUMLAH]]-Reviu[[#This Row],[JUMLAH ]]</f>
        <v>0</v>
      </c>
      <c r="O139" s="253"/>
      <c r="P139" s="244"/>
      <c r="Q139" s="244"/>
    </row>
    <row r="140" spans="1:19" ht="13.2" x14ac:dyDescent="0.25">
      <c r="A140" s="1" t="s">
        <v>1113</v>
      </c>
      <c r="B140" s="65"/>
      <c r="C140" s="66"/>
      <c r="D140" s="65"/>
      <c r="E140" s="65"/>
      <c r="F140" s="67"/>
      <c r="G140" s="154"/>
      <c r="H140" s="187" t="s">
        <v>524</v>
      </c>
      <c r="I140" s="63" t="s">
        <v>73</v>
      </c>
      <c r="J140" s="62"/>
      <c r="K140" s="62"/>
      <c r="L140" s="64"/>
      <c r="M140" s="64">
        <f>SUM(M141:M142)</f>
        <v>0</v>
      </c>
      <c r="N140" s="416">
        <f>SUM(N141:N142)</f>
        <v>0</v>
      </c>
      <c r="O140" s="253" t="s">
        <v>1299</v>
      </c>
      <c r="P140" s="244"/>
      <c r="Q140" s="244"/>
      <c r="R140" s="4" t="s">
        <v>127</v>
      </c>
      <c r="S140" s="311" t="s">
        <v>508</v>
      </c>
    </row>
    <row r="141" spans="1:19" ht="13.2" x14ac:dyDescent="0.25">
      <c r="A141" s="1" t="s">
        <v>1114</v>
      </c>
      <c r="B141" s="65"/>
      <c r="C141" s="66"/>
      <c r="D141" s="65"/>
      <c r="E141" s="65"/>
      <c r="F141" s="67"/>
      <c r="G141" s="154"/>
      <c r="H141" s="188"/>
      <c r="I141" s="66" t="s">
        <v>622</v>
      </c>
      <c r="J141" s="65">
        <v>0</v>
      </c>
      <c r="K141" s="65" t="s">
        <v>120</v>
      </c>
      <c r="L141" s="67">
        <v>250000</v>
      </c>
      <c r="M141" s="67">
        <f>ROUNDDOWN(J141*L141,-3)</f>
        <v>0</v>
      </c>
      <c r="N141" s="340">
        <f>Reviu[[#This Row],[JUMLAH]]-Reviu[[#This Row],[JUMLAH ]]</f>
        <v>0</v>
      </c>
      <c r="O141" s="253" t="s">
        <v>1299</v>
      </c>
      <c r="P141" s="244"/>
      <c r="Q141" s="244"/>
    </row>
    <row r="142" spans="1:19" ht="13.2" x14ac:dyDescent="0.25">
      <c r="A142" s="25" t="s">
        <v>1115</v>
      </c>
      <c r="B142" s="65"/>
      <c r="C142" s="66"/>
      <c r="D142" s="65"/>
      <c r="E142" s="65"/>
      <c r="F142" s="67"/>
      <c r="G142" s="154"/>
      <c r="H142" s="188"/>
      <c r="I142" s="66" t="s">
        <v>624</v>
      </c>
      <c r="J142" s="65">
        <v>0</v>
      </c>
      <c r="K142" s="65" t="s">
        <v>120</v>
      </c>
      <c r="L142" s="67">
        <v>8000000</v>
      </c>
      <c r="M142" s="67">
        <f>ROUNDDOWN(J142*L142,-3)</f>
        <v>0</v>
      </c>
      <c r="N142" s="340">
        <f>Reviu[[#This Row],[JUMLAH]]-Reviu[[#This Row],[JUMLAH ]]</f>
        <v>0</v>
      </c>
      <c r="O142" s="253" t="s">
        <v>1299</v>
      </c>
      <c r="P142" s="244"/>
      <c r="Q142" s="244"/>
    </row>
    <row r="143" spans="1:19" ht="13.2" x14ac:dyDescent="0.25">
      <c r="A143" s="1" t="s">
        <v>1116</v>
      </c>
      <c r="B143" s="65"/>
      <c r="C143" s="66"/>
      <c r="D143" s="65"/>
      <c r="E143" s="65"/>
      <c r="F143" s="67"/>
      <c r="G143" s="154"/>
      <c r="H143" s="204" t="s">
        <v>528</v>
      </c>
      <c r="I143" s="114" t="s">
        <v>31</v>
      </c>
      <c r="J143" s="113"/>
      <c r="K143" s="113"/>
      <c r="L143" s="115"/>
      <c r="M143" s="115">
        <f>M144</f>
        <v>5000000</v>
      </c>
      <c r="N143" s="429">
        <f>N144</f>
        <v>-5000000</v>
      </c>
      <c r="O143" s="279"/>
      <c r="P143" s="244"/>
      <c r="Q143" s="244"/>
      <c r="R143" s="4" t="s">
        <v>127</v>
      </c>
      <c r="S143" s="311" t="s">
        <v>508</v>
      </c>
    </row>
    <row r="144" spans="1:19" ht="13.2" x14ac:dyDescent="0.25">
      <c r="A144" s="1" t="s">
        <v>1117</v>
      </c>
      <c r="B144" s="65"/>
      <c r="C144" s="66"/>
      <c r="D144" s="65"/>
      <c r="E144" s="65"/>
      <c r="F144" s="67"/>
      <c r="G144" s="154"/>
      <c r="H144" s="188"/>
      <c r="I144" s="271" t="s">
        <v>559</v>
      </c>
      <c r="J144" s="537">
        <v>5</v>
      </c>
      <c r="K144" s="272" t="s">
        <v>33</v>
      </c>
      <c r="L144" s="274">
        <v>1000000</v>
      </c>
      <c r="M144" s="274">
        <f>ROUNDDOWN(J144*L144,-3)</f>
        <v>5000000</v>
      </c>
      <c r="N144" s="480">
        <f>Reviu[[#This Row],[JUMLAH]]-Reviu[[#This Row],[JUMLAH ]]</f>
        <v>-5000000</v>
      </c>
      <c r="O144" s="253"/>
      <c r="P144" s="244"/>
      <c r="Q144" s="244"/>
    </row>
    <row r="145" spans="1:19" ht="13.2" x14ac:dyDescent="0.25">
      <c r="A145" s="1" t="s">
        <v>1118</v>
      </c>
      <c r="B145" s="65"/>
      <c r="C145" s="66"/>
      <c r="D145" s="65"/>
      <c r="E145" s="65"/>
      <c r="F145" s="67"/>
      <c r="G145" s="154"/>
      <c r="H145" s="191" t="s">
        <v>525</v>
      </c>
      <c r="I145" s="75" t="s">
        <v>35</v>
      </c>
      <c r="J145" s="74"/>
      <c r="K145" s="74"/>
      <c r="L145" s="76"/>
      <c r="M145" s="76">
        <f>SUM(M146:M147)</f>
        <v>232200000</v>
      </c>
      <c r="N145" s="418">
        <f>SUM(N146:N147)</f>
        <v>-232200000</v>
      </c>
      <c r="O145" s="279"/>
      <c r="P145" s="244"/>
      <c r="Q145" s="244"/>
      <c r="R145" s="4" t="s">
        <v>127</v>
      </c>
      <c r="S145" s="311" t="s">
        <v>508</v>
      </c>
    </row>
    <row r="146" spans="1:19" ht="13.2" x14ac:dyDescent="0.25">
      <c r="A146" s="1" t="s">
        <v>1119</v>
      </c>
      <c r="B146" s="65"/>
      <c r="C146" s="66"/>
      <c r="D146" s="65"/>
      <c r="E146" s="65"/>
      <c r="F146" s="67"/>
      <c r="G146" s="154"/>
      <c r="H146" s="188"/>
      <c r="I146" s="271" t="s">
        <v>1291</v>
      </c>
      <c r="J146" s="537">
        <v>100</v>
      </c>
      <c r="K146" s="272" t="s">
        <v>26</v>
      </c>
      <c r="L146" s="274">
        <v>822000</v>
      </c>
      <c r="M146" s="274">
        <f>ROUNDDOWN(J146*L146,-3)</f>
        <v>82200000</v>
      </c>
      <c r="N146" s="480">
        <f>Reviu[[#This Row],[JUMLAH]]-Reviu[[#This Row],[JUMLAH ]]</f>
        <v>-82200000</v>
      </c>
      <c r="O146" s="253"/>
      <c r="P146" s="244"/>
      <c r="Q146" s="244"/>
    </row>
    <row r="147" spans="1:19" ht="13.2" x14ac:dyDescent="0.25">
      <c r="A147" s="1" t="s">
        <v>1124</v>
      </c>
      <c r="B147" s="65"/>
      <c r="C147" s="66"/>
      <c r="D147" s="65"/>
      <c r="E147" s="65"/>
      <c r="F147" s="67"/>
      <c r="G147" s="154"/>
      <c r="H147" s="188"/>
      <c r="I147" s="275" t="s">
        <v>958</v>
      </c>
      <c r="J147" s="537">
        <v>50</v>
      </c>
      <c r="K147" s="272" t="s">
        <v>26</v>
      </c>
      <c r="L147" s="274">
        <v>3000000</v>
      </c>
      <c r="M147" s="274">
        <f>ROUNDDOWN(J147*L147,-3)</f>
        <v>150000000</v>
      </c>
      <c r="N147" s="480">
        <f>Reviu[[#This Row],[JUMLAH]]-Reviu[[#This Row],[JUMLAH ]]</f>
        <v>-150000000</v>
      </c>
      <c r="O147" s="240"/>
      <c r="P147" s="244"/>
      <c r="Q147" s="244"/>
    </row>
    <row r="148" spans="1:19" ht="13.2" x14ac:dyDescent="0.25">
      <c r="A148" s="1" t="s">
        <v>1139</v>
      </c>
      <c r="B148" s="65"/>
      <c r="C148" s="66"/>
      <c r="D148" s="65"/>
      <c r="E148" s="65"/>
      <c r="F148" s="67"/>
      <c r="G148" s="154"/>
      <c r="H148" s="202" t="s">
        <v>91</v>
      </c>
      <c r="I148" s="108" t="s">
        <v>1140</v>
      </c>
      <c r="J148" s="107"/>
      <c r="K148" s="107"/>
      <c r="L148" s="109"/>
      <c r="M148" s="109">
        <f>SUM(M149,M155,M158,M160)</f>
        <v>43925000</v>
      </c>
      <c r="N148" s="436">
        <f>SUM(N149,N155,N158,N160)</f>
        <v>-43925000</v>
      </c>
      <c r="O148" s="279"/>
      <c r="P148" s="532" t="s">
        <v>507</v>
      </c>
      <c r="Q148" s="532" t="s">
        <v>508</v>
      </c>
      <c r="S148" s="311"/>
    </row>
    <row r="149" spans="1:19" ht="13.2" x14ac:dyDescent="0.25">
      <c r="A149" s="1" t="s">
        <v>1126</v>
      </c>
      <c r="B149" s="65"/>
      <c r="C149" s="66"/>
      <c r="D149" s="65"/>
      <c r="E149" s="65"/>
      <c r="F149" s="67"/>
      <c r="G149" s="154"/>
      <c r="H149" s="203" t="s">
        <v>523</v>
      </c>
      <c r="I149" s="111" t="s">
        <v>24</v>
      </c>
      <c r="J149" s="110"/>
      <c r="K149" s="110"/>
      <c r="L149" s="112"/>
      <c r="M149" s="112">
        <f>SUM(M150:M154)</f>
        <v>13700000</v>
      </c>
      <c r="N149" s="437">
        <f>SUM(N150:N154)</f>
        <v>-13700000</v>
      </c>
      <c r="O149" s="279"/>
      <c r="P149" s="244"/>
      <c r="Q149" s="244"/>
      <c r="R149" s="4" t="s">
        <v>127</v>
      </c>
      <c r="S149" s="311" t="s">
        <v>508</v>
      </c>
    </row>
    <row r="150" spans="1:19" ht="13.2" x14ac:dyDescent="0.25">
      <c r="A150" s="1" t="s">
        <v>1127</v>
      </c>
      <c r="B150" s="65"/>
      <c r="C150" s="66"/>
      <c r="D150" s="65"/>
      <c r="E150" s="65"/>
      <c r="F150" s="67"/>
      <c r="G150" s="154"/>
      <c r="H150" s="188"/>
      <c r="I150" s="271" t="s">
        <v>555</v>
      </c>
      <c r="J150" s="537">
        <v>36</v>
      </c>
      <c r="K150" s="272" t="s">
        <v>26</v>
      </c>
      <c r="L150" s="274">
        <v>75000</v>
      </c>
      <c r="M150" s="274">
        <f>ROUNDDOWN(J150*L150,-3)</f>
        <v>2700000</v>
      </c>
      <c r="N150" s="480">
        <f>Reviu[[#This Row],[JUMLAH]]-Reviu[[#This Row],[JUMLAH ]]</f>
        <v>-2700000</v>
      </c>
      <c r="O150" s="253"/>
      <c r="P150" s="244"/>
      <c r="Q150" s="244"/>
    </row>
    <row r="151" spans="1:19" ht="13.2" x14ac:dyDescent="0.25">
      <c r="A151" s="1" t="s">
        <v>1128</v>
      </c>
      <c r="B151" s="65"/>
      <c r="C151" s="66"/>
      <c r="D151" s="65"/>
      <c r="E151" s="65"/>
      <c r="F151" s="67"/>
      <c r="G151" s="154"/>
      <c r="H151" s="188"/>
      <c r="I151" s="271" t="s">
        <v>556</v>
      </c>
      <c r="J151" s="537">
        <v>2</v>
      </c>
      <c r="K151" s="272" t="s">
        <v>120</v>
      </c>
      <c r="L151" s="274">
        <v>1500000</v>
      </c>
      <c r="M151" s="274">
        <f>ROUNDDOWN(J151*L151,-3)</f>
        <v>3000000</v>
      </c>
      <c r="N151" s="480">
        <f>Reviu[[#This Row],[JUMLAH]]-Reviu[[#This Row],[JUMLAH ]]</f>
        <v>-3000000</v>
      </c>
      <c r="O151" s="253"/>
      <c r="P151" s="244"/>
      <c r="Q151" s="244"/>
    </row>
    <row r="152" spans="1:19" ht="13.2" x14ac:dyDescent="0.25">
      <c r="A152" s="1" t="s">
        <v>1129</v>
      </c>
      <c r="B152" s="65"/>
      <c r="C152" s="66"/>
      <c r="D152" s="65"/>
      <c r="E152" s="65"/>
      <c r="F152" s="67"/>
      <c r="G152" s="154"/>
      <c r="H152" s="188"/>
      <c r="I152" s="271" t="s">
        <v>557</v>
      </c>
      <c r="J152" s="537">
        <v>2</v>
      </c>
      <c r="K152" s="272" t="s">
        <v>120</v>
      </c>
      <c r="L152" s="274">
        <v>1500000</v>
      </c>
      <c r="M152" s="274">
        <f>ROUNDDOWN(J152*L152,-3)</f>
        <v>3000000</v>
      </c>
      <c r="N152" s="480">
        <f>Reviu[[#This Row],[JUMLAH]]-Reviu[[#This Row],[JUMLAH ]]</f>
        <v>-3000000</v>
      </c>
      <c r="O152" s="253"/>
      <c r="P152" s="244"/>
      <c r="Q152" s="244"/>
    </row>
    <row r="153" spans="1:19" ht="13.2" x14ac:dyDescent="0.25">
      <c r="A153" s="1" t="s">
        <v>1130</v>
      </c>
      <c r="B153" s="65"/>
      <c r="C153" s="66"/>
      <c r="D153" s="65"/>
      <c r="E153" s="65"/>
      <c r="F153" s="67"/>
      <c r="G153" s="154"/>
      <c r="H153" s="188"/>
      <c r="I153" s="271" t="s">
        <v>558</v>
      </c>
      <c r="J153" s="537">
        <v>2</v>
      </c>
      <c r="K153" s="272" t="s">
        <v>120</v>
      </c>
      <c r="L153" s="274">
        <v>1000000</v>
      </c>
      <c r="M153" s="274">
        <f>ROUNDDOWN(J153*L153,-3)</f>
        <v>2000000</v>
      </c>
      <c r="N153" s="480">
        <f>Reviu[[#This Row],[JUMLAH]]-Reviu[[#This Row],[JUMLAH ]]</f>
        <v>-2000000</v>
      </c>
      <c r="O153" s="253"/>
      <c r="P153" s="244"/>
      <c r="Q153" s="244"/>
    </row>
    <row r="154" spans="1:19" ht="13.2" x14ac:dyDescent="0.25">
      <c r="A154" s="1" t="s">
        <v>1131</v>
      </c>
      <c r="B154" s="65"/>
      <c r="C154" s="66"/>
      <c r="D154" s="65"/>
      <c r="E154" s="65"/>
      <c r="F154" s="67"/>
      <c r="G154" s="154"/>
      <c r="H154" s="188"/>
      <c r="I154" s="271" t="s">
        <v>830</v>
      </c>
      <c r="J154" s="537">
        <v>15</v>
      </c>
      <c r="K154" s="272" t="s">
        <v>120</v>
      </c>
      <c r="L154" s="274">
        <v>200000</v>
      </c>
      <c r="M154" s="274">
        <f>ROUNDDOWN(J154*L154,-3)</f>
        <v>3000000</v>
      </c>
      <c r="N154" s="480">
        <f>Reviu[[#This Row],[JUMLAH]]-Reviu[[#This Row],[JUMLAH ]]</f>
        <v>-3000000</v>
      </c>
      <c r="O154" s="253"/>
      <c r="P154" s="244"/>
      <c r="Q154" s="244"/>
    </row>
    <row r="155" spans="1:19" ht="13.2" x14ac:dyDescent="0.25">
      <c r="A155" s="1" t="s">
        <v>1132</v>
      </c>
      <c r="B155" s="65"/>
      <c r="C155" s="66"/>
      <c r="D155" s="65"/>
      <c r="E155" s="65"/>
      <c r="F155" s="67"/>
      <c r="G155" s="154"/>
      <c r="H155" s="187" t="s">
        <v>524</v>
      </c>
      <c r="I155" s="63" t="s">
        <v>73</v>
      </c>
      <c r="J155" s="62"/>
      <c r="K155" s="62"/>
      <c r="L155" s="64"/>
      <c r="M155" s="64">
        <f>SUM(M156:M157)</f>
        <v>0</v>
      </c>
      <c r="N155" s="416">
        <f>SUM(N156:N157)</f>
        <v>0</v>
      </c>
      <c r="O155" s="253" t="s">
        <v>1299</v>
      </c>
      <c r="P155" s="244"/>
      <c r="Q155" s="244"/>
      <c r="R155" s="4" t="s">
        <v>127</v>
      </c>
      <c r="S155" s="311" t="s">
        <v>508</v>
      </c>
    </row>
    <row r="156" spans="1:19" ht="13.2" x14ac:dyDescent="0.25">
      <c r="A156" s="1" t="s">
        <v>1133</v>
      </c>
      <c r="B156" s="65"/>
      <c r="C156" s="66"/>
      <c r="D156" s="65"/>
      <c r="E156" s="65"/>
      <c r="F156" s="67"/>
      <c r="G156" s="154"/>
      <c r="H156" s="188"/>
      <c r="I156" s="66" t="s">
        <v>622</v>
      </c>
      <c r="J156" s="65">
        <v>0</v>
      </c>
      <c r="K156" s="65" t="s">
        <v>120</v>
      </c>
      <c r="L156" s="67">
        <v>250000</v>
      </c>
      <c r="M156" s="67">
        <f>ROUNDDOWN(J156*L156,-3)</f>
        <v>0</v>
      </c>
      <c r="N156" s="340">
        <f>Reviu[[#This Row],[JUMLAH]]-Reviu[[#This Row],[JUMLAH ]]</f>
        <v>0</v>
      </c>
      <c r="O156" s="253" t="s">
        <v>1299</v>
      </c>
      <c r="P156" s="244"/>
      <c r="Q156" s="244"/>
    </row>
    <row r="157" spans="1:19" ht="13.2" x14ac:dyDescent="0.25">
      <c r="A157" s="25" t="s">
        <v>1134</v>
      </c>
      <c r="B157" s="65"/>
      <c r="C157" s="66"/>
      <c r="D157" s="65"/>
      <c r="E157" s="65"/>
      <c r="F157" s="67"/>
      <c r="G157" s="154"/>
      <c r="H157" s="188"/>
      <c r="I157" s="66" t="s">
        <v>624</v>
      </c>
      <c r="J157" s="65">
        <v>0</v>
      </c>
      <c r="K157" s="65" t="s">
        <v>120</v>
      </c>
      <c r="L157" s="67">
        <v>8000000</v>
      </c>
      <c r="M157" s="67">
        <f>ROUNDDOWN(J157*L157,-3)</f>
        <v>0</v>
      </c>
      <c r="N157" s="340">
        <f>Reviu[[#This Row],[JUMLAH]]-Reviu[[#This Row],[JUMLAH ]]</f>
        <v>0</v>
      </c>
      <c r="O157" s="253" t="s">
        <v>1299</v>
      </c>
      <c r="P157" s="244"/>
      <c r="Q157" s="244"/>
    </row>
    <row r="158" spans="1:19" ht="13.2" x14ac:dyDescent="0.25">
      <c r="A158" s="1" t="s">
        <v>1135</v>
      </c>
      <c r="B158" s="65"/>
      <c r="C158" s="66"/>
      <c r="D158" s="65"/>
      <c r="E158" s="65"/>
      <c r="F158" s="67"/>
      <c r="G158" s="154"/>
      <c r="H158" s="204" t="s">
        <v>528</v>
      </c>
      <c r="I158" s="114" t="s">
        <v>31</v>
      </c>
      <c r="J158" s="113"/>
      <c r="K158" s="113"/>
      <c r="L158" s="115"/>
      <c r="M158" s="115">
        <f>M159</f>
        <v>0</v>
      </c>
      <c r="N158" s="429">
        <f>N159</f>
        <v>0</v>
      </c>
      <c r="O158" s="253" t="s">
        <v>1299</v>
      </c>
      <c r="P158" s="244"/>
      <c r="Q158" s="244"/>
      <c r="R158" s="4" t="s">
        <v>127</v>
      </c>
      <c r="S158" s="311" t="s">
        <v>508</v>
      </c>
    </row>
    <row r="159" spans="1:19" ht="13.2" x14ac:dyDescent="0.25">
      <c r="A159" s="1" t="s">
        <v>1136</v>
      </c>
      <c r="B159" s="65"/>
      <c r="C159" s="66"/>
      <c r="D159" s="65"/>
      <c r="E159" s="65"/>
      <c r="F159" s="67"/>
      <c r="G159" s="154"/>
      <c r="H159" s="188"/>
      <c r="I159" s="66" t="s">
        <v>559</v>
      </c>
      <c r="J159" s="65">
        <v>0</v>
      </c>
      <c r="K159" s="65" t="s">
        <v>33</v>
      </c>
      <c r="L159" s="67">
        <v>1000000</v>
      </c>
      <c r="M159" s="67">
        <f>ROUNDDOWN(J159*L159,-3)</f>
        <v>0</v>
      </c>
      <c r="N159" s="600">
        <f>Reviu[[#This Row],[JUMLAH]]-Reviu[[#This Row],[JUMLAH ]]</f>
        <v>0</v>
      </c>
      <c r="O159" s="253" t="s">
        <v>1299</v>
      </c>
      <c r="P159" s="244"/>
      <c r="Q159" s="244"/>
    </row>
    <row r="160" spans="1:19" ht="13.2" x14ac:dyDescent="0.25">
      <c r="A160" s="1" t="s">
        <v>1137</v>
      </c>
      <c r="B160" s="65"/>
      <c r="C160" s="66"/>
      <c r="D160" s="65"/>
      <c r="E160" s="65"/>
      <c r="F160" s="67"/>
      <c r="G160" s="154"/>
      <c r="H160" s="191" t="s">
        <v>525</v>
      </c>
      <c r="I160" s="75" t="s">
        <v>35</v>
      </c>
      <c r="J160" s="74"/>
      <c r="K160" s="74"/>
      <c r="L160" s="76"/>
      <c r="M160" s="76">
        <f>SUM(M161:M161)</f>
        <v>30225000</v>
      </c>
      <c r="N160" s="418">
        <f>SUM(N161:N161)</f>
        <v>-30225000</v>
      </c>
      <c r="O160" s="279"/>
      <c r="P160" s="244"/>
      <c r="Q160" s="244"/>
      <c r="R160" s="4" t="s">
        <v>127</v>
      </c>
      <c r="S160" s="311" t="s">
        <v>508</v>
      </c>
    </row>
    <row r="161" spans="1:19" ht="13.2" x14ac:dyDescent="0.25">
      <c r="A161" s="1" t="s">
        <v>1138</v>
      </c>
      <c r="B161" s="65"/>
      <c r="C161" s="66"/>
      <c r="D161" s="65"/>
      <c r="E161" s="65"/>
      <c r="F161" s="67"/>
      <c r="G161" s="154"/>
      <c r="H161" s="188"/>
      <c r="I161" s="271" t="s">
        <v>1141</v>
      </c>
      <c r="J161" s="537">
        <v>15</v>
      </c>
      <c r="K161" s="272" t="s">
        <v>26</v>
      </c>
      <c r="L161" s="274">
        <v>2015000</v>
      </c>
      <c r="M161" s="274">
        <f>ROUNDDOWN(J161*L161,-3)</f>
        <v>30225000</v>
      </c>
      <c r="N161" s="480">
        <f>Reviu[[#This Row],[JUMLAH]]-Reviu[[#This Row],[JUMLAH ]]</f>
        <v>-30225000</v>
      </c>
      <c r="O161" s="253"/>
      <c r="P161" s="244"/>
      <c r="Q161" s="244"/>
    </row>
    <row r="162" spans="1:19" ht="13.2" x14ac:dyDescent="0.25">
      <c r="A162" s="1" t="s">
        <v>129</v>
      </c>
      <c r="B162" s="101" t="s">
        <v>130</v>
      </c>
      <c r="C162" s="102" t="s">
        <v>131</v>
      </c>
      <c r="D162" s="101">
        <v>1</v>
      </c>
      <c r="E162" s="101" t="s">
        <v>123</v>
      </c>
      <c r="F162" s="103"/>
      <c r="G162" s="166">
        <f>G163</f>
        <v>1209115000</v>
      </c>
      <c r="H162" s="200" t="s">
        <v>130</v>
      </c>
      <c r="I162" s="102" t="s">
        <v>131</v>
      </c>
      <c r="J162" s="101">
        <v>1</v>
      </c>
      <c r="K162" s="101" t="s">
        <v>123</v>
      </c>
      <c r="L162" s="103"/>
      <c r="M162" s="103">
        <f>M163</f>
        <v>1622825000</v>
      </c>
      <c r="N162" s="446">
        <f>N163</f>
        <v>-413710000</v>
      </c>
      <c r="O162" s="279"/>
      <c r="P162" s="244"/>
      <c r="Q162" s="244"/>
    </row>
    <row r="163" spans="1:19" ht="26.4" x14ac:dyDescent="0.25">
      <c r="A163" s="1" t="s">
        <v>132</v>
      </c>
      <c r="B163" s="380" t="s">
        <v>606</v>
      </c>
      <c r="C163" s="381" t="s">
        <v>133</v>
      </c>
      <c r="D163" s="380"/>
      <c r="E163" s="380" t="s">
        <v>554</v>
      </c>
      <c r="F163" s="382"/>
      <c r="G163" s="383">
        <f>SUM(G164,G174,G183,G195,G206,G220,G232,G243,G255)</f>
        <v>1209115000</v>
      </c>
      <c r="H163" s="384" t="s">
        <v>606</v>
      </c>
      <c r="I163" s="381" t="s">
        <v>133</v>
      </c>
      <c r="J163" s="380"/>
      <c r="K163" s="380" t="s">
        <v>554</v>
      </c>
      <c r="L163" s="382"/>
      <c r="M163" s="382">
        <f>SUM(M164,M174,M183,M195,M206,M220,M232,M243,M255,M263,M281,M296,M301,M313,M318)</f>
        <v>1622825000</v>
      </c>
      <c r="N163" s="410">
        <f>SUM(N164,N174,N183,N195,N206,N220,N232,N243,N255,N263,N281,N296,N301,N313,N318)</f>
        <v>-413710000</v>
      </c>
      <c r="O163" s="279"/>
      <c r="P163" s="244"/>
      <c r="Q163" s="244"/>
    </row>
    <row r="164" spans="1:19" ht="13.2" x14ac:dyDescent="0.25">
      <c r="A164" s="1" t="s">
        <v>134</v>
      </c>
      <c r="B164" s="80" t="s">
        <v>21</v>
      </c>
      <c r="C164" s="81" t="s">
        <v>630</v>
      </c>
      <c r="D164" s="80"/>
      <c r="E164" s="80"/>
      <c r="F164" s="82"/>
      <c r="G164" s="159">
        <f>SUM(G165,G170,G172)</f>
        <v>72100000</v>
      </c>
      <c r="H164" s="193" t="s">
        <v>21</v>
      </c>
      <c r="I164" s="81" t="s">
        <v>630</v>
      </c>
      <c r="J164" s="80"/>
      <c r="K164" s="80"/>
      <c r="L164" s="82"/>
      <c r="M164" s="82">
        <f>SUM(M165,M170,M172)</f>
        <v>61900000</v>
      </c>
      <c r="N164" s="420">
        <f>SUM(N165,N170,N172)</f>
        <v>10200000</v>
      </c>
      <c r="O164" s="279"/>
      <c r="P164" s="532" t="s">
        <v>505</v>
      </c>
      <c r="Q164" s="532" t="s">
        <v>506</v>
      </c>
      <c r="S164" s="311"/>
    </row>
    <row r="165" spans="1:19" ht="13.2" x14ac:dyDescent="0.25">
      <c r="A165" s="1" t="s">
        <v>135</v>
      </c>
      <c r="B165" s="62" t="s">
        <v>523</v>
      </c>
      <c r="C165" s="63" t="s">
        <v>24</v>
      </c>
      <c r="D165" s="62"/>
      <c r="E165" s="62"/>
      <c r="F165" s="64"/>
      <c r="G165" s="153">
        <f>SUM(G166:G169)</f>
        <v>22000000</v>
      </c>
      <c r="H165" s="187" t="s">
        <v>523</v>
      </c>
      <c r="I165" s="63" t="s">
        <v>24</v>
      </c>
      <c r="J165" s="62"/>
      <c r="K165" s="62"/>
      <c r="L165" s="64"/>
      <c r="M165" s="64">
        <f>SUM(M166:M169)</f>
        <v>15000000</v>
      </c>
      <c r="N165" s="416">
        <f>SUM(N166:N169)</f>
        <v>7000000</v>
      </c>
      <c r="O165" s="279"/>
      <c r="P165" s="244"/>
      <c r="Q165" s="244"/>
      <c r="R165" s="4" t="s">
        <v>131</v>
      </c>
      <c r="S165" s="311" t="s">
        <v>506</v>
      </c>
    </row>
    <row r="166" spans="1:19" ht="13.2" x14ac:dyDescent="0.25">
      <c r="A166" s="1" t="s">
        <v>136</v>
      </c>
      <c r="B166" s="65"/>
      <c r="C166" s="66" t="s">
        <v>631</v>
      </c>
      <c r="D166" s="65">
        <v>4</v>
      </c>
      <c r="E166" s="65" t="s">
        <v>120</v>
      </c>
      <c r="F166" s="67">
        <v>1500000</v>
      </c>
      <c r="G166" s="154">
        <f>ROUNDDOWN(D166*F166,-3)</f>
        <v>6000000</v>
      </c>
      <c r="H166" s="188"/>
      <c r="I166" s="271" t="s">
        <v>1106</v>
      </c>
      <c r="J166" s="537">
        <v>3</v>
      </c>
      <c r="K166" s="272" t="s">
        <v>120</v>
      </c>
      <c r="L166" s="274">
        <v>1500000</v>
      </c>
      <c r="M166" s="274">
        <f>ROUNDDOWN(J166*L166,-3)</f>
        <v>4500000</v>
      </c>
      <c r="N166" s="480">
        <f>Reviu[[#This Row],[JUMLAH]]-Reviu[[#This Row],[JUMLAH ]]</f>
        <v>1500000</v>
      </c>
      <c r="O166" s="279"/>
      <c r="P166" s="244"/>
      <c r="Q166" s="244"/>
    </row>
    <row r="167" spans="1:19" ht="13.2" x14ac:dyDescent="0.25">
      <c r="A167" s="1" t="s">
        <v>137</v>
      </c>
      <c r="B167" s="65"/>
      <c r="C167" s="66" t="s">
        <v>563</v>
      </c>
      <c r="D167" s="65">
        <v>4</v>
      </c>
      <c r="E167" s="65" t="s">
        <v>120</v>
      </c>
      <c r="F167" s="67">
        <v>1500000</v>
      </c>
      <c r="G167" s="154">
        <f>ROUNDDOWN(D167*F167,-3)</f>
        <v>6000000</v>
      </c>
      <c r="H167" s="188"/>
      <c r="I167" s="271" t="s">
        <v>563</v>
      </c>
      <c r="J167" s="537">
        <v>3</v>
      </c>
      <c r="K167" s="272" t="s">
        <v>120</v>
      </c>
      <c r="L167" s="274">
        <v>1500000</v>
      </c>
      <c r="M167" s="274">
        <f>ROUNDDOWN(J167*L167,-3)</f>
        <v>4500000</v>
      </c>
      <c r="N167" s="480">
        <f>Reviu[[#This Row],[JUMLAH]]-Reviu[[#This Row],[JUMLAH ]]</f>
        <v>1500000</v>
      </c>
      <c r="O167" s="279"/>
      <c r="P167" s="244"/>
      <c r="Q167" s="244"/>
    </row>
    <row r="168" spans="1:19" ht="13.2" x14ac:dyDescent="0.25">
      <c r="A168" s="1" t="s">
        <v>138</v>
      </c>
      <c r="B168" s="65"/>
      <c r="C168" s="66" t="s">
        <v>564</v>
      </c>
      <c r="D168" s="65">
        <v>4</v>
      </c>
      <c r="E168" s="65" t="s">
        <v>120</v>
      </c>
      <c r="F168" s="67">
        <v>1000000</v>
      </c>
      <c r="G168" s="154">
        <f>ROUNDDOWN(D168*F168,-3)</f>
        <v>4000000</v>
      </c>
      <c r="H168" s="188"/>
      <c r="I168" s="271" t="s">
        <v>564</v>
      </c>
      <c r="J168" s="537">
        <v>3</v>
      </c>
      <c r="K168" s="272" t="s">
        <v>120</v>
      </c>
      <c r="L168" s="274">
        <v>1000000</v>
      </c>
      <c r="M168" s="274">
        <f>ROUNDDOWN(J168*L168,-3)</f>
        <v>3000000</v>
      </c>
      <c r="N168" s="480">
        <f>Reviu[[#This Row],[JUMLAH]]-Reviu[[#This Row],[JUMLAH ]]</f>
        <v>1000000</v>
      </c>
      <c r="O168" s="279"/>
      <c r="P168" s="244"/>
      <c r="Q168" s="244"/>
    </row>
    <row r="169" spans="1:19" ht="13.2" x14ac:dyDescent="0.25">
      <c r="A169" s="1" t="s">
        <v>632</v>
      </c>
      <c r="B169" s="65"/>
      <c r="C169" s="66" t="s">
        <v>633</v>
      </c>
      <c r="D169" s="65">
        <v>12</v>
      </c>
      <c r="E169" s="65" t="s">
        <v>634</v>
      </c>
      <c r="F169" s="67">
        <v>500000</v>
      </c>
      <c r="G169" s="154">
        <f>ROUNDDOWN(D169*F169,-3)</f>
        <v>6000000</v>
      </c>
      <c r="H169" s="188"/>
      <c r="I169" s="271" t="s">
        <v>633</v>
      </c>
      <c r="J169" s="537">
        <v>6</v>
      </c>
      <c r="K169" s="272" t="s">
        <v>634</v>
      </c>
      <c r="L169" s="274">
        <v>500000</v>
      </c>
      <c r="M169" s="274">
        <f>ROUNDDOWN(J169*L169,-3)</f>
        <v>3000000</v>
      </c>
      <c r="N169" s="480">
        <f>Reviu[[#This Row],[JUMLAH]]-Reviu[[#This Row],[JUMLAH ]]</f>
        <v>3000000</v>
      </c>
      <c r="O169" s="253"/>
      <c r="P169" s="244"/>
      <c r="Q169" s="244"/>
    </row>
    <row r="170" spans="1:19" ht="13.2" x14ac:dyDescent="0.25">
      <c r="A170" s="1" t="s">
        <v>139</v>
      </c>
      <c r="B170" s="74" t="s">
        <v>525</v>
      </c>
      <c r="C170" s="75" t="s">
        <v>35</v>
      </c>
      <c r="D170" s="74"/>
      <c r="E170" s="74"/>
      <c r="F170" s="76"/>
      <c r="G170" s="157">
        <f>G171</f>
        <v>48000000</v>
      </c>
      <c r="H170" s="191" t="s">
        <v>525</v>
      </c>
      <c r="I170" s="75" t="s">
        <v>35</v>
      </c>
      <c r="J170" s="74"/>
      <c r="K170" s="74"/>
      <c r="L170" s="76"/>
      <c r="M170" s="76">
        <f>M171</f>
        <v>44800000</v>
      </c>
      <c r="N170" s="418">
        <f>N171</f>
        <v>3200000</v>
      </c>
      <c r="O170" s="279"/>
      <c r="P170" s="244"/>
      <c r="Q170" s="244"/>
      <c r="R170" s="4" t="s">
        <v>131</v>
      </c>
      <c r="S170" s="311" t="s">
        <v>506</v>
      </c>
    </row>
    <row r="171" spans="1:19" ht="13.2" x14ac:dyDescent="0.25">
      <c r="A171" s="1" t="s">
        <v>140</v>
      </c>
      <c r="B171" s="65"/>
      <c r="C171" s="66" t="s">
        <v>635</v>
      </c>
      <c r="D171" s="65">
        <v>12</v>
      </c>
      <c r="E171" s="65" t="s">
        <v>26</v>
      </c>
      <c r="F171" s="67">
        <v>4000000</v>
      </c>
      <c r="G171" s="154">
        <f>ROUNDDOWN(D171*F171,-3)</f>
        <v>48000000</v>
      </c>
      <c r="H171" s="188"/>
      <c r="I171" s="271" t="s">
        <v>635</v>
      </c>
      <c r="J171" s="537">
        <v>8</v>
      </c>
      <c r="K171" s="272" t="s">
        <v>26</v>
      </c>
      <c r="L171" s="274">
        <v>5600000</v>
      </c>
      <c r="M171" s="274">
        <f>ROUNDDOWN(J171*L171,-3)</f>
        <v>44800000</v>
      </c>
      <c r="N171" s="480">
        <f>Reviu[[#This Row],[JUMLAH]]-Reviu[[#This Row],[JUMLAH ]]</f>
        <v>3200000</v>
      </c>
      <c r="O171" s="253"/>
      <c r="P171" s="244"/>
      <c r="Q171" s="244"/>
    </row>
    <row r="172" spans="1:19" ht="13.2" x14ac:dyDescent="0.25">
      <c r="A172" s="1" t="s">
        <v>141</v>
      </c>
      <c r="B172" s="68" t="s">
        <v>583</v>
      </c>
      <c r="C172" s="69" t="s">
        <v>80</v>
      </c>
      <c r="D172" s="68"/>
      <c r="E172" s="68"/>
      <c r="F172" s="70"/>
      <c r="G172" s="155">
        <f>G173</f>
        <v>2100000</v>
      </c>
      <c r="H172" s="189" t="s">
        <v>583</v>
      </c>
      <c r="I172" s="69" t="s">
        <v>80</v>
      </c>
      <c r="J172" s="68"/>
      <c r="K172" s="68"/>
      <c r="L172" s="70"/>
      <c r="M172" s="70">
        <f>M173</f>
        <v>2100000</v>
      </c>
      <c r="N172" s="417">
        <f>N173</f>
        <v>0</v>
      </c>
      <c r="O172" s="279"/>
      <c r="P172" s="244"/>
      <c r="Q172" s="244"/>
      <c r="R172" s="4" t="s">
        <v>131</v>
      </c>
      <c r="S172" s="311" t="s">
        <v>506</v>
      </c>
    </row>
    <row r="173" spans="1:19" ht="13.2" x14ac:dyDescent="0.25">
      <c r="A173" s="1" t="s">
        <v>142</v>
      </c>
      <c r="B173" s="65"/>
      <c r="C173" s="66" t="s">
        <v>636</v>
      </c>
      <c r="D173" s="65">
        <v>14</v>
      </c>
      <c r="E173" s="65" t="s">
        <v>26</v>
      </c>
      <c r="F173" s="67">
        <v>150000</v>
      </c>
      <c r="G173" s="154">
        <f>ROUNDDOWN(D173*F173,-3)</f>
        <v>2100000</v>
      </c>
      <c r="H173" s="188"/>
      <c r="I173" s="66" t="s">
        <v>636</v>
      </c>
      <c r="J173" s="65">
        <v>14</v>
      </c>
      <c r="K173" s="65" t="s">
        <v>26</v>
      </c>
      <c r="L173" s="67">
        <v>150000</v>
      </c>
      <c r="M173" s="67">
        <f>ROUNDDOWN(J173*L173,-3)</f>
        <v>2100000</v>
      </c>
      <c r="N173" s="340">
        <f>Reviu[[#This Row],[JUMLAH]]-Reviu[[#This Row],[JUMLAH ]]</f>
        <v>0</v>
      </c>
      <c r="O173" s="240"/>
      <c r="P173" s="244"/>
      <c r="Q173" s="244"/>
    </row>
    <row r="174" spans="1:19" ht="13.2" x14ac:dyDescent="0.25">
      <c r="A174" s="1" t="s">
        <v>143</v>
      </c>
      <c r="B174" s="116" t="s">
        <v>38</v>
      </c>
      <c r="C174" s="117" t="s">
        <v>637</v>
      </c>
      <c r="D174" s="116"/>
      <c r="E174" s="116"/>
      <c r="F174" s="118"/>
      <c r="G174" s="171">
        <f>SUM(G175,G178,G180)</f>
        <v>572300000</v>
      </c>
      <c r="H174" s="205" t="s">
        <v>38</v>
      </c>
      <c r="I174" s="117" t="s">
        <v>1041</v>
      </c>
      <c r="J174" s="116"/>
      <c r="K174" s="116"/>
      <c r="L174" s="118"/>
      <c r="M174" s="118">
        <f>SUM(M175,M178,M180)</f>
        <v>498618000</v>
      </c>
      <c r="N174" s="438">
        <f>SUM(N175,N178,N180)</f>
        <v>73682000</v>
      </c>
      <c r="O174" s="279"/>
      <c r="P174" s="532" t="s">
        <v>505</v>
      </c>
      <c r="Q174" s="532" t="s">
        <v>506</v>
      </c>
      <c r="S174" s="311"/>
    </row>
    <row r="175" spans="1:19" ht="13.2" x14ac:dyDescent="0.25">
      <c r="A175" s="1" t="s">
        <v>144</v>
      </c>
      <c r="B175" s="74" t="s">
        <v>523</v>
      </c>
      <c r="C175" s="75" t="s">
        <v>24</v>
      </c>
      <c r="D175" s="74"/>
      <c r="E175" s="74"/>
      <c r="F175" s="76"/>
      <c r="G175" s="157">
        <f>SUM(G176:G177)</f>
        <v>10000000</v>
      </c>
      <c r="H175" s="191" t="s">
        <v>523</v>
      </c>
      <c r="I175" s="75" t="s">
        <v>24</v>
      </c>
      <c r="J175" s="74"/>
      <c r="K175" s="74"/>
      <c r="L175" s="76"/>
      <c r="M175" s="76">
        <f>SUM(M176:M177)</f>
        <v>5000000</v>
      </c>
      <c r="N175" s="418">
        <f>SUM(N176:N177)</f>
        <v>5000000</v>
      </c>
      <c r="O175" s="279"/>
      <c r="P175" s="244"/>
      <c r="Q175" s="244"/>
      <c r="R175" s="4" t="s">
        <v>131</v>
      </c>
      <c r="S175" s="311" t="s">
        <v>506</v>
      </c>
    </row>
    <row r="176" spans="1:19" ht="13.2" x14ac:dyDescent="0.25">
      <c r="A176" s="1" t="s">
        <v>145</v>
      </c>
      <c r="B176" s="65"/>
      <c r="C176" s="66" t="s">
        <v>638</v>
      </c>
      <c r="D176" s="65">
        <v>4</v>
      </c>
      <c r="E176" s="65" t="s">
        <v>120</v>
      </c>
      <c r="F176" s="67">
        <v>1500000</v>
      </c>
      <c r="G176" s="154">
        <f>ROUNDDOWN(D176*F176,-3)</f>
        <v>6000000</v>
      </c>
      <c r="H176" s="188"/>
      <c r="I176" s="271" t="s">
        <v>638</v>
      </c>
      <c r="J176" s="537">
        <v>2</v>
      </c>
      <c r="K176" s="272" t="s">
        <v>120</v>
      </c>
      <c r="L176" s="274">
        <v>1500000</v>
      </c>
      <c r="M176" s="274">
        <f>ROUNDDOWN(J176*L176,-3)</f>
        <v>3000000</v>
      </c>
      <c r="N176" s="480">
        <f>Reviu[[#This Row],[JUMLAH]]-Reviu[[#This Row],[JUMLAH ]]</f>
        <v>3000000</v>
      </c>
      <c r="O176" s="253"/>
      <c r="P176" s="244"/>
      <c r="Q176" s="244"/>
    </row>
    <row r="177" spans="1:19" ht="13.2" x14ac:dyDescent="0.25">
      <c r="A177" s="1" t="s">
        <v>146</v>
      </c>
      <c r="B177" s="65"/>
      <c r="C177" s="66" t="s">
        <v>639</v>
      </c>
      <c r="D177" s="65">
        <v>4</v>
      </c>
      <c r="E177" s="65" t="s">
        <v>120</v>
      </c>
      <c r="F177" s="67">
        <v>1000000</v>
      </c>
      <c r="G177" s="154">
        <f>ROUNDDOWN(D177*F177,-3)</f>
        <v>4000000</v>
      </c>
      <c r="H177" s="188"/>
      <c r="I177" s="271" t="s">
        <v>639</v>
      </c>
      <c r="J177" s="537">
        <v>2</v>
      </c>
      <c r="K177" s="272" t="s">
        <v>120</v>
      </c>
      <c r="L177" s="274">
        <v>1000000</v>
      </c>
      <c r="M177" s="274">
        <f>ROUNDDOWN(J177*L177,-3)</f>
        <v>2000000</v>
      </c>
      <c r="N177" s="480">
        <f>Reviu[[#This Row],[JUMLAH]]-Reviu[[#This Row],[JUMLAH ]]</f>
        <v>2000000</v>
      </c>
      <c r="O177" s="253"/>
      <c r="P177" s="244"/>
      <c r="Q177" s="244"/>
    </row>
    <row r="178" spans="1:19" ht="13.2" x14ac:dyDescent="0.25">
      <c r="A178" s="1" t="s">
        <v>640</v>
      </c>
      <c r="B178" s="68" t="s">
        <v>524</v>
      </c>
      <c r="C178" s="69" t="s">
        <v>73</v>
      </c>
      <c r="D178" s="68"/>
      <c r="E178" s="68"/>
      <c r="F178" s="70"/>
      <c r="G178" s="155">
        <f>G179</f>
        <v>7800000</v>
      </c>
      <c r="H178" s="189" t="s">
        <v>524</v>
      </c>
      <c r="I178" s="69" t="s">
        <v>73</v>
      </c>
      <c r="J178" s="68"/>
      <c r="K178" s="68"/>
      <c r="L178" s="70"/>
      <c r="M178" s="70">
        <f>M179</f>
        <v>7800000</v>
      </c>
      <c r="N178" s="417">
        <f>N179</f>
        <v>0</v>
      </c>
      <c r="O178" s="279"/>
      <c r="P178" s="244"/>
      <c r="Q178" s="244"/>
      <c r="R178" s="4" t="s">
        <v>131</v>
      </c>
      <c r="S178" s="311" t="s">
        <v>506</v>
      </c>
    </row>
    <row r="179" spans="1:19" ht="13.2" x14ac:dyDescent="0.25">
      <c r="A179" s="1" t="s">
        <v>641</v>
      </c>
      <c r="B179" s="65"/>
      <c r="C179" s="66" t="s">
        <v>622</v>
      </c>
      <c r="D179" s="65">
        <v>12</v>
      </c>
      <c r="E179" s="65" t="s">
        <v>120</v>
      </c>
      <c r="F179" s="67">
        <v>650000</v>
      </c>
      <c r="G179" s="154">
        <f>ROUNDDOWN(D179*F179,-3)</f>
        <v>7800000</v>
      </c>
      <c r="H179" s="188"/>
      <c r="I179" s="66" t="s">
        <v>962</v>
      </c>
      <c r="J179" s="65">
        <v>2</v>
      </c>
      <c r="K179" s="65" t="s">
        <v>120</v>
      </c>
      <c r="L179" s="67">
        <v>3900000</v>
      </c>
      <c r="M179" s="67">
        <f>ROUNDDOWN(J179*L179,-3)</f>
        <v>7800000</v>
      </c>
      <c r="N179" s="340">
        <f>Reviu[[#This Row],[JUMLAH]]-Reviu[[#This Row],[JUMLAH ]]</f>
        <v>0</v>
      </c>
      <c r="O179" s="240"/>
      <c r="P179" s="244"/>
      <c r="Q179" s="244"/>
    </row>
    <row r="180" spans="1:19" ht="13.2" x14ac:dyDescent="0.25">
      <c r="A180" s="1" t="s">
        <v>148</v>
      </c>
      <c r="B180" s="62" t="s">
        <v>525</v>
      </c>
      <c r="C180" s="63" t="s">
        <v>35</v>
      </c>
      <c r="D180" s="62"/>
      <c r="E180" s="62"/>
      <c r="F180" s="64"/>
      <c r="G180" s="153">
        <f>SUM(G181:G182)</f>
        <v>554500000</v>
      </c>
      <c r="H180" s="187" t="s">
        <v>525</v>
      </c>
      <c r="I180" s="63" t="s">
        <v>35</v>
      </c>
      <c r="J180" s="62"/>
      <c r="K180" s="62"/>
      <c r="L180" s="64"/>
      <c r="M180" s="64">
        <f>SUM(M181:M182)</f>
        <v>485818000</v>
      </c>
      <c r="N180" s="416">
        <f>SUM(N181:N182)</f>
        <v>68682000</v>
      </c>
      <c r="O180" s="279"/>
      <c r="P180" s="244"/>
      <c r="Q180" s="244"/>
      <c r="R180" s="4" t="s">
        <v>131</v>
      </c>
      <c r="S180" s="311" t="s">
        <v>506</v>
      </c>
    </row>
    <row r="181" spans="1:19" ht="26.4" x14ac:dyDescent="0.25">
      <c r="A181" s="1" t="s">
        <v>149</v>
      </c>
      <c r="B181" s="65"/>
      <c r="C181" s="66" t="s">
        <v>642</v>
      </c>
      <c r="D181" s="65">
        <v>55</v>
      </c>
      <c r="E181" s="65" t="s">
        <v>26</v>
      </c>
      <c r="F181" s="67">
        <v>6075000</v>
      </c>
      <c r="G181" s="154">
        <f>ROUNDDOWN(D181*F181,-3)</f>
        <v>334125000</v>
      </c>
      <c r="H181" s="188"/>
      <c r="I181" s="271" t="s">
        <v>1042</v>
      </c>
      <c r="J181" s="537">
        <v>68</v>
      </c>
      <c r="K181" s="272" t="s">
        <v>26</v>
      </c>
      <c r="L181" s="274">
        <v>7144383</v>
      </c>
      <c r="M181" s="274">
        <f>ROUNDDOWN(J181*L181,-3)</f>
        <v>485818000</v>
      </c>
      <c r="N181" s="479">
        <f>Reviu[[#This Row],[JUMLAH]]-Reviu[[#This Row],[JUMLAH ]]</f>
        <v>-151693000</v>
      </c>
      <c r="O181" s="253"/>
      <c r="P181" s="244"/>
      <c r="Q181" s="244"/>
    </row>
    <row r="182" spans="1:19" ht="26.4" hidden="1" x14ac:dyDescent="0.25">
      <c r="A182" s="1" t="s">
        <v>150</v>
      </c>
      <c r="B182" s="65"/>
      <c r="C182" s="66" t="s">
        <v>643</v>
      </c>
      <c r="D182" s="65">
        <v>36</v>
      </c>
      <c r="E182" s="65" t="s">
        <v>26</v>
      </c>
      <c r="F182" s="67">
        <v>6121528</v>
      </c>
      <c r="G182" s="154">
        <f>ROUNDDOWN(D182*F182,-3)</f>
        <v>220375000</v>
      </c>
      <c r="H182" s="188"/>
      <c r="I182" s="304"/>
      <c r="J182" s="539"/>
      <c r="K182" s="305"/>
      <c r="L182" s="306"/>
      <c r="M182" s="306">
        <f>ROUNDDOWN(J182*L182,-3)</f>
        <v>0</v>
      </c>
      <c r="N182" s="478">
        <f>Reviu[[#This Row],[JUMLAH]]-Reviu[[#This Row],[JUMLAH ]]</f>
        <v>220375000</v>
      </c>
      <c r="O182" s="253"/>
      <c r="P182" s="244"/>
      <c r="Q182" s="244"/>
    </row>
    <row r="183" spans="1:19" ht="26.4" x14ac:dyDescent="0.25">
      <c r="A183" s="1" t="s">
        <v>151</v>
      </c>
      <c r="B183" s="80" t="s">
        <v>91</v>
      </c>
      <c r="C183" s="81" t="s">
        <v>152</v>
      </c>
      <c r="D183" s="80"/>
      <c r="E183" s="80"/>
      <c r="F183" s="82"/>
      <c r="G183" s="159">
        <f>SUM(G184,G189,G191,G193)</f>
        <v>78000000</v>
      </c>
      <c r="H183" s="193" t="s">
        <v>91</v>
      </c>
      <c r="I183" s="81" t="s">
        <v>152</v>
      </c>
      <c r="J183" s="80"/>
      <c r="K183" s="80"/>
      <c r="L183" s="82"/>
      <c r="M183" s="82">
        <f>SUM(M184,M189,M191,M193)</f>
        <v>60500000</v>
      </c>
      <c r="N183" s="420">
        <f>SUM(N184,N189,N191,N193)</f>
        <v>17500000</v>
      </c>
      <c r="O183" s="279"/>
      <c r="P183" s="532" t="s">
        <v>505</v>
      </c>
      <c r="Q183" s="532" t="s">
        <v>506</v>
      </c>
      <c r="S183" s="311"/>
    </row>
    <row r="184" spans="1:19" ht="13.2" x14ac:dyDescent="0.25">
      <c r="A184" s="1" t="s">
        <v>153</v>
      </c>
      <c r="B184" s="74" t="s">
        <v>523</v>
      </c>
      <c r="C184" s="75" t="s">
        <v>24</v>
      </c>
      <c r="D184" s="74"/>
      <c r="E184" s="74"/>
      <c r="F184" s="76"/>
      <c r="G184" s="157">
        <f>SUM(G185:G188)</f>
        <v>34000000</v>
      </c>
      <c r="H184" s="191" t="s">
        <v>523</v>
      </c>
      <c r="I184" s="75" t="s">
        <v>24</v>
      </c>
      <c r="J184" s="74"/>
      <c r="K184" s="74"/>
      <c r="L184" s="76"/>
      <c r="M184" s="76">
        <f>SUM(M185:M188)</f>
        <v>18000000</v>
      </c>
      <c r="N184" s="418">
        <f>SUM(N185:N188)</f>
        <v>16000000</v>
      </c>
      <c r="O184" s="279"/>
      <c r="P184" s="244"/>
      <c r="Q184" s="244"/>
      <c r="R184" s="4" t="s">
        <v>131</v>
      </c>
      <c r="S184" s="311" t="s">
        <v>506</v>
      </c>
    </row>
    <row r="185" spans="1:19" ht="13.2" x14ac:dyDescent="0.25">
      <c r="A185" s="1" t="s">
        <v>154</v>
      </c>
      <c r="B185" s="65"/>
      <c r="C185" s="66" t="s">
        <v>631</v>
      </c>
      <c r="D185" s="65">
        <v>8</v>
      </c>
      <c r="E185" s="65" t="s">
        <v>120</v>
      </c>
      <c r="F185" s="67">
        <v>1000000</v>
      </c>
      <c r="G185" s="154">
        <f>ROUNDDOWN(D185*F185,-3)</f>
        <v>8000000</v>
      </c>
      <c r="H185" s="188"/>
      <c r="I185" s="271" t="s">
        <v>631</v>
      </c>
      <c r="J185" s="537">
        <v>4</v>
      </c>
      <c r="K185" s="272" t="s">
        <v>120</v>
      </c>
      <c r="L185" s="274">
        <v>1000000</v>
      </c>
      <c r="M185" s="274">
        <f>ROUNDDOWN(J185*L185,-3)</f>
        <v>4000000</v>
      </c>
      <c r="N185" s="480">
        <f>Reviu[[#This Row],[JUMLAH]]-Reviu[[#This Row],[JUMLAH ]]</f>
        <v>4000000</v>
      </c>
      <c r="O185" s="253"/>
      <c r="P185" s="244"/>
      <c r="Q185" s="244"/>
    </row>
    <row r="186" spans="1:19" ht="13.2" x14ac:dyDescent="0.25">
      <c r="A186" s="1" t="s">
        <v>155</v>
      </c>
      <c r="B186" s="65"/>
      <c r="C186" s="66" t="s">
        <v>563</v>
      </c>
      <c r="D186" s="65">
        <v>8</v>
      </c>
      <c r="E186" s="65" t="s">
        <v>120</v>
      </c>
      <c r="F186" s="67">
        <v>1500000</v>
      </c>
      <c r="G186" s="154">
        <f>ROUNDDOWN(D186*F186,-3)</f>
        <v>12000000</v>
      </c>
      <c r="H186" s="188"/>
      <c r="I186" s="271" t="s">
        <v>563</v>
      </c>
      <c r="J186" s="537">
        <v>4</v>
      </c>
      <c r="K186" s="272" t="s">
        <v>120</v>
      </c>
      <c r="L186" s="274">
        <v>1500000</v>
      </c>
      <c r="M186" s="274">
        <f>ROUNDDOWN(J186*L186,-3)</f>
        <v>6000000</v>
      </c>
      <c r="N186" s="480">
        <f>Reviu[[#This Row],[JUMLAH]]-Reviu[[#This Row],[JUMLAH ]]</f>
        <v>6000000</v>
      </c>
      <c r="O186" s="253"/>
      <c r="P186" s="244"/>
      <c r="Q186" s="244"/>
    </row>
    <row r="187" spans="1:19" ht="13.2" x14ac:dyDescent="0.25">
      <c r="A187" s="1" t="s">
        <v>156</v>
      </c>
      <c r="B187" s="65"/>
      <c r="C187" s="66" t="s">
        <v>564</v>
      </c>
      <c r="D187" s="65">
        <v>8</v>
      </c>
      <c r="E187" s="65" t="s">
        <v>120</v>
      </c>
      <c r="F187" s="67">
        <v>1000000</v>
      </c>
      <c r="G187" s="154">
        <f>ROUNDDOWN(D187*F187,-3)</f>
        <v>8000000</v>
      </c>
      <c r="H187" s="188"/>
      <c r="I187" s="271" t="s">
        <v>564</v>
      </c>
      <c r="J187" s="537">
        <v>4</v>
      </c>
      <c r="K187" s="272" t="s">
        <v>120</v>
      </c>
      <c r="L187" s="274">
        <v>1000000</v>
      </c>
      <c r="M187" s="274">
        <f>ROUNDDOWN(J187*L187,-3)</f>
        <v>4000000</v>
      </c>
      <c r="N187" s="480">
        <f>Reviu[[#This Row],[JUMLAH]]-Reviu[[#This Row],[JUMLAH ]]</f>
        <v>4000000</v>
      </c>
      <c r="O187" s="253"/>
      <c r="P187" s="244"/>
      <c r="Q187" s="244"/>
    </row>
    <row r="188" spans="1:19" ht="13.2" x14ac:dyDescent="0.25">
      <c r="A188" s="1" t="s">
        <v>157</v>
      </c>
      <c r="B188" s="65"/>
      <c r="C188" s="66" t="s">
        <v>644</v>
      </c>
      <c r="D188" s="65">
        <v>12</v>
      </c>
      <c r="E188" s="65" t="s">
        <v>634</v>
      </c>
      <c r="F188" s="67">
        <v>500000</v>
      </c>
      <c r="G188" s="154">
        <f>ROUNDDOWN(D188*F188,-3)</f>
        <v>6000000</v>
      </c>
      <c r="H188" s="188"/>
      <c r="I188" s="271" t="s">
        <v>644</v>
      </c>
      <c r="J188" s="537">
        <v>8</v>
      </c>
      <c r="K188" s="272" t="s">
        <v>634</v>
      </c>
      <c r="L188" s="274">
        <v>500000</v>
      </c>
      <c r="M188" s="274">
        <f>ROUNDDOWN(J188*L188,-3)</f>
        <v>4000000</v>
      </c>
      <c r="N188" s="480">
        <f>Reviu[[#This Row],[JUMLAH]]-Reviu[[#This Row],[JUMLAH ]]</f>
        <v>2000000</v>
      </c>
      <c r="O188" s="253"/>
      <c r="P188" s="244"/>
      <c r="Q188" s="244"/>
    </row>
    <row r="189" spans="1:19" ht="13.2" x14ac:dyDescent="0.25">
      <c r="A189" s="1" t="s">
        <v>158</v>
      </c>
      <c r="B189" s="68" t="s">
        <v>532</v>
      </c>
      <c r="C189" s="69" t="s">
        <v>159</v>
      </c>
      <c r="D189" s="68"/>
      <c r="E189" s="68"/>
      <c r="F189" s="70"/>
      <c r="G189" s="155">
        <f>G190</f>
        <v>3000000</v>
      </c>
      <c r="H189" s="189" t="s">
        <v>532</v>
      </c>
      <c r="I189" s="69" t="s">
        <v>159</v>
      </c>
      <c r="J189" s="68"/>
      <c r="K189" s="68"/>
      <c r="L189" s="70"/>
      <c r="M189" s="70">
        <f>M190</f>
        <v>3000000</v>
      </c>
      <c r="N189" s="417">
        <f>N190</f>
        <v>0</v>
      </c>
      <c r="O189" s="279"/>
      <c r="P189" s="244"/>
      <c r="Q189" s="244"/>
      <c r="R189" s="4" t="s">
        <v>131</v>
      </c>
      <c r="S189" s="311" t="s">
        <v>506</v>
      </c>
    </row>
    <row r="190" spans="1:19" ht="13.2" x14ac:dyDescent="0.25">
      <c r="A190" s="1" t="s">
        <v>160</v>
      </c>
      <c r="B190" s="65"/>
      <c r="C190" s="66" t="s">
        <v>645</v>
      </c>
      <c r="D190" s="65">
        <v>2</v>
      </c>
      <c r="E190" s="65" t="s">
        <v>161</v>
      </c>
      <c r="F190" s="67">
        <v>1500000</v>
      </c>
      <c r="G190" s="154">
        <f>ROUNDDOWN(D190*F190,-3)</f>
        <v>3000000</v>
      </c>
      <c r="H190" s="188"/>
      <c r="I190" s="66" t="s">
        <v>645</v>
      </c>
      <c r="J190" s="65">
        <v>2</v>
      </c>
      <c r="K190" s="65" t="s">
        <v>161</v>
      </c>
      <c r="L190" s="67">
        <v>1500000</v>
      </c>
      <c r="M190" s="67">
        <f>ROUNDDOWN(J190*L190,-3)</f>
        <v>3000000</v>
      </c>
      <c r="N190" s="340">
        <f>Reviu[[#This Row],[JUMLAH]]-Reviu[[#This Row],[JUMLAH ]]</f>
        <v>0</v>
      </c>
      <c r="O190" s="240"/>
      <c r="P190" s="244"/>
      <c r="Q190" s="244"/>
    </row>
    <row r="191" spans="1:19" ht="13.2" x14ac:dyDescent="0.25">
      <c r="A191" s="1" t="s">
        <v>162</v>
      </c>
      <c r="B191" s="68" t="s">
        <v>525</v>
      </c>
      <c r="C191" s="69" t="s">
        <v>35</v>
      </c>
      <c r="D191" s="68"/>
      <c r="E191" s="68"/>
      <c r="F191" s="70"/>
      <c r="G191" s="155">
        <f>G192</f>
        <v>38000000</v>
      </c>
      <c r="H191" s="189" t="s">
        <v>525</v>
      </c>
      <c r="I191" s="69" t="s">
        <v>35</v>
      </c>
      <c r="J191" s="68"/>
      <c r="K191" s="68"/>
      <c r="L191" s="70"/>
      <c r="M191" s="70">
        <f>M192</f>
        <v>38000000</v>
      </c>
      <c r="N191" s="417">
        <f>N192</f>
        <v>0</v>
      </c>
      <c r="O191" s="279"/>
      <c r="P191" s="244"/>
      <c r="Q191" s="244"/>
      <c r="R191" s="4" t="s">
        <v>131</v>
      </c>
      <c r="S191" s="311" t="s">
        <v>506</v>
      </c>
    </row>
    <row r="192" spans="1:19" ht="26.4" x14ac:dyDescent="0.25">
      <c r="A192" s="1" t="s">
        <v>163</v>
      </c>
      <c r="B192" s="65"/>
      <c r="C192" s="66" t="s">
        <v>646</v>
      </c>
      <c r="D192" s="65">
        <v>8</v>
      </c>
      <c r="E192" s="65" t="s">
        <v>26</v>
      </c>
      <c r="F192" s="67">
        <v>4750000</v>
      </c>
      <c r="G192" s="154">
        <f>ROUNDDOWN(D192*F192,-3)</f>
        <v>38000000</v>
      </c>
      <c r="H192" s="188"/>
      <c r="I192" s="66" t="s">
        <v>965</v>
      </c>
      <c r="J192" s="65">
        <v>8</v>
      </c>
      <c r="K192" s="65" t="s">
        <v>26</v>
      </c>
      <c r="L192" s="67">
        <v>4750000</v>
      </c>
      <c r="M192" s="67">
        <f>ROUNDDOWN(J192*L192,-3)</f>
        <v>38000000</v>
      </c>
      <c r="N192" s="603">
        <f>Reviu[[#This Row],[JUMLAH]]-Reviu[[#This Row],[JUMLAH ]]</f>
        <v>0</v>
      </c>
      <c r="O192" s="253"/>
      <c r="P192" s="244"/>
      <c r="Q192" s="244"/>
    </row>
    <row r="193" spans="1:19" ht="13.2" x14ac:dyDescent="0.25">
      <c r="A193" s="1" t="s">
        <v>164</v>
      </c>
      <c r="B193" s="74" t="s">
        <v>583</v>
      </c>
      <c r="C193" s="75" t="s">
        <v>80</v>
      </c>
      <c r="D193" s="74"/>
      <c r="E193" s="74"/>
      <c r="F193" s="76"/>
      <c r="G193" s="157">
        <f>G194</f>
        <v>3000000</v>
      </c>
      <c r="H193" s="191" t="s">
        <v>583</v>
      </c>
      <c r="I193" s="75" t="s">
        <v>80</v>
      </c>
      <c r="J193" s="74"/>
      <c r="K193" s="74"/>
      <c r="L193" s="76"/>
      <c r="M193" s="76">
        <f>M194</f>
        <v>1500000</v>
      </c>
      <c r="N193" s="447">
        <f>N194</f>
        <v>1500000</v>
      </c>
      <c r="O193" s="279"/>
      <c r="P193" s="244"/>
      <c r="Q193" s="244"/>
      <c r="R193" s="4" t="s">
        <v>131</v>
      </c>
      <c r="S193" s="311" t="s">
        <v>506</v>
      </c>
    </row>
    <row r="194" spans="1:19" ht="13.2" x14ac:dyDescent="0.25">
      <c r="A194" s="1" t="s">
        <v>165</v>
      </c>
      <c r="B194" s="65"/>
      <c r="C194" s="66" t="s">
        <v>647</v>
      </c>
      <c r="D194" s="65">
        <v>20</v>
      </c>
      <c r="E194" s="65" t="s">
        <v>26</v>
      </c>
      <c r="F194" s="67">
        <v>150000</v>
      </c>
      <c r="G194" s="154">
        <f>ROUNDDOWN(D194*F194,-3)</f>
        <v>3000000</v>
      </c>
      <c r="H194" s="188"/>
      <c r="I194" s="271" t="s">
        <v>647</v>
      </c>
      <c r="J194" s="537">
        <v>10</v>
      </c>
      <c r="K194" s="272" t="s">
        <v>26</v>
      </c>
      <c r="L194" s="274">
        <v>150000</v>
      </c>
      <c r="M194" s="274">
        <f>ROUNDDOWN(J194*L194,-3)</f>
        <v>1500000</v>
      </c>
      <c r="N194" s="479">
        <f>Reviu[[#This Row],[JUMLAH]]-Reviu[[#This Row],[JUMLAH ]]</f>
        <v>1500000</v>
      </c>
      <c r="O194" s="253"/>
      <c r="P194" s="244"/>
      <c r="Q194" s="244"/>
    </row>
    <row r="195" spans="1:19" ht="13.2" x14ac:dyDescent="0.25">
      <c r="A195" s="1" t="s">
        <v>166</v>
      </c>
      <c r="B195" s="80" t="s">
        <v>167</v>
      </c>
      <c r="C195" s="81" t="s">
        <v>168</v>
      </c>
      <c r="D195" s="80"/>
      <c r="E195" s="80"/>
      <c r="F195" s="82"/>
      <c r="G195" s="159">
        <f>SUM(G196,G202,G204)</f>
        <v>65000000</v>
      </c>
      <c r="H195" s="193" t="s">
        <v>167</v>
      </c>
      <c r="I195" s="81" t="s">
        <v>168</v>
      </c>
      <c r="J195" s="80"/>
      <c r="K195" s="80"/>
      <c r="L195" s="82"/>
      <c r="M195" s="82">
        <f>SUM(M196,M202,M204)</f>
        <v>63300000</v>
      </c>
      <c r="N195" s="420">
        <f>SUM(N196,N202,N204)</f>
        <v>1700000</v>
      </c>
      <c r="O195" s="279"/>
      <c r="P195" s="532" t="s">
        <v>505</v>
      </c>
      <c r="Q195" s="532" t="s">
        <v>506</v>
      </c>
      <c r="S195" s="311"/>
    </row>
    <row r="196" spans="1:19" ht="13.2" x14ac:dyDescent="0.25">
      <c r="A196" s="1" t="s">
        <v>169</v>
      </c>
      <c r="B196" s="68" t="s">
        <v>523</v>
      </c>
      <c r="C196" s="69" t="s">
        <v>24</v>
      </c>
      <c r="D196" s="68"/>
      <c r="E196" s="68"/>
      <c r="F196" s="70"/>
      <c r="G196" s="155">
        <f>SUM(G197:G200)</f>
        <v>22000000</v>
      </c>
      <c r="H196" s="189" t="s">
        <v>523</v>
      </c>
      <c r="I196" s="69" t="s">
        <v>24</v>
      </c>
      <c r="J196" s="68"/>
      <c r="K196" s="68"/>
      <c r="L196" s="70"/>
      <c r="M196" s="70">
        <f>SUM(M197:M201)</f>
        <v>21500000</v>
      </c>
      <c r="N196" s="417">
        <f>SUM(N197:N201)</f>
        <v>500000</v>
      </c>
      <c r="O196" s="279"/>
      <c r="P196" s="244"/>
      <c r="Q196" s="244"/>
      <c r="R196" s="4" t="s">
        <v>131</v>
      </c>
      <c r="S196" s="311" t="s">
        <v>506</v>
      </c>
    </row>
    <row r="197" spans="1:19" ht="13.2" x14ac:dyDescent="0.25">
      <c r="A197" s="1" t="s">
        <v>170</v>
      </c>
      <c r="B197" s="65"/>
      <c r="C197" s="66" t="s">
        <v>631</v>
      </c>
      <c r="D197" s="65">
        <v>4</v>
      </c>
      <c r="E197" s="65" t="s">
        <v>120</v>
      </c>
      <c r="F197" s="67">
        <v>1500000</v>
      </c>
      <c r="G197" s="154">
        <f>ROUNDDOWN(D197*F197,-3)</f>
        <v>6000000</v>
      </c>
      <c r="H197" s="188"/>
      <c r="I197" s="66" t="s">
        <v>631</v>
      </c>
      <c r="J197" s="65">
        <v>4</v>
      </c>
      <c r="K197" s="65" t="s">
        <v>120</v>
      </c>
      <c r="L197" s="67">
        <v>1500000</v>
      </c>
      <c r="M197" s="67">
        <f>ROUNDDOWN(J197*L197,-3)</f>
        <v>6000000</v>
      </c>
      <c r="N197" s="340">
        <f>Reviu[[#This Row],[JUMLAH]]-Reviu[[#This Row],[JUMLAH ]]</f>
        <v>0</v>
      </c>
      <c r="O197" s="279"/>
      <c r="P197" s="244"/>
      <c r="Q197" s="244"/>
    </row>
    <row r="198" spans="1:19" ht="13.2" x14ac:dyDescent="0.25">
      <c r="A198" s="1" t="s">
        <v>171</v>
      </c>
      <c r="B198" s="65"/>
      <c r="C198" s="66" t="s">
        <v>563</v>
      </c>
      <c r="D198" s="65">
        <v>4</v>
      </c>
      <c r="E198" s="65" t="s">
        <v>120</v>
      </c>
      <c r="F198" s="67">
        <v>1500000</v>
      </c>
      <c r="G198" s="154">
        <f>ROUNDDOWN(D198*F198,-3)</f>
        <v>6000000</v>
      </c>
      <c r="H198" s="188"/>
      <c r="I198" s="66" t="s">
        <v>563</v>
      </c>
      <c r="J198" s="65">
        <v>4</v>
      </c>
      <c r="K198" s="65" t="s">
        <v>120</v>
      </c>
      <c r="L198" s="67">
        <v>1500000</v>
      </c>
      <c r="M198" s="67">
        <f>ROUNDDOWN(J198*L198,-3)</f>
        <v>6000000</v>
      </c>
      <c r="N198" s="340">
        <f>Reviu[[#This Row],[JUMLAH]]-Reviu[[#This Row],[JUMLAH ]]</f>
        <v>0</v>
      </c>
      <c r="O198" s="279"/>
      <c r="P198" s="244"/>
      <c r="Q198" s="244"/>
    </row>
    <row r="199" spans="1:19" ht="13.2" x14ac:dyDescent="0.25">
      <c r="A199" s="1" t="s">
        <v>172</v>
      </c>
      <c r="B199" s="65"/>
      <c r="C199" s="66" t="s">
        <v>564</v>
      </c>
      <c r="D199" s="65">
        <v>4</v>
      </c>
      <c r="E199" s="65" t="s">
        <v>120</v>
      </c>
      <c r="F199" s="67">
        <v>1000000</v>
      </c>
      <c r="G199" s="154">
        <f>ROUNDDOWN(D199*F199,-3)</f>
        <v>4000000</v>
      </c>
      <c r="H199" s="188"/>
      <c r="I199" s="66" t="s">
        <v>564</v>
      </c>
      <c r="J199" s="65">
        <v>4</v>
      </c>
      <c r="K199" s="65" t="s">
        <v>120</v>
      </c>
      <c r="L199" s="67">
        <v>1000000</v>
      </c>
      <c r="M199" s="67">
        <f>ROUNDDOWN(J199*L199,-3)</f>
        <v>4000000</v>
      </c>
      <c r="N199" s="340">
        <f>Reviu[[#This Row],[JUMLAH]]-Reviu[[#This Row],[JUMLAH ]]</f>
        <v>0</v>
      </c>
      <c r="O199" s="279"/>
      <c r="P199" s="244"/>
      <c r="Q199" s="244"/>
    </row>
    <row r="200" spans="1:19" ht="13.2" x14ac:dyDescent="0.25">
      <c r="A200" s="1" t="s">
        <v>173</v>
      </c>
      <c r="B200" s="65"/>
      <c r="C200" s="66" t="s">
        <v>644</v>
      </c>
      <c r="D200" s="65">
        <v>12</v>
      </c>
      <c r="E200" s="65" t="s">
        <v>634</v>
      </c>
      <c r="F200" s="67">
        <v>500000</v>
      </c>
      <c r="G200" s="154">
        <f>ROUNDDOWN(D200*F200,-3)</f>
        <v>6000000</v>
      </c>
      <c r="H200" s="188"/>
      <c r="I200" s="271" t="s">
        <v>644</v>
      </c>
      <c r="J200" s="537">
        <v>8</v>
      </c>
      <c r="K200" s="272" t="s">
        <v>634</v>
      </c>
      <c r="L200" s="274">
        <v>500000</v>
      </c>
      <c r="M200" s="274">
        <f>ROUNDDOWN(J200*L200,-3)</f>
        <v>4000000</v>
      </c>
      <c r="N200" s="480">
        <f>Reviu[[#This Row],[JUMLAH]]-Reviu[[#This Row],[JUMLAH ]]</f>
        <v>2000000</v>
      </c>
      <c r="O200" s="253"/>
      <c r="P200" s="244"/>
      <c r="Q200" s="244"/>
    </row>
    <row r="201" spans="1:19" ht="13.2" x14ac:dyDescent="0.25">
      <c r="A201" s="1" t="s">
        <v>1179</v>
      </c>
      <c r="B201" s="65"/>
      <c r="C201" s="66"/>
      <c r="D201" s="65"/>
      <c r="E201" s="65"/>
      <c r="F201" s="67"/>
      <c r="G201" s="154"/>
      <c r="H201" s="188"/>
      <c r="I201" s="271" t="s">
        <v>1076</v>
      </c>
      <c r="J201" s="537">
        <v>20</v>
      </c>
      <c r="K201" s="272" t="s">
        <v>26</v>
      </c>
      <c r="L201" s="274">
        <v>75000</v>
      </c>
      <c r="M201" s="274">
        <f>ROUNDDOWN(J201*L201,-3)</f>
        <v>1500000</v>
      </c>
      <c r="N201" s="480">
        <f>Reviu[[#This Row],[JUMLAH]]-Reviu[[#This Row],[JUMLAH ]]</f>
        <v>-1500000</v>
      </c>
      <c r="O201" s="253"/>
      <c r="P201" s="244"/>
      <c r="Q201" s="244"/>
    </row>
    <row r="202" spans="1:19" ht="13.2" x14ac:dyDescent="0.25">
      <c r="A202" s="1" t="s">
        <v>174</v>
      </c>
      <c r="B202" s="68" t="s">
        <v>525</v>
      </c>
      <c r="C202" s="69" t="s">
        <v>35</v>
      </c>
      <c r="D202" s="68"/>
      <c r="E202" s="68"/>
      <c r="F202" s="70"/>
      <c r="G202" s="155">
        <f>G203</f>
        <v>40000000</v>
      </c>
      <c r="H202" s="189" t="s">
        <v>525</v>
      </c>
      <c r="I202" s="69" t="s">
        <v>35</v>
      </c>
      <c r="J202" s="68"/>
      <c r="K202" s="68"/>
      <c r="L202" s="70"/>
      <c r="M202" s="70">
        <f>M203</f>
        <v>40000000</v>
      </c>
      <c r="N202" s="417">
        <f>N203</f>
        <v>0</v>
      </c>
      <c r="O202" s="279"/>
      <c r="P202" s="244"/>
      <c r="Q202" s="244"/>
      <c r="R202" s="4" t="s">
        <v>131</v>
      </c>
      <c r="S202" s="311" t="s">
        <v>506</v>
      </c>
    </row>
    <row r="203" spans="1:19" ht="26.4" x14ac:dyDescent="0.25">
      <c r="A203" s="1" t="s">
        <v>175</v>
      </c>
      <c r="B203" s="65"/>
      <c r="C203" s="66" t="s">
        <v>648</v>
      </c>
      <c r="D203" s="65">
        <v>10</v>
      </c>
      <c r="E203" s="65" t="s">
        <v>26</v>
      </c>
      <c r="F203" s="67">
        <v>4000000</v>
      </c>
      <c r="G203" s="154">
        <f>ROUNDDOWN(D203*F203,-3)</f>
        <v>40000000</v>
      </c>
      <c r="H203" s="188"/>
      <c r="I203" s="66" t="s">
        <v>648</v>
      </c>
      <c r="J203" s="65">
        <v>10</v>
      </c>
      <c r="K203" s="65" t="s">
        <v>26</v>
      </c>
      <c r="L203" s="67">
        <v>4000000</v>
      </c>
      <c r="M203" s="67">
        <f>ROUNDDOWN(J203*L203,-3)</f>
        <v>40000000</v>
      </c>
      <c r="N203" s="340">
        <f>Reviu[[#This Row],[JUMLAH]]-Reviu[[#This Row],[JUMLAH ]]</f>
        <v>0</v>
      </c>
      <c r="O203" s="240"/>
      <c r="P203" s="244"/>
      <c r="Q203" s="244"/>
    </row>
    <row r="204" spans="1:19" ht="13.2" x14ac:dyDescent="0.25">
      <c r="A204" s="1" t="s">
        <v>649</v>
      </c>
      <c r="B204" s="68" t="s">
        <v>583</v>
      </c>
      <c r="C204" s="69" t="s">
        <v>80</v>
      </c>
      <c r="D204" s="68"/>
      <c r="E204" s="68"/>
      <c r="F204" s="70"/>
      <c r="G204" s="155">
        <f>G205</f>
        <v>3000000</v>
      </c>
      <c r="H204" s="189" t="s">
        <v>583</v>
      </c>
      <c r="I204" s="69" t="s">
        <v>80</v>
      </c>
      <c r="J204" s="68"/>
      <c r="K204" s="68"/>
      <c r="L204" s="70"/>
      <c r="M204" s="70">
        <f>M205</f>
        <v>1800000</v>
      </c>
      <c r="N204" s="417">
        <f>N205</f>
        <v>1200000</v>
      </c>
      <c r="O204" s="279"/>
      <c r="P204" s="244"/>
      <c r="Q204" s="244"/>
      <c r="R204" s="4" t="s">
        <v>131</v>
      </c>
      <c r="S204" s="311" t="s">
        <v>506</v>
      </c>
    </row>
    <row r="205" spans="1:19" ht="13.2" x14ac:dyDescent="0.25">
      <c r="A205" s="1" t="s">
        <v>650</v>
      </c>
      <c r="B205" s="65"/>
      <c r="C205" s="66" t="s">
        <v>647</v>
      </c>
      <c r="D205" s="65">
        <v>20</v>
      </c>
      <c r="E205" s="65" t="s">
        <v>26</v>
      </c>
      <c r="F205" s="67">
        <v>150000</v>
      </c>
      <c r="G205" s="154">
        <f>ROUNDDOWN(D205*F205,-3)</f>
        <v>3000000</v>
      </c>
      <c r="H205" s="188"/>
      <c r="I205" s="271" t="s">
        <v>647</v>
      </c>
      <c r="J205" s="537">
        <v>12</v>
      </c>
      <c r="K205" s="272" t="s">
        <v>26</v>
      </c>
      <c r="L205" s="274">
        <v>150000</v>
      </c>
      <c r="M205" s="274">
        <f>ROUNDDOWN(J205*L205,-3)</f>
        <v>1800000</v>
      </c>
      <c r="N205" s="480">
        <f>Reviu[[#This Row],[JUMLAH]]-Reviu[[#This Row],[JUMLAH ]]</f>
        <v>1200000</v>
      </c>
      <c r="O205" s="253"/>
      <c r="P205" s="244"/>
      <c r="Q205" s="244"/>
    </row>
    <row r="206" spans="1:19" ht="13.2" x14ac:dyDescent="0.25">
      <c r="A206" s="1" t="s">
        <v>176</v>
      </c>
      <c r="B206" s="80" t="s">
        <v>177</v>
      </c>
      <c r="C206" s="81" t="s">
        <v>178</v>
      </c>
      <c r="D206" s="80"/>
      <c r="E206" s="80"/>
      <c r="F206" s="82"/>
      <c r="G206" s="159">
        <f>SUM(G207,G213,G215,G218)</f>
        <v>82785000</v>
      </c>
      <c r="H206" s="193" t="s">
        <v>177</v>
      </c>
      <c r="I206" s="81" t="s">
        <v>178</v>
      </c>
      <c r="J206" s="80"/>
      <c r="K206" s="80"/>
      <c r="L206" s="82"/>
      <c r="M206" s="82">
        <f>SUM(M207,M213,M215,M218)</f>
        <v>150350000</v>
      </c>
      <c r="N206" s="448">
        <f>SUM(N207,N213,N215,N218)</f>
        <v>-67565000</v>
      </c>
      <c r="O206" s="279"/>
      <c r="P206" s="532" t="s">
        <v>505</v>
      </c>
      <c r="Q206" s="532" t="s">
        <v>506</v>
      </c>
      <c r="S206" s="311"/>
    </row>
    <row r="207" spans="1:19" ht="13.2" x14ac:dyDescent="0.25">
      <c r="A207" s="1" t="s">
        <v>179</v>
      </c>
      <c r="B207" s="74" t="s">
        <v>523</v>
      </c>
      <c r="C207" s="75" t="s">
        <v>24</v>
      </c>
      <c r="D207" s="74"/>
      <c r="E207" s="74"/>
      <c r="F207" s="76"/>
      <c r="G207" s="157">
        <f>SUM(G208:G211)</f>
        <v>22000000</v>
      </c>
      <c r="H207" s="191" t="s">
        <v>523</v>
      </c>
      <c r="I207" s="75" t="s">
        <v>24</v>
      </c>
      <c r="J207" s="74"/>
      <c r="K207" s="74"/>
      <c r="L207" s="76"/>
      <c r="M207" s="76">
        <f>SUM(M208:M212)</f>
        <v>20500000</v>
      </c>
      <c r="N207" s="418">
        <f>SUM(N208:N212)</f>
        <v>1500000</v>
      </c>
      <c r="O207" s="279"/>
      <c r="P207" s="244"/>
      <c r="Q207" s="244"/>
      <c r="R207" s="4" t="s">
        <v>131</v>
      </c>
      <c r="S207" s="311" t="s">
        <v>506</v>
      </c>
    </row>
    <row r="208" spans="1:19" ht="13.2" x14ac:dyDescent="0.25">
      <c r="A208" s="1" t="s">
        <v>180</v>
      </c>
      <c r="B208" s="65"/>
      <c r="C208" s="66" t="s">
        <v>631</v>
      </c>
      <c r="D208" s="65">
        <v>4</v>
      </c>
      <c r="E208" s="65" t="s">
        <v>120</v>
      </c>
      <c r="F208" s="67">
        <v>1500000</v>
      </c>
      <c r="G208" s="154">
        <f>ROUNDDOWN(D208*F208,-3)</f>
        <v>6000000</v>
      </c>
      <c r="H208" s="188"/>
      <c r="I208" s="66" t="s">
        <v>631</v>
      </c>
      <c r="J208" s="65">
        <v>4</v>
      </c>
      <c r="K208" s="65" t="s">
        <v>120</v>
      </c>
      <c r="L208" s="67">
        <v>1500000</v>
      </c>
      <c r="M208" s="67">
        <f>ROUNDDOWN(J208*L208,-3)</f>
        <v>6000000</v>
      </c>
      <c r="N208" s="340">
        <f>Reviu[[#This Row],[JUMLAH]]-Reviu[[#This Row],[JUMLAH ]]</f>
        <v>0</v>
      </c>
      <c r="O208" s="279"/>
      <c r="P208" s="244"/>
      <c r="Q208" s="244"/>
    </row>
    <row r="209" spans="1:19" ht="13.2" x14ac:dyDescent="0.25">
      <c r="A209" s="1" t="s">
        <v>181</v>
      </c>
      <c r="B209" s="65"/>
      <c r="C209" s="66" t="s">
        <v>563</v>
      </c>
      <c r="D209" s="65">
        <v>4</v>
      </c>
      <c r="E209" s="65" t="s">
        <v>120</v>
      </c>
      <c r="F209" s="67">
        <v>1500000</v>
      </c>
      <c r="G209" s="154">
        <f>ROUNDDOWN(D209*F209,-3)</f>
        <v>6000000</v>
      </c>
      <c r="H209" s="188"/>
      <c r="I209" s="66" t="s">
        <v>563</v>
      </c>
      <c r="J209" s="65">
        <v>4</v>
      </c>
      <c r="K209" s="65" t="s">
        <v>120</v>
      </c>
      <c r="L209" s="67">
        <v>1500000</v>
      </c>
      <c r="M209" s="67">
        <f>ROUNDDOWN(J209*L209,-3)</f>
        <v>6000000</v>
      </c>
      <c r="N209" s="340">
        <f>Reviu[[#This Row],[JUMLAH]]-Reviu[[#This Row],[JUMLAH ]]</f>
        <v>0</v>
      </c>
      <c r="O209" s="279"/>
      <c r="P209" s="244"/>
      <c r="Q209" s="244"/>
    </row>
    <row r="210" spans="1:19" ht="13.2" x14ac:dyDescent="0.25">
      <c r="A210" s="1" t="s">
        <v>182</v>
      </c>
      <c r="B210" s="65"/>
      <c r="C210" s="66" t="s">
        <v>564</v>
      </c>
      <c r="D210" s="65">
        <v>4</v>
      </c>
      <c r="E210" s="65" t="s">
        <v>120</v>
      </c>
      <c r="F210" s="67">
        <v>1000000</v>
      </c>
      <c r="G210" s="154">
        <f>ROUNDDOWN(D210*F210,-3)</f>
        <v>4000000</v>
      </c>
      <c r="H210" s="188"/>
      <c r="I210" s="66" t="s">
        <v>564</v>
      </c>
      <c r="J210" s="65">
        <v>4</v>
      </c>
      <c r="K210" s="65" t="s">
        <v>120</v>
      </c>
      <c r="L210" s="67">
        <v>1000000</v>
      </c>
      <c r="M210" s="67">
        <f>ROUNDDOWN(J210*L210,-3)</f>
        <v>4000000</v>
      </c>
      <c r="N210" s="340">
        <f>Reviu[[#This Row],[JUMLAH]]-Reviu[[#This Row],[JUMLAH ]]</f>
        <v>0</v>
      </c>
      <c r="O210" s="279"/>
      <c r="P210" s="244"/>
      <c r="Q210" s="244"/>
    </row>
    <row r="211" spans="1:19" ht="13.2" x14ac:dyDescent="0.25">
      <c r="A211" s="1" t="s">
        <v>183</v>
      </c>
      <c r="B211" s="65"/>
      <c r="C211" s="66" t="s">
        <v>644</v>
      </c>
      <c r="D211" s="65">
        <v>24</v>
      </c>
      <c r="E211" s="65" t="s">
        <v>634</v>
      </c>
      <c r="F211" s="67">
        <v>250000</v>
      </c>
      <c r="G211" s="154">
        <f>ROUNDDOWN(D211*F211,-3)</f>
        <v>6000000</v>
      </c>
      <c r="H211" s="188"/>
      <c r="I211" s="271" t="s">
        <v>644</v>
      </c>
      <c r="J211" s="537">
        <v>12</v>
      </c>
      <c r="K211" s="272" t="s">
        <v>634</v>
      </c>
      <c r="L211" s="274">
        <v>250000</v>
      </c>
      <c r="M211" s="274">
        <f>ROUNDDOWN(J211*L211,-3)</f>
        <v>3000000</v>
      </c>
      <c r="N211" s="480">
        <f>Reviu[[#This Row],[JUMLAH]]-Reviu[[#This Row],[JUMLAH ]]</f>
        <v>3000000</v>
      </c>
      <c r="O211" s="253"/>
      <c r="P211" s="244"/>
      <c r="Q211" s="244"/>
    </row>
    <row r="212" spans="1:19" ht="13.2" x14ac:dyDescent="0.25">
      <c r="A212" s="1" t="s">
        <v>1180</v>
      </c>
      <c r="B212" s="65"/>
      <c r="C212" s="66"/>
      <c r="D212" s="65"/>
      <c r="E212" s="65"/>
      <c r="F212" s="67"/>
      <c r="G212" s="154"/>
      <c r="H212" s="188"/>
      <c r="I212" s="271" t="s">
        <v>1076</v>
      </c>
      <c r="J212" s="537">
        <v>20</v>
      </c>
      <c r="K212" s="272" t="s">
        <v>26</v>
      </c>
      <c r="L212" s="274">
        <v>75000</v>
      </c>
      <c r="M212" s="274">
        <f>ROUNDDOWN(J212*L212,-3)</f>
        <v>1500000</v>
      </c>
      <c r="N212" s="480">
        <f>Reviu[[#This Row],[JUMLAH]]-Reviu[[#This Row],[JUMLAH ]]</f>
        <v>-1500000</v>
      </c>
      <c r="O212" s="253"/>
      <c r="P212" s="244"/>
      <c r="Q212" s="244"/>
    </row>
    <row r="213" spans="1:19" ht="13.2" x14ac:dyDescent="0.25">
      <c r="A213" s="1" t="s">
        <v>651</v>
      </c>
      <c r="B213" s="68" t="s">
        <v>524</v>
      </c>
      <c r="C213" s="69" t="s">
        <v>73</v>
      </c>
      <c r="D213" s="68"/>
      <c r="E213" s="68"/>
      <c r="F213" s="70"/>
      <c r="G213" s="155">
        <f>G214</f>
        <v>26250000</v>
      </c>
      <c r="H213" s="189" t="s">
        <v>524</v>
      </c>
      <c r="I213" s="69" t="s">
        <v>73</v>
      </c>
      <c r="J213" s="68"/>
      <c r="K213" s="68"/>
      <c r="L213" s="70"/>
      <c r="M213" s="70">
        <f>M214</f>
        <v>26250000</v>
      </c>
      <c r="N213" s="417">
        <f>N214</f>
        <v>0</v>
      </c>
      <c r="O213" s="279"/>
      <c r="P213" s="244"/>
      <c r="Q213" s="244"/>
      <c r="R213" s="4" t="s">
        <v>131</v>
      </c>
      <c r="S213" s="311" t="s">
        <v>506</v>
      </c>
    </row>
    <row r="214" spans="1:19" ht="13.2" x14ac:dyDescent="0.25">
      <c r="A214" s="1" t="s">
        <v>652</v>
      </c>
      <c r="B214" s="65"/>
      <c r="C214" s="66" t="s">
        <v>653</v>
      </c>
      <c r="D214" s="65">
        <v>15</v>
      </c>
      <c r="E214" s="65" t="s">
        <v>26</v>
      </c>
      <c r="F214" s="67">
        <v>1750000</v>
      </c>
      <c r="G214" s="154">
        <f>ROUNDDOWN(D214*F214,-3)</f>
        <v>26250000</v>
      </c>
      <c r="H214" s="188"/>
      <c r="I214" s="66" t="s">
        <v>653</v>
      </c>
      <c r="J214" s="65">
        <v>15</v>
      </c>
      <c r="K214" s="65" t="s">
        <v>26</v>
      </c>
      <c r="L214" s="67">
        <v>1750000</v>
      </c>
      <c r="M214" s="67">
        <f>ROUNDDOWN(J214*L214,-3)</f>
        <v>26250000</v>
      </c>
      <c r="N214" s="340">
        <f>Reviu[[#This Row],[JUMLAH]]-Reviu[[#This Row],[JUMLAH ]]</f>
        <v>0</v>
      </c>
      <c r="O214" s="240"/>
      <c r="P214" s="244"/>
      <c r="Q214" s="244"/>
    </row>
    <row r="215" spans="1:19" ht="13.2" x14ac:dyDescent="0.25">
      <c r="A215" s="1" t="s">
        <v>186</v>
      </c>
      <c r="B215" s="68" t="s">
        <v>525</v>
      </c>
      <c r="C215" s="69" t="s">
        <v>35</v>
      </c>
      <c r="D215" s="68"/>
      <c r="E215" s="68"/>
      <c r="F215" s="70"/>
      <c r="G215" s="155">
        <f>G216</f>
        <v>32435000</v>
      </c>
      <c r="H215" s="189" t="s">
        <v>525</v>
      </c>
      <c r="I215" s="69" t="s">
        <v>35</v>
      </c>
      <c r="J215" s="68"/>
      <c r="K215" s="68"/>
      <c r="L215" s="70"/>
      <c r="M215" s="70">
        <f>SUM(M216:M217)</f>
        <v>101500000</v>
      </c>
      <c r="N215" s="445">
        <f>SUM(N216:N217)</f>
        <v>-69065000</v>
      </c>
      <c r="O215" s="279"/>
      <c r="P215" s="244"/>
      <c r="Q215" s="244"/>
      <c r="R215" s="4" t="s">
        <v>131</v>
      </c>
      <c r="S215" s="311" t="s">
        <v>506</v>
      </c>
    </row>
    <row r="216" spans="1:19" ht="13.2" x14ac:dyDescent="0.25">
      <c r="A216" s="1" t="s">
        <v>187</v>
      </c>
      <c r="B216" s="65"/>
      <c r="C216" s="66" t="s">
        <v>654</v>
      </c>
      <c r="D216" s="65">
        <v>12</v>
      </c>
      <c r="E216" s="65" t="s">
        <v>26</v>
      </c>
      <c r="F216" s="67">
        <v>2702917</v>
      </c>
      <c r="G216" s="154">
        <f>ROUNDDOWN(D216*F216,-3)</f>
        <v>32435000</v>
      </c>
      <c r="H216" s="188"/>
      <c r="I216" s="271" t="s">
        <v>654</v>
      </c>
      <c r="J216" s="537">
        <v>8</v>
      </c>
      <c r="K216" s="272" t="s">
        <v>26</v>
      </c>
      <c r="L216" s="274">
        <v>4250000</v>
      </c>
      <c r="M216" s="274">
        <f>ROUNDDOWN(J216*L216,-3)</f>
        <v>34000000</v>
      </c>
      <c r="N216" s="479">
        <f>Reviu[[#This Row],[JUMLAH]]-Reviu[[#This Row],[JUMLAH ]]</f>
        <v>-1565000</v>
      </c>
      <c r="O216" s="253"/>
      <c r="P216" s="244"/>
      <c r="Q216" s="244"/>
    </row>
    <row r="217" spans="1:19" ht="26.4" x14ac:dyDescent="0.25">
      <c r="A217" s="1" t="s">
        <v>1181</v>
      </c>
      <c r="B217" s="65"/>
      <c r="C217" s="66"/>
      <c r="D217" s="65"/>
      <c r="E217" s="65"/>
      <c r="F217" s="67"/>
      <c r="G217" s="154"/>
      <c r="H217" s="188"/>
      <c r="I217" s="275" t="s">
        <v>966</v>
      </c>
      <c r="J217" s="537">
        <v>15</v>
      </c>
      <c r="K217" s="272" t="s">
        <v>26</v>
      </c>
      <c r="L217" s="274">
        <v>4500000</v>
      </c>
      <c r="M217" s="274">
        <f>ROUNDDOWN(J217*L217,-3)</f>
        <v>67500000</v>
      </c>
      <c r="N217" s="479">
        <f>Reviu[[#This Row],[JUMLAH]]-Reviu[[#This Row],[JUMLAH ]]</f>
        <v>-67500000</v>
      </c>
      <c r="O217" s="253"/>
      <c r="P217" s="244"/>
      <c r="Q217" s="244"/>
    </row>
    <row r="218" spans="1:19" ht="13.2" x14ac:dyDescent="0.25">
      <c r="A218" s="1" t="s">
        <v>188</v>
      </c>
      <c r="B218" s="62" t="s">
        <v>583</v>
      </c>
      <c r="C218" s="63" t="s">
        <v>80</v>
      </c>
      <c r="D218" s="62"/>
      <c r="E218" s="62"/>
      <c r="F218" s="64"/>
      <c r="G218" s="153">
        <f>G219</f>
        <v>2100000</v>
      </c>
      <c r="H218" s="187" t="s">
        <v>583</v>
      </c>
      <c r="I218" s="63" t="s">
        <v>80</v>
      </c>
      <c r="J218" s="62"/>
      <c r="K218" s="62"/>
      <c r="L218" s="64"/>
      <c r="M218" s="64">
        <f>M219</f>
        <v>2100000</v>
      </c>
      <c r="N218" s="416">
        <f>N219</f>
        <v>0</v>
      </c>
      <c r="O218" s="279"/>
      <c r="P218" s="244"/>
      <c r="Q218" s="244"/>
      <c r="R218" s="4" t="s">
        <v>131</v>
      </c>
      <c r="S218" s="311" t="s">
        <v>506</v>
      </c>
    </row>
    <row r="219" spans="1:19" ht="13.2" x14ac:dyDescent="0.25">
      <c r="A219" s="1" t="s">
        <v>189</v>
      </c>
      <c r="B219" s="65"/>
      <c r="C219" s="66" t="s">
        <v>647</v>
      </c>
      <c r="D219" s="65">
        <v>14</v>
      </c>
      <c r="E219" s="65" t="s">
        <v>26</v>
      </c>
      <c r="F219" s="67">
        <v>150000</v>
      </c>
      <c r="G219" s="154">
        <f>ROUNDDOWN(D219*F219,-3)</f>
        <v>2100000</v>
      </c>
      <c r="H219" s="188"/>
      <c r="I219" s="66" t="s">
        <v>647</v>
      </c>
      <c r="J219" s="65">
        <v>14</v>
      </c>
      <c r="K219" s="65" t="s">
        <v>26</v>
      </c>
      <c r="L219" s="67">
        <v>150000</v>
      </c>
      <c r="M219" s="67">
        <f>ROUNDDOWN(J219*L219,-3)</f>
        <v>2100000</v>
      </c>
      <c r="N219" s="340">
        <f>Reviu[[#This Row],[JUMLAH]]-Reviu[[#This Row],[JUMLAH ]]</f>
        <v>0</v>
      </c>
      <c r="O219" s="240"/>
      <c r="P219" s="244"/>
      <c r="Q219" s="244"/>
    </row>
    <row r="220" spans="1:19" ht="13.2" x14ac:dyDescent="0.25">
      <c r="A220" s="1" t="s">
        <v>190</v>
      </c>
      <c r="B220" s="80" t="s">
        <v>191</v>
      </c>
      <c r="C220" s="81" t="s">
        <v>655</v>
      </c>
      <c r="D220" s="80"/>
      <c r="E220" s="80"/>
      <c r="F220" s="82"/>
      <c r="G220" s="159">
        <f>SUM(G221,G226,G228,G230)</f>
        <v>50042000</v>
      </c>
      <c r="H220" s="193" t="s">
        <v>191</v>
      </c>
      <c r="I220" s="81" t="s">
        <v>655</v>
      </c>
      <c r="J220" s="80"/>
      <c r="K220" s="80"/>
      <c r="L220" s="82"/>
      <c r="M220" s="82">
        <f>SUM(M221,M226,M228,M230)</f>
        <v>43742000</v>
      </c>
      <c r="N220" s="420">
        <f>SUM(N221,N226,N228,N230)</f>
        <v>6300000</v>
      </c>
      <c r="O220" s="279"/>
      <c r="P220" s="532" t="s">
        <v>502</v>
      </c>
      <c r="Q220" s="532" t="s">
        <v>503</v>
      </c>
      <c r="S220" s="311"/>
    </row>
    <row r="221" spans="1:19" ht="13.2" x14ac:dyDescent="0.25">
      <c r="A221" s="1" t="s">
        <v>192</v>
      </c>
      <c r="B221" s="68" t="s">
        <v>523</v>
      </c>
      <c r="C221" s="69" t="s">
        <v>24</v>
      </c>
      <c r="D221" s="68"/>
      <c r="E221" s="68"/>
      <c r="F221" s="70"/>
      <c r="G221" s="155">
        <f>SUM(G222:G225)</f>
        <v>20000000</v>
      </c>
      <c r="H221" s="189" t="s">
        <v>523</v>
      </c>
      <c r="I221" s="69" t="s">
        <v>24</v>
      </c>
      <c r="J221" s="68"/>
      <c r="K221" s="68"/>
      <c r="L221" s="70"/>
      <c r="M221" s="70">
        <f>SUM(M222:M225)</f>
        <v>15500000</v>
      </c>
      <c r="N221" s="417">
        <f>SUM(N222:N225)</f>
        <v>4500000</v>
      </c>
      <c r="O221" s="279"/>
      <c r="P221" s="244"/>
      <c r="Q221" s="244"/>
      <c r="S221" s="311" t="s">
        <v>503</v>
      </c>
    </row>
    <row r="222" spans="1:19" ht="13.2" x14ac:dyDescent="0.25">
      <c r="A222" s="1" t="s">
        <v>193</v>
      </c>
      <c r="B222" s="65"/>
      <c r="C222" s="66" t="s">
        <v>555</v>
      </c>
      <c r="D222" s="65">
        <v>160</v>
      </c>
      <c r="E222" s="65" t="s">
        <v>26</v>
      </c>
      <c r="F222" s="67">
        <v>75000</v>
      </c>
      <c r="G222" s="154">
        <f>ROUNDDOWN(D222*F222,-3)</f>
        <v>12000000</v>
      </c>
      <c r="H222" s="188"/>
      <c r="I222" s="271" t="s">
        <v>555</v>
      </c>
      <c r="J222" s="537">
        <v>100</v>
      </c>
      <c r="K222" s="272" t="s">
        <v>26</v>
      </c>
      <c r="L222" s="274">
        <v>75000</v>
      </c>
      <c r="M222" s="274">
        <f>ROUNDDOWN(J222*L222,-3)</f>
        <v>7500000</v>
      </c>
      <c r="N222" s="480">
        <f>Reviu[[#This Row],[JUMLAH]]-Reviu[[#This Row],[JUMLAH ]]</f>
        <v>4500000</v>
      </c>
      <c r="O222" s="240"/>
      <c r="P222" s="244"/>
      <c r="Q222" s="244"/>
    </row>
    <row r="223" spans="1:19" ht="13.2" x14ac:dyDescent="0.25">
      <c r="A223" s="1" t="s">
        <v>194</v>
      </c>
      <c r="B223" s="65"/>
      <c r="C223" s="66" t="s">
        <v>556</v>
      </c>
      <c r="D223" s="65">
        <v>2</v>
      </c>
      <c r="E223" s="65" t="s">
        <v>120</v>
      </c>
      <c r="F223" s="67">
        <v>1500000</v>
      </c>
      <c r="G223" s="154">
        <f>ROUNDDOWN(D223*F223,-3)</f>
        <v>3000000</v>
      </c>
      <c r="H223" s="188"/>
      <c r="I223" s="66" t="s">
        <v>556</v>
      </c>
      <c r="J223" s="65">
        <v>2</v>
      </c>
      <c r="K223" s="65" t="s">
        <v>120</v>
      </c>
      <c r="L223" s="67">
        <v>1500000</v>
      </c>
      <c r="M223" s="67">
        <f>ROUNDDOWN(J223*L223,-3)</f>
        <v>3000000</v>
      </c>
      <c r="N223" s="340">
        <f>Reviu[[#This Row],[JUMLAH]]-Reviu[[#This Row],[JUMLAH ]]</f>
        <v>0</v>
      </c>
      <c r="O223" s="279"/>
      <c r="P223" s="244"/>
      <c r="Q223" s="244"/>
    </row>
    <row r="224" spans="1:19" ht="13.2" x14ac:dyDescent="0.25">
      <c r="A224" s="1" t="s">
        <v>195</v>
      </c>
      <c r="B224" s="65"/>
      <c r="C224" s="66" t="s">
        <v>557</v>
      </c>
      <c r="D224" s="65">
        <v>2</v>
      </c>
      <c r="E224" s="65" t="s">
        <v>120</v>
      </c>
      <c r="F224" s="67">
        <v>1500000</v>
      </c>
      <c r="G224" s="154">
        <f>ROUNDDOWN(D224*F224,-3)</f>
        <v>3000000</v>
      </c>
      <c r="H224" s="188"/>
      <c r="I224" s="66" t="s">
        <v>557</v>
      </c>
      <c r="J224" s="65">
        <v>2</v>
      </c>
      <c r="K224" s="65" t="s">
        <v>120</v>
      </c>
      <c r="L224" s="67">
        <v>1500000</v>
      </c>
      <c r="M224" s="67">
        <f>ROUNDDOWN(J224*L224,-3)</f>
        <v>3000000</v>
      </c>
      <c r="N224" s="340">
        <f>Reviu[[#This Row],[JUMLAH]]-Reviu[[#This Row],[JUMLAH ]]</f>
        <v>0</v>
      </c>
      <c r="O224" s="279"/>
      <c r="P224" s="244"/>
      <c r="Q224" s="244"/>
    </row>
    <row r="225" spans="1:19" ht="13.2" x14ac:dyDescent="0.25">
      <c r="A225" s="1" t="s">
        <v>656</v>
      </c>
      <c r="B225" s="65"/>
      <c r="C225" s="66" t="s">
        <v>558</v>
      </c>
      <c r="D225" s="65">
        <v>2</v>
      </c>
      <c r="E225" s="65" t="s">
        <v>120</v>
      </c>
      <c r="F225" s="67">
        <v>1000000</v>
      </c>
      <c r="G225" s="154">
        <f>ROUNDDOWN(D225*F225,-3)</f>
        <v>2000000</v>
      </c>
      <c r="H225" s="188"/>
      <c r="I225" s="66" t="s">
        <v>558</v>
      </c>
      <c r="J225" s="65">
        <v>2</v>
      </c>
      <c r="K225" s="65" t="s">
        <v>120</v>
      </c>
      <c r="L225" s="67">
        <v>1000000</v>
      </c>
      <c r="M225" s="67">
        <f>ROUNDDOWN(J225*L225,-3)</f>
        <v>2000000</v>
      </c>
      <c r="N225" s="340">
        <f>Reviu[[#This Row],[JUMLAH]]-Reviu[[#This Row],[JUMLAH ]]</f>
        <v>0</v>
      </c>
      <c r="O225" s="279"/>
      <c r="P225" s="244"/>
      <c r="Q225" s="244"/>
    </row>
    <row r="226" spans="1:19" ht="13.2" x14ac:dyDescent="0.25">
      <c r="A226" s="1" t="s">
        <v>196</v>
      </c>
      <c r="B226" s="68" t="s">
        <v>524</v>
      </c>
      <c r="C226" s="69" t="s">
        <v>73</v>
      </c>
      <c r="D226" s="68"/>
      <c r="E226" s="68"/>
      <c r="F226" s="70"/>
      <c r="G226" s="155">
        <f>G227</f>
        <v>3000000</v>
      </c>
      <c r="H226" s="189" t="s">
        <v>524</v>
      </c>
      <c r="I226" s="69" t="s">
        <v>73</v>
      </c>
      <c r="J226" s="68"/>
      <c r="K226" s="68"/>
      <c r="L226" s="70"/>
      <c r="M226" s="70">
        <f>M227</f>
        <v>3000000</v>
      </c>
      <c r="N226" s="417">
        <f>N227</f>
        <v>0</v>
      </c>
      <c r="O226" s="279"/>
      <c r="P226" s="244"/>
      <c r="Q226" s="244"/>
      <c r="S226" s="311" t="s">
        <v>503</v>
      </c>
    </row>
    <row r="227" spans="1:19" ht="13.2" x14ac:dyDescent="0.25">
      <c r="A227" s="1" t="s">
        <v>197</v>
      </c>
      <c r="B227" s="65"/>
      <c r="C227" s="66" t="s">
        <v>622</v>
      </c>
      <c r="D227" s="65">
        <v>12</v>
      </c>
      <c r="E227" s="65" t="s">
        <v>120</v>
      </c>
      <c r="F227" s="67">
        <v>250000</v>
      </c>
      <c r="G227" s="154">
        <f>ROUNDDOWN(D227*F227,-3)</f>
        <v>3000000</v>
      </c>
      <c r="H227" s="188"/>
      <c r="I227" s="66" t="s">
        <v>622</v>
      </c>
      <c r="J227" s="65">
        <v>12</v>
      </c>
      <c r="K227" s="65" t="s">
        <v>120</v>
      </c>
      <c r="L227" s="67">
        <v>250000</v>
      </c>
      <c r="M227" s="67">
        <f>ROUNDDOWN(J227*L227,-3)</f>
        <v>3000000</v>
      </c>
      <c r="N227" s="340">
        <f>Reviu[[#This Row],[JUMLAH]]-Reviu[[#This Row],[JUMLAH ]]</f>
        <v>0</v>
      </c>
      <c r="O227" s="240"/>
      <c r="P227" s="244"/>
      <c r="Q227" s="244"/>
    </row>
    <row r="228" spans="1:19" ht="13.2" x14ac:dyDescent="0.25">
      <c r="A228" s="1" t="s">
        <v>198</v>
      </c>
      <c r="B228" s="68" t="s">
        <v>528</v>
      </c>
      <c r="C228" s="69" t="s">
        <v>31</v>
      </c>
      <c r="D228" s="68"/>
      <c r="E228" s="68"/>
      <c r="F228" s="70"/>
      <c r="G228" s="155">
        <f>G229</f>
        <v>9000000</v>
      </c>
      <c r="H228" s="189" t="s">
        <v>528</v>
      </c>
      <c r="I228" s="69" t="s">
        <v>31</v>
      </c>
      <c r="J228" s="68"/>
      <c r="K228" s="68"/>
      <c r="L228" s="70"/>
      <c r="M228" s="70">
        <f>M229</f>
        <v>7200000</v>
      </c>
      <c r="N228" s="417">
        <f>N229</f>
        <v>1800000</v>
      </c>
      <c r="O228" s="279"/>
      <c r="P228" s="244"/>
      <c r="Q228" s="244"/>
      <c r="S228" s="311" t="s">
        <v>503</v>
      </c>
    </row>
    <row r="229" spans="1:19" ht="13.2" x14ac:dyDescent="0.25">
      <c r="A229" s="1" t="s">
        <v>199</v>
      </c>
      <c r="B229" s="65"/>
      <c r="C229" s="66" t="s">
        <v>559</v>
      </c>
      <c r="D229" s="65">
        <v>10</v>
      </c>
      <c r="E229" s="65" t="s">
        <v>33</v>
      </c>
      <c r="F229" s="67">
        <v>900000</v>
      </c>
      <c r="G229" s="154">
        <f>ROUNDDOWN(D229*F229,-3)</f>
        <v>9000000</v>
      </c>
      <c r="H229" s="188"/>
      <c r="I229" s="271" t="s">
        <v>559</v>
      </c>
      <c r="J229" s="537">
        <v>8</v>
      </c>
      <c r="K229" s="272" t="s">
        <v>33</v>
      </c>
      <c r="L229" s="274">
        <v>900000</v>
      </c>
      <c r="M229" s="274">
        <f>ROUNDDOWN(J229*L229,-3)</f>
        <v>7200000</v>
      </c>
      <c r="N229" s="480">
        <f>Reviu[[#This Row],[JUMLAH]]-Reviu[[#This Row],[JUMLAH ]]</f>
        <v>1800000</v>
      </c>
      <c r="O229" s="253"/>
      <c r="P229" s="244"/>
      <c r="Q229" s="244"/>
    </row>
    <row r="230" spans="1:19" ht="13.2" x14ac:dyDescent="0.25">
      <c r="A230" s="1" t="s">
        <v>200</v>
      </c>
      <c r="B230" s="68" t="s">
        <v>525</v>
      </c>
      <c r="C230" s="69" t="s">
        <v>35</v>
      </c>
      <c r="D230" s="68"/>
      <c r="E230" s="68"/>
      <c r="F230" s="70"/>
      <c r="G230" s="155">
        <f>G231</f>
        <v>18042000</v>
      </c>
      <c r="H230" s="189" t="s">
        <v>525</v>
      </c>
      <c r="I230" s="69" t="s">
        <v>35</v>
      </c>
      <c r="J230" s="68"/>
      <c r="K230" s="68"/>
      <c r="L230" s="70"/>
      <c r="M230" s="70">
        <f>M231</f>
        <v>18042000</v>
      </c>
      <c r="N230" s="417">
        <f>N231</f>
        <v>0</v>
      </c>
      <c r="O230" s="279"/>
      <c r="P230" s="244"/>
      <c r="Q230" s="244"/>
      <c r="S230" s="311" t="s">
        <v>503</v>
      </c>
    </row>
    <row r="231" spans="1:19" ht="13.2" x14ac:dyDescent="0.25">
      <c r="A231" s="1" t="s">
        <v>201</v>
      </c>
      <c r="B231" s="65"/>
      <c r="C231" s="66" t="s">
        <v>657</v>
      </c>
      <c r="D231" s="65">
        <v>6</v>
      </c>
      <c r="E231" s="65" t="s">
        <v>26</v>
      </c>
      <c r="F231" s="67">
        <v>3007000</v>
      </c>
      <c r="G231" s="154">
        <f>ROUNDDOWN(D231*F231,-3)</f>
        <v>18042000</v>
      </c>
      <c r="H231" s="188"/>
      <c r="I231" s="66" t="s">
        <v>657</v>
      </c>
      <c r="J231" s="65">
        <v>6</v>
      </c>
      <c r="K231" s="65" t="s">
        <v>26</v>
      </c>
      <c r="L231" s="67">
        <v>3007000</v>
      </c>
      <c r="M231" s="67">
        <f>ROUNDDOWN(J231*L231,-3)</f>
        <v>18042000</v>
      </c>
      <c r="N231" s="340">
        <f>Reviu[[#This Row],[JUMLAH]]-Reviu[[#This Row],[JUMLAH ]]</f>
        <v>0</v>
      </c>
      <c r="O231" s="240"/>
      <c r="P231" s="244"/>
      <c r="Q231" s="244"/>
    </row>
    <row r="232" spans="1:19" ht="13.2" x14ac:dyDescent="0.25">
      <c r="A232" s="1" t="s">
        <v>202</v>
      </c>
      <c r="B232" s="80" t="s">
        <v>203</v>
      </c>
      <c r="C232" s="81" t="s">
        <v>658</v>
      </c>
      <c r="D232" s="80"/>
      <c r="E232" s="80"/>
      <c r="F232" s="82"/>
      <c r="G232" s="159">
        <f>SUM(G233,G238,G241)</f>
        <v>99334000</v>
      </c>
      <c r="H232" s="193" t="s">
        <v>203</v>
      </c>
      <c r="I232" s="81" t="s">
        <v>1151</v>
      </c>
      <c r="J232" s="80"/>
      <c r="K232" s="80"/>
      <c r="L232" s="82"/>
      <c r="M232" s="82">
        <f>SUM(M233,M238,M241)</f>
        <v>56274000</v>
      </c>
      <c r="N232" s="448">
        <f>SUM(N233,N238,N241)</f>
        <v>43060000</v>
      </c>
      <c r="O232" s="279"/>
      <c r="P232" s="532" t="s">
        <v>499</v>
      </c>
      <c r="Q232" s="532" t="s">
        <v>500</v>
      </c>
      <c r="S232" s="311"/>
    </row>
    <row r="233" spans="1:19" ht="13.2" x14ac:dyDescent="0.25">
      <c r="A233" s="1" t="s">
        <v>205</v>
      </c>
      <c r="B233" s="62" t="s">
        <v>523</v>
      </c>
      <c r="C233" s="63" t="s">
        <v>24</v>
      </c>
      <c r="D233" s="62"/>
      <c r="E233" s="62"/>
      <c r="F233" s="64"/>
      <c r="G233" s="153">
        <f>SUM(G234:G237)</f>
        <v>24800000</v>
      </c>
      <c r="H233" s="187" t="s">
        <v>523</v>
      </c>
      <c r="I233" s="63" t="s">
        <v>24</v>
      </c>
      <c r="J233" s="62"/>
      <c r="K233" s="62"/>
      <c r="L233" s="64"/>
      <c r="M233" s="64">
        <f>SUM(M234:M237)</f>
        <v>13250000</v>
      </c>
      <c r="N233" s="416">
        <f>SUM(N234:N237)</f>
        <v>11550000</v>
      </c>
      <c r="O233" s="279"/>
      <c r="P233" s="244"/>
      <c r="Q233" s="244"/>
      <c r="S233" s="311" t="s">
        <v>500</v>
      </c>
    </row>
    <row r="234" spans="1:19" ht="13.2" x14ac:dyDescent="0.25">
      <c r="A234" s="1" t="s">
        <v>206</v>
      </c>
      <c r="B234" s="65"/>
      <c r="C234" s="66" t="s">
        <v>555</v>
      </c>
      <c r="D234" s="65">
        <v>224</v>
      </c>
      <c r="E234" s="65" t="s">
        <v>26</v>
      </c>
      <c r="F234" s="67">
        <v>75000</v>
      </c>
      <c r="G234" s="154">
        <f>ROUNDDOWN(D234*F234,-3)</f>
        <v>16800000</v>
      </c>
      <c r="H234" s="188"/>
      <c r="I234" s="271" t="s">
        <v>555</v>
      </c>
      <c r="J234" s="537">
        <v>100</v>
      </c>
      <c r="K234" s="272" t="s">
        <v>26</v>
      </c>
      <c r="L234" s="274">
        <v>75000</v>
      </c>
      <c r="M234" s="274">
        <f>ROUNDDOWN(J234*L234,-3)</f>
        <v>7500000</v>
      </c>
      <c r="N234" s="480">
        <f>Reviu[[#This Row],[JUMLAH]]-Reviu[[#This Row],[JUMLAH ]]</f>
        <v>9300000</v>
      </c>
      <c r="O234" s="253"/>
      <c r="P234" s="244"/>
      <c r="Q234" s="244"/>
    </row>
    <row r="235" spans="1:19" ht="13.2" x14ac:dyDescent="0.25">
      <c r="A235" s="1" t="s">
        <v>207</v>
      </c>
      <c r="B235" s="65"/>
      <c r="C235" s="66" t="s">
        <v>556</v>
      </c>
      <c r="D235" s="65">
        <v>2</v>
      </c>
      <c r="E235" s="65" t="s">
        <v>120</v>
      </c>
      <c r="F235" s="67">
        <v>1500000</v>
      </c>
      <c r="G235" s="154">
        <f>ROUNDDOWN(D235*F235,-3)</f>
        <v>3000000</v>
      </c>
      <c r="H235" s="188"/>
      <c r="I235" s="271" t="s">
        <v>556</v>
      </c>
      <c r="J235" s="537">
        <v>1</v>
      </c>
      <c r="K235" s="272" t="s">
        <v>120</v>
      </c>
      <c r="L235" s="274">
        <v>750000</v>
      </c>
      <c r="M235" s="274">
        <f>ROUNDDOWN(J235*L235,-3)</f>
        <v>750000</v>
      </c>
      <c r="N235" s="480">
        <f>Reviu[[#This Row],[JUMLAH]]-Reviu[[#This Row],[JUMLAH ]]</f>
        <v>2250000</v>
      </c>
      <c r="O235" s="253"/>
      <c r="P235" s="244"/>
      <c r="Q235" s="244"/>
    </row>
    <row r="236" spans="1:19" ht="13.2" x14ac:dyDescent="0.25">
      <c r="A236" s="1" t="s">
        <v>208</v>
      </c>
      <c r="B236" s="65"/>
      <c r="C236" s="66" t="s">
        <v>557</v>
      </c>
      <c r="D236" s="65">
        <v>2</v>
      </c>
      <c r="E236" s="65" t="s">
        <v>120</v>
      </c>
      <c r="F236" s="67">
        <v>1500000</v>
      </c>
      <c r="G236" s="154">
        <f>ROUNDDOWN(D236*F236,-3)</f>
        <v>3000000</v>
      </c>
      <c r="H236" s="188"/>
      <c r="I236" s="66" t="s">
        <v>557</v>
      </c>
      <c r="J236" s="65">
        <v>2</v>
      </c>
      <c r="K236" s="65" t="s">
        <v>120</v>
      </c>
      <c r="L236" s="67">
        <v>1500000</v>
      </c>
      <c r="M236" s="67">
        <f>ROUNDDOWN(J236*L236,-3)</f>
        <v>3000000</v>
      </c>
      <c r="N236" s="340">
        <f>Reviu[[#This Row],[JUMLAH]]-Reviu[[#This Row],[JUMLAH ]]</f>
        <v>0</v>
      </c>
      <c r="O236" s="279"/>
      <c r="P236" s="244"/>
      <c r="Q236" s="244"/>
    </row>
    <row r="237" spans="1:19" ht="13.2" x14ac:dyDescent="0.25">
      <c r="A237" s="1" t="s">
        <v>659</v>
      </c>
      <c r="B237" s="65"/>
      <c r="C237" s="66" t="s">
        <v>558</v>
      </c>
      <c r="D237" s="65">
        <v>2</v>
      </c>
      <c r="E237" s="65" t="s">
        <v>120</v>
      </c>
      <c r="F237" s="67">
        <v>1000000</v>
      </c>
      <c r="G237" s="154">
        <f>ROUNDDOWN(D237*F237,-3)</f>
        <v>2000000</v>
      </c>
      <c r="H237" s="188"/>
      <c r="I237" s="66" t="s">
        <v>558</v>
      </c>
      <c r="J237" s="65">
        <v>2</v>
      </c>
      <c r="K237" s="65" t="s">
        <v>120</v>
      </c>
      <c r="L237" s="67">
        <v>1000000</v>
      </c>
      <c r="M237" s="67">
        <f>ROUNDDOWN(J237*L237,-3)</f>
        <v>2000000</v>
      </c>
      <c r="N237" s="340">
        <f>Reviu[[#This Row],[JUMLAH]]-Reviu[[#This Row],[JUMLAH ]]</f>
        <v>0</v>
      </c>
      <c r="O237" s="279"/>
      <c r="P237" s="244"/>
      <c r="Q237" s="244"/>
    </row>
    <row r="238" spans="1:19" ht="13.2" x14ac:dyDescent="0.25">
      <c r="A238" s="1" t="s">
        <v>209</v>
      </c>
      <c r="B238" s="68" t="s">
        <v>524</v>
      </c>
      <c r="C238" s="69" t="s">
        <v>73</v>
      </c>
      <c r="D238" s="68"/>
      <c r="E238" s="68"/>
      <c r="F238" s="70"/>
      <c r="G238" s="155">
        <f>G239</f>
        <v>3000000</v>
      </c>
      <c r="H238" s="189" t="s">
        <v>524</v>
      </c>
      <c r="I238" s="69" t="s">
        <v>73</v>
      </c>
      <c r="J238" s="68"/>
      <c r="K238" s="68"/>
      <c r="L238" s="70"/>
      <c r="M238" s="70">
        <f>SUM(M239:M240)</f>
        <v>3000000</v>
      </c>
      <c r="N238" s="445">
        <f>SUM(N239:N240)</f>
        <v>0</v>
      </c>
      <c r="O238" s="279"/>
      <c r="P238" s="244"/>
      <c r="Q238" s="244"/>
      <c r="S238" s="311" t="s">
        <v>500</v>
      </c>
    </row>
    <row r="239" spans="1:19" ht="13.2" x14ac:dyDescent="0.25">
      <c r="A239" s="1" t="s">
        <v>210</v>
      </c>
      <c r="B239" s="65"/>
      <c r="C239" s="66" t="s">
        <v>622</v>
      </c>
      <c r="D239" s="65">
        <v>12</v>
      </c>
      <c r="E239" s="65" t="s">
        <v>120</v>
      </c>
      <c r="F239" s="67">
        <v>250000</v>
      </c>
      <c r="G239" s="154">
        <f>ROUNDDOWN(D239*F239,-3)</f>
        <v>3000000</v>
      </c>
      <c r="H239" s="188"/>
      <c r="I239" s="66" t="s">
        <v>622</v>
      </c>
      <c r="J239" s="65">
        <v>12</v>
      </c>
      <c r="K239" s="65" t="s">
        <v>120</v>
      </c>
      <c r="L239" s="67">
        <v>250000</v>
      </c>
      <c r="M239" s="67">
        <f>ROUNDDOWN(J239*L239,-3)</f>
        <v>3000000</v>
      </c>
      <c r="N239" s="340">
        <f>Reviu[[#This Row],[JUMLAH]]-Reviu[[#This Row],[JUMLAH ]]</f>
        <v>0</v>
      </c>
      <c r="O239" s="279"/>
      <c r="P239" s="244"/>
      <c r="Q239" s="244"/>
    </row>
    <row r="240" spans="1:19" ht="13.2" x14ac:dyDescent="0.25">
      <c r="A240" s="1" t="s">
        <v>1182</v>
      </c>
      <c r="B240" s="65"/>
      <c r="C240" s="66"/>
      <c r="D240" s="65"/>
      <c r="E240" s="65"/>
      <c r="F240" s="67"/>
      <c r="G240" s="154"/>
      <c r="H240" s="188"/>
      <c r="I240" s="66" t="s">
        <v>1019</v>
      </c>
      <c r="J240" s="65">
        <v>0</v>
      </c>
      <c r="K240" s="65" t="s">
        <v>120</v>
      </c>
      <c r="L240" s="67">
        <v>10000000</v>
      </c>
      <c r="M240" s="67">
        <f>ROUNDDOWN(J240*L240,-3)</f>
        <v>0</v>
      </c>
      <c r="N240" s="602">
        <f>Reviu[[#This Row],[JUMLAH]]-Reviu[[#This Row],[JUMLAH ]]</f>
        <v>0</v>
      </c>
      <c r="O240" s="253" t="s">
        <v>1299</v>
      </c>
      <c r="P240" s="244"/>
      <c r="Q240" s="244"/>
    </row>
    <row r="241" spans="1:19" ht="13.2" x14ac:dyDescent="0.25">
      <c r="A241" s="1" t="s">
        <v>211</v>
      </c>
      <c r="B241" s="62" t="s">
        <v>525</v>
      </c>
      <c r="C241" s="63" t="s">
        <v>35</v>
      </c>
      <c r="D241" s="62"/>
      <c r="E241" s="62"/>
      <c r="F241" s="64"/>
      <c r="G241" s="153">
        <f>G242</f>
        <v>71534000</v>
      </c>
      <c r="H241" s="187" t="s">
        <v>525</v>
      </c>
      <c r="I241" s="63" t="s">
        <v>35</v>
      </c>
      <c r="J241" s="62"/>
      <c r="K241" s="62"/>
      <c r="L241" s="64"/>
      <c r="M241" s="64">
        <f>M242</f>
        <v>40024000</v>
      </c>
      <c r="N241" s="416">
        <f>N242</f>
        <v>31510000</v>
      </c>
      <c r="O241" s="279"/>
      <c r="P241" s="244"/>
      <c r="Q241" s="244"/>
      <c r="S241" s="311" t="s">
        <v>500</v>
      </c>
    </row>
    <row r="242" spans="1:19" ht="26.4" x14ac:dyDescent="0.25">
      <c r="A242" s="1" t="s">
        <v>212</v>
      </c>
      <c r="B242" s="65"/>
      <c r="C242" s="66" t="s">
        <v>660</v>
      </c>
      <c r="D242" s="65">
        <v>14</v>
      </c>
      <c r="E242" s="65" t="s">
        <v>26</v>
      </c>
      <c r="F242" s="67">
        <v>5109636</v>
      </c>
      <c r="G242" s="154">
        <f>ROUNDDOWN(D242*F242,-3)</f>
        <v>71534000</v>
      </c>
      <c r="H242" s="188"/>
      <c r="I242" s="271" t="s">
        <v>1152</v>
      </c>
      <c r="J242" s="537">
        <v>8</v>
      </c>
      <c r="K242" s="272" t="s">
        <v>26</v>
      </c>
      <c r="L242" s="274">
        <v>5003090.9090909092</v>
      </c>
      <c r="M242" s="274">
        <f>ROUNDDOWN(J242*L242,-3)</f>
        <v>40024000</v>
      </c>
      <c r="N242" s="340">
        <f>Reviu[[#This Row],[JUMLAH]]-Reviu[[#This Row],[JUMLAH ]]</f>
        <v>31510000</v>
      </c>
      <c r="O242" s="240"/>
      <c r="P242" s="244"/>
      <c r="Q242" s="244"/>
    </row>
    <row r="243" spans="1:19" ht="13.2" x14ac:dyDescent="0.25">
      <c r="A243" s="1" t="s">
        <v>213</v>
      </c>
      <c r="B243" s="80" t="s">
        <v>214</v>
      </c>
      <c r="C243" s="81" t="s">
        <v>661</v>
      </c>
      <c r="D243" s="80"/>
      <c r="E243" s="80"/>
      <c r="F243" s="82"/>
      <c r="G243" s="159">
        <f>SUM(G244,G253)</f>
        <v>139554000</v>
      </c>
      <c r="H243" s="193" t="s">
        <v>214</v>
      </c>
      <c r="I243" s="81" t="s">
        <v>661</v>
      </c>
      <c r="J243" s="80"/>
      <c r="K243" s="80"/>
      <c r="L243" s="82"/>
      <c r="M243" s="82">
        <f>SUM(M244,M249,M251,M253)</f>
        <v>113349000</v>
      </c>
      <c r="N243" s="448">
        <f>SUM(N244,N249,N251,N253)</f>
        <v>26205000</v>
      </c>
      <c r="O243" s="279"/>
      <c r="P243" s="532" t="s">
        <v>499</v>
      </c>
      <c r="Q243" s="532" t="s">
        <v>501</v>
      </c>
      <c r="S243" s="311"/>
    </row>
    <row r="244" spans="1:19" ht="13.2" x14ac:dyDescent="0.25">
      <c r="A244" s="1" t="s">
        <v>215</v>
      </c>
      <c r="B244" s="62" t="s">
        <v>523</v>
      </c>
      <c r="C244" s="63" t="s">
        <v>24</v>
      </c>
      <c r="D244" s="62"/>
      <c r="E244" s="62"/>
      <c r="F244" s="64"/>
      <c r="G244" s="153">
        <f>SUM(G245:G248)</f>
        <v>23500000</v>
      </c>
      <c r="H244" s="187" t="s">
        <v>523</v>
      </c>
      <c r="I244" s="63" t="s">
        <v>24</v>
      </c>
      <c r="J244" s="62"/>
      <c r="K244" s="62"/>
      <c r="L244" s="64"/>
      <c r="M244" s="64">
        <f>SUM(M245:M248)</f>
        <v>15750000</v>
      </c>
      <c r="N244" s="442">
        <f>SUM(N245:N248)</f>
        <v>7750000</v>
      </c>
      <c r="O244" s="279"/>
      <c r="P244" s="244"/>
      <c r="Q244" s="244"/>
      <c r="S244" s="311" t="s">
        <v>501</v>
      </c>
    </row>
    <row r="245" spans="1:19" ht="13.2" x14ac:dyDescent="0.25">
      <c r="A245" s="1" t="s">
        <v>216</v>
      </c>
      <c r="B245" s="65"/>
      <c r="C245" s="66" t="s">
        <v>555</v>
      </c>
      <c r="D245" s="65">
        <v>100</v>
      </c>
      <c r="E245" s="65" t="s">
        <v>26</v>
      </c>
      <c r="F245" s="67">
        <v>75000</v>
      </c>
      <c r="G245" s="154">
        <f>ROUNDDOWN(D245*F245,-3)</f>
        <v>7500000</v>
      </c>
      <c r="H245" s="188"/>
      <c r="I245" s="271" t="s">
        <v>555</v>
      </c>
      <c r="J245" s="537">
        <v>50</v>
      </c>
      <c r="K245" s="272" t="s">
        <v>26</v>
      </c>
      <c r="L245" s="274">
        <v>75000</v>
      </c>
      <c r="M245" s="274">
        <f>ROUNDDOWN(J245*L245,-3)</f>
        <v>3750000</v>
      </c>
      <c r="N245" s="479">
        <f>Reviu[[#This Row],[JUMLAH]]-Reviu[[#This Row],[JUMLAH ]]</f>
        <v>3750000</v>
      </c>
      <c r="O245" s="253"/>
      <c r="P245" s="244"/>
      <c r="Q245" s="244"/>
    </row>
    <row r="246" spans="1:19" ht="13.2" x14ac:dyDescent="0.25">
      <c r="A246" s="1" t="s">
        <v>217</v>
      </c>
      <c r="B246" s="65"/>
      <c r="C246" s="66" t="s">
        <v>556</v>
      </c>
      <c r="D246" s="65">
        <v>4</v>
      </c>
      <c r="E246" s="65" t="s">
        <v>120</v>
      </c>
      <c r="F246" s="67">
        <v>1500000</v>
      </c>
      <c r="G246" s="154">
        <f>ROUNDDOWN(D246*F246,-3)</f>
        <v>6000000</v>
      </c>
      <c r="H246" s="188"/>
      <c r="I246" s="66" t="s">
        <v>556</v>
      </c>
      <c r="J246" s="65">
        <v>3</v>
      </c>
      <c r="K246" s="65" t="s">
        <v>120</v>
      </c>
      <c r="L246" s="67">
        <v>1500000</v>
      </c>
      <c r="M246" s="67">
        <f>ROUNDDOWN(J246*L246,-3)</f>
        <v>4500000</v>
      </c>
      <c r="N246" s="480">
        <f>Reviu[[#This Row],[JUMLAH]]-Reviu[[#This Row],[JUMLAH ]]</f>
        <v>1500000</v>
      </c>
      <c r="O246" s="279"/>
      <c r="P246" s="244"/>
      <c r="Q246" s="244"/>
    </row>
    <row r="247" spans="1:19" ht="13.2" x14ac:dyDescent="0.25">
      <c r="A247" s="1" t="s">
        <v>218</v>
      </c>
      <c r="B247" s="65"/>
      <c r="C247" s="66" t="s">
        <v>557</v>
      </c>
      <c r="D247" s="65">
        <v>4</v>
      </c>
      <c r="E247" s="65" t="s">
        <v>120</v>
      </c>
      <c r="F247" s="67">
        <v>1500000</v>
      </c>
      <c r="G247" s="154">
        <f>ROUNDDOWN(D247*F247,-3)</f>
        <v>6000000</v>
      </c>
      <c r="H247" s="188"/>
      <c r="I247" s="66" t="s">
        <v>557</v>
      </c>
      <c r="J247" s="65">
        <v>3</v>
      </c>
      <c r="K247" s="65" t="s">
        <v>120</v>
      </c>
      <c r="L247" s="67">
        <v>1500000</v>
      </c>
      <c r="M247" s="67">
        <f>ROUNDDOWN(J247*L247,-3)</f>
        <v>4500000</v>
      </c>
      <c r="N247" s="480">
        <f>Reviu[[#This Row],[JUMLAH]]-Reviu[[#This Row],[JUMLAH ]]</f>
        <v>1500000</v>
      </c>
      <c r="O247" s="279"/>
      <c r="P247" s="244"/>
      <c r="Q247" s="244"/>
    </row>
    <row r="248" spans="1:19" ht="13.2" x14ac:dyDescent="0.25">
      <c r="A248" s="1" t="s">
        <v>219</v>
      </c>
      <c r="B248" s="65"/>
      <c r="C248" s="66" t="s">
        <v>558</v>
      </c>
      <c r="D248" s="65">
        <v>4</v>
      </c>
      <c r="E248" s="65" t="s">
        <v>120</v>
      </c>
      <c r="F248" s="67">
        <v>1000000</v>
      </c>
      <c r="G248" s="154">
        <f>ROUNDDOWN(D248*F248,-3)</f>
        <v>4000000</v>
      </c>
      <c r="H248" s="188"/>
      <c r="I248" s="66" t="s">
        <v>558</v>
      </c>
      <c r="J248" s="65">
        <v>3</v>
      </c>
      <c r="K248" s="65" t="s">
        <v>120</v>
      </c>
      <c r="L248" s="67">
        <v>1000000</v>
      </c>
      <c r="M248" s="67">
        <f>ROUNDDOWN(J248*L248,-3)</f>
        <v>3000000</v>
      </c>
      <c r="N248" s="480">
        <f>Reviu[[#This Row],[JUMLAH]]-Reviu[[#This Row],[JUMLAH ]]</f>
        <v>1000000</v>
      </c>
      <c r="O248" s="279"/>
      <c r="P248" s="244"/>
      <c r="Q248" s="244"/>
    </row>
    <row r="249" spans="1:19" ht="13.2" x14ac:dyDescent="0.25">
      <c r="A249" s="1" t="s">
        <v>1183</v>
      </c>
      <c r="B249" s="65"/>
      <c r="C249" s="66"/>
      <c r="D249" s="65"/>
      <c r="E249" s="65"/>
      <c r="F249" s="67"/>
      <c r="G249" s="154"/>
      <c r="H249" s="189" t="s">
        <v>524</v>
      </c>
      <c r="I249" s="69" t="s">
        <v>73</v>
      </c>
      <c r="J249" s="68"/>
      <c r="K249" s="68"/>
      <c r="L249" s="70"/>
      <c r="M249" s="70">
        <f>M250</f>
        <v>48517000</v>
      </c>
      <c r="N249" s="417">
        <f>N250</f>
        <v>-48517000</v>
      </c>
      <c r="O249" s="240"/>
      <c r="P249" s="244"/>
      <c r="Q249" s="244"/>
      <c r="S249" s="311" t="s">
        <v>501</v>
      </c>
    </row>
    <row r="250" spans="1:19" ht="13.2" x14ac:dyDescent="0.25">
      <c r="A250" s="1" t="s">
        <v>1185</v>
      </c>
      <c r="B250" s="65"/>
      <c r="C250" s="66"/>
      <c r="D250" s="65"/>
      <c r="E250" s="65"/>
      <c r="F250" s="67"/>
      <c r="G250" s="154"/>
      <c r="H250" s="188"/>
      <c r="I250" s="271" t="s">
        <v>1169</v>
      </c>
      <c r="J250" s="537">
        <v>1</v>
      </c>
      <c r="K250" s="272" t="s">
        <v>120</v>
      </c>
      <c r="L250" s="274">
        <f>50000000-1483000</f>
        <v>48517000</v>
      </c>
      <c r="M250" s="274">
        <f>ROUNDDOWN(J250*L250,-3)</f>
        <v>48517000</v>
      </c>
      <c r="N250" s="340">
        <f>Reviu[[#This Row],[JUMLAH]]-Reviu[[#This Row],[JUMLAH ]]</f>
        <v>-48517000</v>
      </c>
      <c r="O250" s="240"/>
      <c r="P250" s="244"/>
      <c r="Q250" s="244"/>
    </row>
    <row r="251" spans="1:19" ht="13.2" x14ac:dyDescent="0.25">
      <c r="A251" s="1" t="s">
        <v>1184</v>
      </c>
      <c r="B251" s="65"/>
      <c r="C251" s="66"/>
      <c r="D251" s="65"/>
      <c r="E251" s="65"/>
      <c r="F251" s="67"/>
      <c r="G251" s="154"/>
      <c r="H251" s="189" t="s">
        <v>528</v>
      </c>
      <c r="I251" s="69" t="s">
        <v>31</v>
      </c>
      <c r="J251" s="68"/>
      <c r="K251" s="68"/>
      <c r="L251" s="70"/>
      <c r="M251" s="70">
        <f>M252</f>
        <v>5000000</v>
      </c>
      <c r="N251" s="417">
        <f>N252</f>
        <v>-5000000</v>
      </c>
      <c r="O251" s="240"/>
      <c r="P251" s="244"/>
      <c r="Q251" s="244"/>
      <c r="S251" s="311" t="s">
        <v>501</v>
      </c>
    </row>
    <row r="252" spans="1:19" ht="13.2" x14ac:dyDescent="0.25">
      <c r="A252" s="1" t="s">
        <v>1186</v>
      </c>
      <c r="B252" s="65"/>
      <c r="C252" s="66"/>
      <c r="D252" s="65"/>
      <c r="E252" s="65"/>
      <c r="F252" s="67"/>
      <c r="G252" s="154"/>
      <c r="H252" s="188"/>
      <c r="I252" s="271" t="s">
        <v>1170</v>
      </c>
      <c r="J252" s="537">
        <v>5</v>
      </c>
      <c r="K252" s="272" t="s">
        <v>33</v>
      </c>
      <c r="L252" s="274">
        <v>1000000</v>
      </c>
      <c r="M252" s="274">
        <f>ROUNDDOWN(J252*L252,-3)</f>
        <v>5000000</v>
      </c>
      <c r="N252" s="480">
        <f>Reviu[[#This Row],[JUMLAH]]-Reviu[[#This Row],[JUMLAH ]]</f>
        <v>-5000000</v>
      </c>
      <c r="O252" s="240"/>
      <c r="P252" s="244"/>
      <c r="Q252" s="244"/>
    </row>
    <row r="253" spans="1:19" ht="13.2" x14ac:dyDescent="0.25">
      <c r="A253" s="1" t="s">
        <v>220</v>
      </c>
      <c r="B253" s="62" t="s">
        <v>525</v>
      </c>
      <c r="C253" s="63" t="s">
        <v>35</v>
      </c>
      <c r="D253" s="62"/>
      <c r="E253" s="62"/>
      <c r="F253" s="64"/>
      <c r="G253" s="153">
        <f>G254</f>
        <v>116054000</v>
      </c>
      <c r="H253" s="187" t="s">
        <v>525</v>
      </c>
      <c r="I253" s="63" t="s">
        <v>35</v>
      </c>
      <c r="J253" s="62"/>
      <c r="K253" s="62"/>
      <c r="L253" s="64"/>
      <c r="M253" s="64">
        <f>M254</f>
        <v>44082000</v>
      </c>
      <c r="N253" s="442">
        <f>N254</f>
        <v>71972000</v>
      </c>
      <c r="O253" s="279"/>
      <c r="P253" s="244"/>
      <c r="Q253" s="244"/>
      <c r="S253" s="311" t="s">
        <v>501</v>
      </c>
    </row>
    <row r="254" spans="1:19" ht="13.2" x14ac:dyDescent="0.25">
      <c r="A254" s="1" t="s">
        <v>221</v>
      </c>
      <c r="B254" s="65"/>
      <c r="C254" s="66" t="s">
        <v>662</v>
      </c>
      <c r="D254" s="65">
        <v>21</v>
      </c>
      <c r="E254" s="65" t="s">
        <v>26</v>
      </c>
      <c r="F254" s="67">
        <v>5526381</v>
      </c>
      <c r="G254" s="154">
        <f>ROUNDDOWN(D254*F254,-3)</f>
        <v>116054000</v>
      </c>
      <c r="H254" s="188"/>
      <c r="I254" s="66" t="s">
        <v>662</v>
      </c>
      <c r="J254" s="65">
        <v>8</v>
      </c>
      <c r="K254" s="65" t="s">
        <v>26</v>
      </c>
      <c r="L254" s="67">
        <v>5510250</v>
      </c>
      <c r="M254" s="67">
        <f>ROUNDDOWN(J254*L254,-3)</f>
        <v>44082000</v>
      </c>
      <c r="N254" s="479">
        <f>Reviu[[#This Row],[JUMLAH]]-Reviu[[#This Row],[JUMLAH ]]</f>
        <v>71972000</v>
      </c>
      <c r="O254" s="253"/>
      <c r="P254" s="244"/>
      <c r="Q254" s="244"/>
    </row>
    <row r="255" spans="1:19" ht="13.2" x14ac:dyDescent="0.25">
      <c r="A255" s="1" t="s">
        <v>222</v>
      </c>
      <c r="B255" s="80" t="s">
        <v>223</v>
      </c>
      <c r="C255" s="81" t="s">
        <v>663</v>
      </c>
      <c r="D255" s="80"/>
      <c r="E255" s="80"/>
      <c r="F255" s="82"/>
      <c r="G255" s="159">
        <f>SUM(G256,G261)</f>
        <v>50000000</v>
      </c>
      <c r="H255" s="193" t="s">
        <v>223</v>
      </c>
      <c r="I255" s="81" t="s">
        <v>663</v>
      </c>
      <c r="J255" s="80"/>
      <c r="K255" s="80"/>
      <c r="L255" s="82"/>
      <c r="M255" s="82">
        <f>SUM(M256,M261)</f>
        <v>47000000</v>
      </c>
      <c r="N255" s="420">
        <f>SUM(N256,N261)</f>
        <v>3000000</v>
      </c>
      <c r="O255" s="279"/>
      <c r="P255" s="532" t="s">
        <v>507</v>
      </c>
      <c r="Q255" s="532" t="s">
        <v>509</v>
      </c>
      <c r="S255" s="311"/>
    </row>
    <row r="256" spans="1:19" ht="13.2" x14ac:dyDescent="0.25">
      <c r="A256" s="1" t="s">
        <v>224</v>
      </c>
      <c r="B256" s="68" t="s">
        <v>523</v>
      </c>
      <c r="C256" s="69" t="s">
        <v>24</v>
      </c>
      <c r="D256" s="68"/>
      <c r="E256" s="68"/>
      <c r="F256" s="70"/>
      <c r="G256" s="155">
        <f>SUM(G257:G260)</f>
        <v>15500000</v>
      </c>
      <c r="H256" s="189" t="s">
        <v>523</v>
      </c>
      <c r="I256" s="69" t="s">
        <v>24</v>
      </c>
      <c r="J256" s="68"/>
      <c r="K256" s="68"/>
      <c r="L256" s="70"/>
      <c r="M256" s="70">
        <f>SUM(M257:M260)</f>
        <v>12500000</v>
      </c>
      <c r="N256" s="417">
        <f>SUM(N257:N260)</f>
        <v>3000000</v>
      </c>
      <c r="O256" s="281"/>
      <c r="P256" s="244"/>
      <c r="Q256" s="244"/>
      <c r="S256" s="244" t="s">
        <v>509</v>
      </c>
    </row>
    <row r="257" spans="1:19" ht="13.2" x14ac:dyDescent="0.25">
      <c r="A257" s="1" t="s">
        <v>225</v>
      </c>
      <c r="B257" s="65"/>
      <c r="C257" s="66" t="s">
        <v>555</v>
      </c>
      <c r="D257" s="65">
        <v>100</v>
      </c>
      <c r="E257" s="65" t="s">
        <v>26</v>
      </c>
      <c r="F257" s="67">
        <v>75000</v>
      </c>
      <c r="G257" s="154">
        <f>ROUNDDOWN(D257*F257,-3)</f>
        <v>7500000</v>
      </c>
      <c r="H257" s="188"/>
      <c r="I257" s="66" t="s">
        <v>555</v>
      </c>
      <c r="J257" s="65">
        <v>60</v>
      </c>
      <c r="K257" s="65" t="s">
        <v>26</v>
      </c>
      <c r="L257" s="67">
        <v>75000</v>
      </c>
      <c r="M257" s="67">
        <f>ROUNDDOWN(J257*L257,-3)</f>
        <v>4500000</v>
      </c>
      <c r="N257" s="340">
        <f>Reviu[[#This Row],[JUMLAH]]-Reviu[[#This Row],[JUMLAH ]]</f>
        <v>3000000</v>
      </c>
      <c r="O257" s="240"/>
      <c r="P257" s="244"/>
      <c r="Q257" s="244"/>
    </row>
    <row r="258" spans="1:19" ht="13.2" x14ac:dyDescent="0.25">
      <c r="A258" s="1" t="s">
        <v>226</v>
      </c>
      <c r="B258" s="65"/>
      <c r="C258" s="66" t="s">
        <v>556</v>
      </c>
      <c r="D258" s="65">
        <v>2</v>
      </c>
      <c r="E258" s="65" t="s">
        <v>120</v>
      </c>
      <c r="F258" s="67">
        <v>1500000</v>
      </c>
      <c r="G258" s="154">
        <f>ROUNDDOWN(D258*F258,-3)</f>
        <v>3000000</v>
      </c>
      <c r="H258" s="188"/>
      <c r="I258" s="66" t="s">
        <v>556</v>
      </c>
      <c r="J258" s="65">
        <v>2</v>
      </c>
      <c r="K258" s="65" t="s">
        <v>120</v>
      </c>
      <c r="L258" s="67">
        <v>1500000</v>
      </c>
      <c r="M258" s="67">
        <f>ROUNDDOWN(J258*L258,-3)</f>
        <v>3000000</v>
      </c>
      <c r="N258" s="340">
        <f>Reviu[[#This Row],[JUMLAH]]-Reviu[[#This Row],[JUMLAH ]]</f>
        <v>0</v>
      </c>
      <c r="O258" s="240"/>
      <c r="P258" s="244"/>
      <c r="Q258" s="244"/>
    </row>
    <row r="259" spans="1:19" ht="13.2" x14ac:dyDescent="0.25">
      <c r="A259" s="1" t="s">
        <v>227</v>
      </c>
      <c r="B259" s="65"/>
      <c r="C259" s="66" t="s">
        <v>557</v>
      </c>
      <c r="D259" s="65">
        <v>2</v>
      </c>
      <c r="E259" s="65" t="s">
        <v>120</v>
      </c>
      <c r="F259" s="67">
        <v>1500000</v>
      </c>
      <c r="G259" s="154">
        <f>ROUNDDOWN(D259*F259,-3)</f>
        <v>3000000</v>
      </c>
      <c r="H259" s="188"/>
      <c r="I259" s="66" t="s">
        <v>557</v>
      </c>
      <c r="J259" s="65">
        <v>2</v>
      </c>
      <c r="K259" s="65" t="s">
        <v>120</v>
      </c>
      <c r="L259" s="67">
        <v>1500000</v>
      </c>
      <c r="M259" s="67">
        <f>ROUNDDOWN(J259*L259,-3)</f>
        <v>3000000</v>
      </c>
      <c r="N259" s="340">
        <f>Reviu[[#This Row],[JUMLAH]]-Reviu[[#This Row],[JUMLAH ]]</f>
        <v>0</v>
      </c>
      <c r="O259" s="240"/>
      <c r="P259" s="244"/>
      <c r="Q259" s="244"/>
    </row>
    <row r="260" spans="1:19" ht="13.2" x14ac:dyDescent="0.25">
      <c r="A260" s="1" t="s">
        <v>228</v>
      </c>
      <c r="B260" s="65"/>
      <c r="C260" s="66" t="s">
        <v>558</v>
      </c>
      <c r="D260" s="65">
        <v>2</v>
      </c>
      <c r="E260" s="65" t="s">
        <v>120</v>
      </c>
      <c r="F260" s="67">
        <v>1000000</v>
      </c>
      <c r="G260" s="154">
        <f>ROUNDDOWN(D260*F260,-3)</f>
        <v>2000000</v>
      </c>
      <c r="H260" s="188"/>
      <c r="I260" s="66" t="s">
        <v>558</v>
      </c>
      <c r="J260" s="65">
        <v>2</v>
      </c>
      <c r="K260" s="65" t="s">
        <v>120</v>
      </c>
      <c r="L260" s="67">
        <v>1000000</v>
      </c>
      <c r="M260" s="67">
        <f>ROUNDDOWN(J260*L260,-3)</f>
        <v>2000000</v>
      </c>
      <c r="N260" s="340">
        <f>Reviu[[#This Row],[JUMLAH]]-Reviu[[#This Row],[JUMLAH ]]</f>
        <v>0</v>
      </c>
      <c r="O260" s="240"/>
      <c r="P260" s="244"/>
      <c r="Q260" s="244"/>
    </row>
    <row r="261" spans="1:19" ht="13.2" x14ac:dyDescent="0.25">
      <c r="A261" s="1" t="s">
        <v>229</v>
      </c>
      <c r="B261" s="62" t="s">
        <v>525</v>
      </c>
      <c r="C261" s="63" t="s">
        <v>35</v>
      </c>
      <c r="D261" s="62"/>
      <c r="E261" s="62"/>
      <c r="F261" s="64"/>
      <c r="G261" s="153">
        <f>G262</f>
        <v>34500000</v>
      </c>
      <c r="H261" s="187" t="s">
        <v>525</v>
      </c>
      <c r="I261" s="63" t="s">
        <v>35</v>
      </c>
      <c r="J261" s="62"/>
      <c r="K261" s="62"/>
      <c r="L261" s="64"/>
      <c r="M261" s="64">
        <f>M262</f>
        <v>34500000</v>
      </c>
      <c r="N261" s="416">
        <f>N262</f>
        <v>0</v>
      </c>
      <c r="O261" s="280"/>
      <c r="P261" s="244"/>
      <c r="Q261" s="244"/>
      <c r="S261" s="244" t="s">
        <v>509</v>
      </c>
    </row>
    <row r="262" spans="1:19" ht="13.2" x14ac:dyDescent="0.25">
      <c r="A262" s="1" t="s">
        <v>230</v>
      </c>
      <c r="B262" s="65"/>
      <c r="C262" s="66" t="s">
        <v>664</v>
      </c>
      <c r="D262" s="65">
        <v>6</v>
      </c>
      <c r="E262" s="65" t="s">
        <v>26</v>
      </c>
      <c r="F262" s="67">
        <v>5750000</v>
      </c>
      <c r="G262" s="154">
        <f>ROUNDDOWN(D262*F262,-3)</f>
        <v>34500000</v>
      </c>
      <c r="H262" s="188"/>
      <c r="I262" s="66" t="s">
        <v>664</v>
      </c>
      <c r="J262" s="65">
        <v>6</v>
      </c>
      <c r="K262" s="65" t="s">
        <v>26</v>
      </c>
      <c r="L262" s="67">
        <v>5750000</v>
      </c>
      <c r="M262" s="67">
        <f>ROUNDDOWN(J262*L262,-3)</f>
        <v>34500000</v>
      </c>
      <c r="N262" s="340">
        <f>Reviu[[#This Row],[JUMLAH]]-Reviu[[#This Row],[JUMLAH ]]</f>
        <v>0</v>
      </c>
      <c r="O262" s="240"/>
      <c r="P262" s="244"/>
      <c r="Q262" s="244"/>
    </row>
    <row r="263" spans="1:19" ht="13.2" x14ac:dyDescent="0.25">
      <c r="A263" s="1" t="s">
        <v>1026</v>
      </c>
      <c r="B263" s="65"/>
      <c r="C263" s="66"/>
      <c r="D263" s="65"/>
      <c r="E263" s="65"/>
      <c r="F263" s="67"/>
      <c r="G263" s="154"/>
      <c r="H263" s="193" t="s">
        <v>959</v>
      </c>
      <c r="I263" s="81" t="s">
        <v>968</v>
      </c>
      <c r="J263" s="80"/>
      <c r="K263" s="80"/>
      <c r="L263" s="82"/>
      <c r="M263" s="82">
        <f>SUM(M264,M273,M275,M277,M270)</f>
        <v>274569000</v>
      </c>
      <c r="N263" s="448">
        <f>SUM(N264,N273,N275,N277,N270)</f>
        <v>-274569000</v>
      </c>
      <c r="O263" s="279"/>
      <c r="P263" s="532" t="s">
        <v>505</v>
      </c>
      <c r="Q263" s="532" t="s">
        <v>506</v>
      </c>
      <c r="S263" s="311"/>
    </row>
    <row r="264" spans="1:19" ht="13.2" x14ac:dyDescent="0.25">
      <c r="A264" s="1" t="s">
        <v>1027</v>
      </c>
      <c r="B264" s="65"/>
      <c r="C264" s="66"/>
      <c r="D264" s="65"/>
      <c r="E264" s="65"/>
      <c r="F264" s="67"/>
      <c r="G264" s="154"/>
      <c r="H264" s="189">
        <v>521211</v>
      </c>
      <c r="I264" s="69" t="s">
        <v>24</v>
      </c>
      <c r="J264" s="68"/>
      <c r="K264" s="68"/>
      <c r="L264" s="70"/>
      <c r="M264" s="70">
        <f>SUM(M265:M269)</f>
        <v>76000000</v>
      </c>
      <c r="N264" s="502">
        <f>SUM(N265:N269)</f>
        <v>-76000000</v>
      </c>
      <c r="O264" s="279"/>
      <c r="P264" s="244"/>
      <c r="Q264" s="244"/>
      <c r="R264" s="4" t="s">
        <v>131</v>
      </c>
      <c r="S264" s="311" t="s">
        <v>506</v>
      </c>
    </row>
    <row r="265" spans="1:19" ht="13.2" x14ac:dyDescent="0.25">
      <c r="A265" s="1" t="s">
        <v>1187</v>
      </c>
      <c r="B265" s="65"/>
      <c r="C265" s="66"/>
      <c r="D265" s="65"/>
      <c r="E265" s="65"/>
      <c r="F265" s="67"/>
      <c r="G265" s="154"/>
      <c r="H265" s="188"/>
      <c r="I265" s="271" t="s">
        <v>969</v>
      </c>
      <c r="J265" s="537">
        <v>2</v>
      </c>
      <c r="K265" s="272" t="s">
        <v>120</v>
      </c>
      <c r="L265" s="274">
        <v>32250000</v>
      </c>
      <c r="M265" s="274">
        <f>ROUNDDOWN(J265*L265,-3)</f>
        <v>64500000</v>
      </c>
      <c r="N265" s="479">
        <f>Reviu[[#This Row],[JUMLAH]]-Reviu[[#This Row],[JUMLAH ]]</f>
        <v>-64500000</v>
      </c>
      <c r="O265" s="253"/>
      <c r="P265" s="244"/>
      <c r="Q265" s="244"/>
    </row>
    <row r="266" spans="1:19" ht="13.2" x14ac:dyDescent="0.25">
      <c r="A266" s="1" t="s">
        <v>1188</v>
      </c>
      <c r="B266" s="65"/>
      <c r="C266" s="66"/>
      <c r="D266" s="65"/>
      <c r="E266" s="65"/>
      <c r="F266" s="67"/>
      <c r="G266" s="154"/>
      <c r="H266" s="188"/>
      <c r="I266" s="66" t="s">
        <v>563</v>
      </c>
      <c r="J266" s="601">
        <v>0</v>
      </c>
      <c r="K266" s="65" t="s">
        <v>120</v>
      </c>
      <c r="L266" s="67">
        <v>1500000</v>
      </c>
      <c r="M266" s="67">
        <f>ROUNDDOWN(J266*L266,-3)</f>
        <v>0</v>
      </c>
      <c r="N266" s="602">
        <f>Reviu[[#This Row],[JUMLAH]]-Reviu[[#This Row],[JUMLAH ]]</f>
        <v>0</v>
      </c>
      <c r="O266" s="253"/>
      <c r="P266" s="244"/>
      <c r="Q266" s="244"/>
    </row>
    <row r="267" spans="1:19" ht="13.2" x14ac:dyDescent="0.25">
      <c r="A267" s="1" t="s">
        <v>1189</v>
      </c>
      <c r="B267" s="65"/>
      <c r="C267" s="66"/>
      <c r="D267" s="65"/>
      <c r="E267" s="65"/>
      <c r="F267" s="67"/>
      <c r="G267" s="154"/>
      <c r="H267" s="188"/>
      <c r="I267" s="271" t="s">
        <v>564</v>
      </c>
      <c r="J267" s="537">
        <v>1</v>
      </c>
      <c r="K267" s="272" t="s">
        <v>120</v>
      </c>
      <c r="L267" s="274">
        <v>1000000</v>
      </c>
      <c r="M267" s="274">
        <f>ROUNDDOWN(J267*L267,-3)</f>
        <v>1000000</v>
      </c>
      <c r="N267" s="479">
        <f>Reviu[[#This Row],[JUMLAH]]-Reviu[[#This Row],[JUMLAH ]]</f>
        <v>-1000000</v>
      </c>
      <c r="O267" s="253"/>
      <c r="P267" s="244"/>
      <c r="Q267" s="244"/>
    </row>
    <row r="268" spans="1:19" ht="13.2" x14ac:dyDescent="0.25">
      <c r="A268" s="1" t="s">
        <v>1190</v>
      </c>
      <c r="B268" s="65"/>
      <c r="C268" s="66"/>
      <c r="D268" s="65"/>
      <c r="E268" s="65"/>
      <c r="F268" s="67"/>
      <c r="G268" s="154"/>
      <c r="H268" s="188"/>
      <c r="I268" s="271" t="s">
        <v>644</v>
      </c>
      <c r="J268" s="537">
        <v>1</v>
      </c>
      <c r="K268" s="272" t="s">
        <v>120</v>
      </c>
      <c r="L268" s="274">
        <v>1500000</v>
      </c>
      <c r="M268" s="274">
        <f>ROUNDDOWN(J268*L268,-3)</f>
        <v>1500000</v>
      </c>
      <c r="N268" s="479">
        <f>Reviu[[#This Row],[JUMLAH]]-Reviu[[#This Row],[JUMLAH ]]</f>
        <v>-1500000</v>
      </c>
      <c r="O268" s="253"/>
      <c r="P268" s="244"/>
      <c r="Q268" s="244"/>
    </row>
    <row r="269" spans="1:19" ht="13.2" x14ac:dyDescent="0.25">
      <c r="A269" s="1" t="s">
        <v>1191</v>
      </c>
      <c r="B269" s="65"/>
      <c r="C269" s="66"/>
      <c r="D269" s="65"/>
      <c r="E269" s="65"/>
      <c r="F269" s="67"/>
      <c r="G269" s="154"/>
      <c r="H269" s="188"/>
      <c r="I269" s="271" t="s">
        <v>1097</v>
      </c>
      <c r="J269" s="537">
        <v>120</v>
      </c>
      <c r="K269" s="272" t="s">
        <v>120</v>
      </c>
      <c r="L269" s="274">
        <v>75000</v>
      </c>
      <c r="M269" s="274">
        <f>ROUNDDOWN(J269*L269,-3)</f>
        <v>9000000</v>
      </c>
      <c r="N269" s="479">
        <f>Reviu[[#This Row],[JUMLAH]]-Reviu[[#This Row],[JUMLAH ]]</f>
        <v>-9000000</v>
      </c>
      <c r="O269" s="253"/>
      <c r="P269" s="244"/>
      <c r="Q269" s="244"/>
    </row>
    <row r="270" spans="1:19" ht="13.2" x14ac:dyDescent="0.25">
      <c r="A270" s="1" t="s">
        <v>1192</v>
      </c>
      <c r="B270" s="65"/>
      <c r="C270" s="66"/>
      <c r="D270" s="65"/>
      <c r="E270" s="65"/>
      <c r="F270" s="67"/>
      <c r="G270" s="154"/>
      <c r="H270" s="189" t="s">
        <v>532</v>
      </c>
      <c r="I270" s="69" t="s">
        <v>159</v>
      </c>
      <c r="J270" s="455"/>
      <c r="K270" s="455"/>
      <c r="L270" s="456"/>
      <c r="M270" s="463">
        <f>SUM(M271:M272)</f>
        <v>53038000</v>
      </c>
      <c r="N270" s="463">
        <f>SUM(N271:N272)</f>
        <v>-53038000</v>
      </c>
      <c r="O270" s="279"/>
      <c r="P270" s="244"/>
      <c r="Q270" s="244"/>
      <c r="R270" s="4" t="s">
        <v>131</v>
      </c>
      <c r="S270" s="311" t="s">
        <v>506</v>
      </c>
    </row>
    <row r="271" spans="1:19" ht="26.4" x14ac:dyDescent="0.25">
      <c r="A271" s="1" t="s">
        <v>1193</v>
      </c>
      <c r="B271" s="65"/>
      <c r="C271" s="66"/>
      <c r="D271" s="65"/>
      <c r="E271" s="65"/>
      <c r="F271" s="67"/>
      <c r="G271" s="154"/>
      <c r="H271" s="188"/>
      <c r="I271" s="271" t="s">
        <v>1098</v>
      </c>
      <c r="J271" s="537">
        <v>4</v>
      </c>
      <c r="K271" s="272" t="s">
        <v>1077</v>
      </c>
      <c r="L271" s="274">
        <v>11500000</v>
      </c>
      <c r="M271" s="274">
        <f>ROUNDDOWN(J271*L271,-3)</f>
        <v>46000000</v>
      </c>
      <c r="N271" s="479">
        <f>Reviu[[#This Row],[JUMLAH]]-Reviu[[#This Row],[JUMLAH ]]</f>
        <v>-46000000</v>
      </c>
      <c r="O271" s="253"/>
      <c r="P271" s="244"/>
      <c r="Q271" s="244"/>
    </row>
    <row r="272" spans="1:19" ht="26.4" x14ac:dyDescent="0.25">
      <c r="A272" s="1" t="s">
        <v>1194</v>
      </c>
      <c r="B272" s="65"/>
      <c r="C272" s="66"/>
      <c r="D272" s="65"/>
      <c r="E272" s="65"/>
      <c r="F272" s="67"/>
      <c r="G272" s="154"/>
      <c r="H272" s="188"/>
      <c r="I272" s="271" t="s">
        <v>1099</v>
      </c>
      <c r="J272" s="537">
        <v>2</v>
      </c>
      <c r="K272" s="272" t="s">
        <v>1077</v>
      </c>
      <c r="L272" s="274">
        <v>3519000</v>
      </c>
      <c r="M272" s="274">
        <f>ROUNDDOWN(J272*L272,-3)</f>
        <v>7038000</v>
      </c>
      <c r="N272" s="479">
        <f>Reviu[[#This Row],[JUMLAH]]-Reviu[[#This Row],[JUMLAH ]]</f>
        <v>-7038000</v>
      </c>
      <c r="O272" s="253"/>
      <c r="P272" s="244"/>
      <c r="Q272" s="244"/>
    </row>
    <row r="273" spans="1:19" ht="13.2" x14ac:dyDescent="0.25">
      <c r="A273" s="1" t="s">
        <v>1028</v>
      </c>
      <c r="B273" s="65"/>
      <c r="C273" s="66"/>
      <c r="D273" s="65"/>
      <c r="E273" s="65"/>
      <c r="F273" s="67"/>
      <c r="G273" s="154"/>
      <c r="H273" s="187">
        <v>522191</v>
      </c>
      <c r="I273" s="63" t="s">
        <v>185</v>
      </c>
      <c r="J273" s="62"/>
      <c r="K273" s="62"/>
      <c r="L273" s="64"/>
      <c r="M273" s="64">
        <f>M274</f>
        <v>60000000</v>
      </c>
      <c r="N273" s="442">
        <f>N274</f>
        <v>-60000000</v>
      </c>
      <c r="O273" s="279"/>
      <c r="P273" s="244"/>
      <c r="Q273" s="244"/>
      <c r="R273" s="4" t="s">
        <v>131</v>
      </c>
      <c r="S273" s="311" t="s">
        <v>506</v>
      </c>
    </row>
    <row r="274" spans="1:19" ht="13.2" x14ac:dyDescent="0.25">
      <c r="A274" s="1" t="s">
        <v>1195</v>
      </c>
      <c r="B274" s="65"/>
      <c r="C274" s="66"/>
      <c r="D274" s="65"/>
      <c r="E274" s="65"/>
      <c r="F274" s="67"/>
      <c r="G274" s="154"/>
      <c r="H274" s="188"/>
      <c r="I274" s="271" t="s">
        <v>970</v>
      </c>
      <c r="J274" s="537">
        <v>2</v>
      </c>
      <c r="K274" s="272" t="s">
        <v>120</v>
      </c>
      <c r="L274" s="274">
        <v>30000000</v>
      </c>
      <c r="M274" s="274">
        <f>ROUNDDOWN(J274*L274,-3)</f>
        <v>60000000</v>
      </c>
      <c r="N274" s="479">
        <f>Reviu[[#This Row],[JUMLAH]]-Reviu[[#This Row],[JUMLAH ]]</f>
        <v>-60000000</v>
      </c>
      <c r="O274" s="253"/>
      <c r="P274" s="470"/>
      <c r="Q274" s="244"/>
    </row>
    <row r="275" spans="1:19" ht="13.2" x14ac:dyDescent="0.25">
      <c r="A275" s="1" t="s">
        <v>1029</v>
      </c>
      <c r="B275" s="65"/>
      <c r="C275" s="66"/>
      <c r="D275" s="65"/>
      <c r="E275" s="65"/>
      <c r="F275" s="67"/>
      <c r="G275" s="154"/>
      <c r="H275" s="187">
        <v>524111</v>
      </c>
      <c r="I275" s="63" t="s">
        <v>35</v>
      </c>
      <c r="J275" s="65"/>
      <c r="K275" s="65"/>
      <c r="L275" s="67"/>
      <c r="M275" s="64">
        <f>M276</f>
        <v>7756000</v>
      </c>
      <c r="N275" s="442">
        <f>N276</f>
        <v>-7756000</v>
      </c>
      <c r="O275" s="279"/>
      <c r="P275" s="244"/>
      <c r="Q275" s="244"/>
      <c r="R275" s="4" t="s">
        <v>131</v>
      </c>
      <c r="S275" s="311" t="s">
        <v>506</v>
      </c>
    </row>
    <row r="276" spans="1:19" ht="13.2" x14ac:dyDescent="0.25">
      <c r="A276" s="1" t="s">
        <v>1196</v>
      </c>
      <c r="B276" s="65"/>
      <c r="C276" s="66"/>
      <c r="D276" s="65"/>
      <c r="E276" s="65"/>
      <c r="F276" s="67"/>
      <c r="G276" s="154"/>
      <c r="H276" s="188"/>
      <c r="I276" s="271" t="s">
        <v>971</v>
      </c>
      <c r="J276" s="537">
        <v>4</v>
      </c>
      <c r="K276" s="272" t="s">
        <v>26</v>
      </c>
      <c r="L276" s="274">
        <v>1939000</v>
      </c>
      <c r="M276" s="274">
        <f>ROUNDDOWN(J276*L276,-3)</f>
        <v>7756000</v>
      </c>
      <c r="N276" s="479">
        <f>Reviu[[#This Row],[JUMLAH]]-Reviu[[#This Row],[JUMLAH ]]</f>
        <v>-7756000</v>
      </c>
      <c r="O276" s="253"/>
      <c r="P276" s="244"/>
      <c r="Q276" s="244"/>
    </row>
    <row r="277" spans="1:19" ht="13.2" x14ac:dyDescent="0.25">
      <c r="A277" s="1" t="s">
        <v>1030</v>
      </c>
      <c r="B277" s="65"/>
      <c r="C277" s="66"/>
      <c r="D277" s="65"/>
      <c r="E277" s="65"/>
      <c r="F277" s="67"/>
      <c r="G277" s="154"/>
      <c r="H277" s="189" t="s">
        <v>529</v>
      </c>
      <c r="I277" s="69" t="s">
        <v>477</v>
      </c>
      <c r="J277" s="68"/>
      <c r="K277" s="68"/>
      <c r="L277" s="70"/>
      <c r="M277" s="70">
        <f>SUM(M278:M280)</f>
        <v>77775000</v>
      </c>
      <c r="N277" s="445">
        <f>SUM(N278:N280)</f>
        <v>-77775000</v>
      </c>
      <c r="O277" s="279"/>
      <c r="P277" s="244"/>
      <c r="Q277" s="244"/>
      <c r="R277" s="4" t="s">
        <v>131</v>
      </c>
      <c r="S277" s="311" t="s">
        <v>506</v>
      </c>
    </row>
    <row r="278" spans="1:19" ht="13.2" x14ac:dyDescent="0.25">
      <c r="A278" s="1" t="s">
        <v>1197</v>
      </c>
      <c r="B278" s="65"/>
      <c r="C278" s="66"/>
      <c r="D278" s="65"/>
      <c r="E278" s="65"/>
      <c r="F278" s="67"/>
      <c r="G278" s="154"/>
      <c r="H278" s="188"/>
      <c r="I278" s="271" t="s">
        <v>1100</v>
      </c>
      <c r="J278" s="537">
        <v>75</v>
      </c>
      <c r="K278" s="272" t="s">
        <v>479</v>
      </c>
      <c r="L278" s="274">
        <v>693000</v>
      </c>
      <c r="M278" s="274">
        <f>ROUNDDOWN(J278*L278,-3)</f>
        <v>51975000</v>
      </c>
      <c r="N278" s="479">
        <f>Reviu[[#This Row],[JUMLAH]]-Reviu[[#This Row],[JUMLAH ]]</f>
        <v>-51975000</v>
      </c>
      <c r="O278" s="253"/>
      <c r="P278" s="244"/>
      <c r="Q278" s="244"/>
    </row>
    <row r="279" spans="1:19" ht="13.2" x14ac:dyDescent="0.25">
      <c r="A279" s="1" t="s">
        <v>1198</v>
      </c>
      <c r="B279" s="65"/>
      <c r="C279" s="66"/>
      <c r="D279" s="65"/>
      <c r="E279" s="65"/>
      <c r="F279" s="67"/>
      <c r="G279" s="154"/>
      <c r="H279" s="188"/>
      <c r="I279" s="271" t="s">
        <v>1101</v>
      </c>
      <c r="J279" s="537">
        <v>150</v>
      </c>
      <c r="K279" s="272" t="s">
        <v>479</v>
      </c>
      <c r="L279" s="274">
        <v>130000</v>
      </c>
      <c r="M279" s="274">
        <f>ROUNDDOWN(J279*L279,-3)</f>
        <v>19500000</v>
      </c>
      <c r="N279" s="479">
        <f>Reviu[[#This Row],[JUMLAH]]-Reviu[[#This Row],[JUMLAH ]]</f>
        <v>-19500000</v>
      </c>
      <c r="O279" s="253"/>
      <c r="P279" s="244"/>
      <c r="Q279" s="244"/>
    </row>
    <row r="280" spans="1:19" ht="13.2" x14ac:dyDescent="0.25">
      <c r="A280" s="1" t="s">
        <v>1199</v>
      </c>
      <c r="B280" s="65"/>
      <c r="C280" s="66"/>
      <c r="D280" s="65"/>
      <c r="E280" s="65"/>
      <c r="F280" s="67"/>
      <c r="G280" s="154"/>
      <c r="H280" s="188"/>
      <c r="I280" s="271" t="s">
        <v>1102</v>
      </c>
      <c r="J280" s="537">
        <v>60</v>
      </c>
      <c r="K280" s="272" t="s">
        <v>479</v>
      </c>
      <c r="L280" s="274">
        <v>105000</v>
      </c>
      <c r="M280" s="274">
        <f>ROUNDDOWN(J280*L280,-3)</f>
        <v>6300000</v>
      </c>
      <c r="N280" s="479">
        <f>Reviu[[#This Row],[JUMLAH]]-Reviu[[#This Row],[JUMLAH ]]</f>
        <v>-6300000</v>
      </c>
      <c r="O280" s="253"/>
      <c r="P280" s="244"/>
      <c r="Q280" s="244"/>
    </row>
    <row r="281" spans="1:19" ht="26.4" x14ac:dyDescent="0.25">
      <c r="A281" s="1" t="s">
        <v>1031</v>
      </c>
      <c r="B281" s="65"/>
      <c r="C281" s="66"/>
      <c r="D281" s="65"/>
      <c r="E281" s="65"/>
      <c r="F281" s="67"/>
      <c r="G281" s="154"/>
      <c r="H281" s="193" t="s">
        <v>967</v>
      </c>
      <c r="I281" s="81" t="s">
        <v>1086</v>
      </c>
      <c r="J281" s="80"/>
      <c r="K281" s="80"/>
      <c r="L281" s="82"/>
      <c r="M281" s="82">
        <f>SUM(M282,M288,M290,M292,M294)</f>
        <v>72800000</v>
      </c>
      <c r="N281" s="448">
        <f>SUM(N282,N288,N290,N292,N294)</f>
        <v>-72800000</v>
      </c>
      <c r="O281" s="279"/>
      <c r="P281" s="532" t="s">
        <v>499</v>
      </c>
      <c r="Q281" s="532" t="s">
        <v>500</v>
      </c>
      <c r="S281" s="311"/>
    </row>
    <row r="282" spans="1:19" ht="13.2" x14ac:dyDescent="0.25">
      <c r="A282" s="1" t="s">
        <v>1032</v>
      </c>
      <c r="B282" s="65"/>
      <c r="C282" s="66"/>
      <c r="D282" s="65"/>
      <c r="E282" s="65"/>
      <c r="F282" s="67"/>
      <c r="G282" s="154"/>
      <c r="H282" s="189">
        <v>521211</v>
      </c>
      <c r="I282" s="69" t="s">
        <v>24</v>
      </c>
      <c r="J282" s="68"/>
      <c r="K282" s="68"/>
      <c r="L282" s="70"/>
      <c r="M282" s="70">
        <f>SUM(M283:M287)</f>
        <v>8500000</v>
      </c>
      <c r="N282" s="445">
        <f>SUM(N283:N287)</f>
        <v>-8500000</v>
      </c>
      <c r="O282" s="279"/>
      <c r="P282" s="244"/>
      <c r="Q282" s="244"/>
      <c r="S282" s="311" t="s">
        <v>500</v>
      </c>
    </row>
    <row r="283" spans="1:19" ht="13.2" x14ac:dyDescent="0.25">
      <c r="A283" s="1" t="s">
        <v>1200</v>
      </c>
      <c r="B283" s="65"/>
      <c r="C283" s="66"/>
      <c r="D283" s="65"/>
      <c r="E283" s="65"/>
      <c r="F283" s="67"/>
      <c r="G283" s="154"/>
      <c r="H283" s="188"/>
      <c r="I283" s="271" t="s">
        <v>555</v>
      </c>
      <c r="J283" s="537">
        <v>40</v>
      </c>
      <c r="K283" s="272" t="s">
        <v>26</v>
      </c>
      <c r="L283" s="274">
        <v>75000</v>
      </c>
      <c r="M283" s="274">
        <f>ROUNDDOWN(J283*L283,-3)</f>
        <v>3000000</v>
      </c>
      <c r="N283" s="479">
        <f>Reviu[[#This Row],[JUMLAH]]-Reviu[[#This Row],[JUMLAH ]]</f>
        <v>-3000000</v>
      </c>
      <c r="O283" s="253"/>
      <c r="P283" s="244"/>
      <c r="Q283" s="244"/>
    </row>
    <row r="284" spans="1:19" ht="13.2" x14ac:dyDescent="0.25">
      <c r="A284" s="1" t="s">
        <v>1201</v>
      </c>
      <c r="B284" s="65"/>
      <c r="C284" s="66"/>
      <c r="D284" s="65"/>
      <c r="E284" s="65"/>
      <c r="F284" s="67"/>
      <c r="G284" s="154"/>
      <c r="H284" s="188"/>
      <c r="I284" s="271" t="s">
        <v>1087</v>
      </c>
      <c r="J284" s="537">
        <v>2</v>
      </c>
      <c r="K284" s="272" t="s">
        <v>120</v>
      </c>
      <c r="L284" s="274">
        <v>1000000</v>
      </c>
      <c r="M284" s="274">
        <f t="shared" ref="M284:M287" si="4">ROUNDDOWN(J284*L284,-3)</f>
        <v>2000000</v>
      </c>
      <c r="N284" s="479">
        <f>Reviu[[#This Row],[JUMLAH]]-Reviu[[#This Row],[JUMLAH ]]</f>
        <v>-2000000</v>
      </c>
      <c r="O284" s="253"/>
      <c r="P284" s="244"/>
      <c r="Q284" s="244"/>
    </row>
    <row r="285" spans="1:19" ht="13.2" x14ac:dyDescent="0.25">
      <c r="A285" s="1" t="s">
        <v>1202</v>
      </c>
      <c r="B285" s="65"/>
      <c r="C285" s="66"/>
      <c r="D285" s="65"/>
      <c r="E285" s="65"/>
      <c r="F285" s="67"/>
      <c r="G285" s="154"/>
      <c r="H285" s="188"/>
      <c r="I285" s="271" t="s">
        <v>557</v>
      </c>
      <c r="J285" s="537">
        <v>1</v>
      </c>
      <c r="K285" s="272" t="s">
        <v>120</v>
      </c>
      <c r="L285" s="274">
        <v>1500000</v>
      </c>
      <c r="M285" s="274">
        <f t="shared" si="4"/>
        <v>1500000</v>
      </c>
      <c r="N285" s="479">
        <f>Reviu[[#This Row],[JUMLAH]]-Reviu[[#This Row],[JUMLAH ]]</f>
        <v>-1500000</v>
      </c>
      <c r="O285" s="253"/>
      <c r="P285" s="244"/>
      <c r="Q285" s="244"/>
    </row>
    <row r="286" spans="1:19" ht="13.2" x14ac:dyDescent="0.25">
      <c r="A286" s="1" t="s">
        <v>1203</v>
      </c>
      <c r="B286" s="65"/>
      <c r="C286" s="66"/>
      <c r="D286" s="65"/>
      <c r="E286" s="65"/>
      <c r="F286" s="67"/>
      <c r="G286" s="154"/>
      <c r="H286" s="188"/>
      <c r="I286" s="271" t="s">
        <v>558</v>
      </c>
      <c r="J286" s="537">
        <v>2</v>
      </c>
      <c r="K286" s="272" t="s">
        <v>120</v>
      </c>
      <c r="L286" s="274">
        <v>1000000</v>
      </c>
      <c r="M286" s="274">
        <f t="shared" si="4"/>
        <v>2000000</v>
      </c>
      <c r="N286" s="479">
        <f>Reviu[[#This Row],[JUMLAH]]-Reviu[[#This Row],[JUMLAH ]]</f>
        <v>-2000000</v>
      </c>
      <c r="O286" s="253"/>
      <c r="P286" s="244"/>
      <c r="Q286" s="244"/>
    </row>
    <row r="287" spans="1:19" ht="13.2" x14ac:dyDescent="0.25">
      <c r="A287" s="1" t="s">
        <v>1204</v>
      </c>
      <c r="B287" s="65"/>
      <c r="C287" s="66"/>
      <c r="D287" s="65"/>
      <c r="E287" s="65"/>
      <c r="F287" s="67"/>
      <c r="G287" s="154"/>
      <c r="H287" s="188"/>
      <c r="I287" s="226" t="s">
        <v>1088</v>
      </c>
      <c r="J287" s="601">
        <v>0</v>
      </c>
      <c r="K287" s="65" t="s">
        <v>120</v>
      </c>
      <c r="L287" s="67">
        <v>150000</v>
      </c>
      <c r="M287" s="67">
        <f t="shared" si="4"/>
        <v>0</v>
      </c>
      <c r="N287" s="602">
        <f>Reviu[[#This Row],[JUMLAH]]-Reviu[[#This Row],[JUMLAH ]]</f>
        <v>0</v>
      </c>
      <c r="O287" s="253"/>
      <c r="P287" s="244"/>
      <c r="Q287" s="244"/>
    </row>
    <row r="288" spans="1:19" ht="13.2" x14ac:dyDescent="0.25">
      <c r="A288" s="1" t="s">
        <v>1089</v>
      </c>
      <c r="B288" s="65"/>
      <c r="C288" s="66"/>
      <c r="D288" s="65"/>
      <c r="E288" s="65"/>
      <c r="F288" s="67"/>
      <c r="G288" s="154"/>
      <c r="H288" s="187">
        <v>521213</v>
      </c>
      <c r="I288" s="63" t="s">
        <v>1090</v>
      </c>
      <c r="J288" s="62"/>
      <c r="K288" s="62"/>
      <c r="L288" s="64"/>
      <c r="M288" s="64">
        <f>M289</f>
        <v>0</v>
      </c>
      <c r="N288" s="442">
        <f>N289</f>
        <v>0</v>
      </c>
      <c r="O288" s="279"/>
      <c r="P288" s="244"/>
      <c r="Q288" s="244"/>
      <c r="S288" s="311" t="s">
        <v>500</v>
      </c>
    </row>
    <row r="289" spans="1:19" ht="13.2" x14ac:dyDescent="0.25">
      <c r="A289" s="1" t="s">
        <v>1205</v>
      </c>
      <c r="B289" s="65"/>
      <c r="C289" s="66"/>
      <c r="D289" s="65"/>
      <c r="E289" s="65"/>
      <c r="F289" s="67"/>
      <c r="G289" s="154"/>
      <c r="H289" s="188"/>
      <c r="I289" s="66" t="s">
        <v>1091</v>
      </c>
      <c r="J289" s="601">
        <v>0</v>
      </c>
      <c r="K289" s="65" t="s">
        <v>479</v>
      </c>
      <c r="L289" s="67">
        <v>80000</v>
      </c>
      <c r="M289" s="67">
        <f>ROUNDDOWN(J289*L289,-3)</f>
        <v>0</v>
      </c>
      <c r="N289" s="602">
        <f>Reviu[[#This Row],[JUMLAH]]-Reviu[[#This Row],[JUMLAH ]]</f>
        <v>0</v>
      </c>
      <c r="O289" s="253"/>
      <c r="P289" s="244"/>
      <c r="Q289" s="244"/>
    </row>
    <row r="290" spans="1:19" ht="13.2" x14ac:dyDescent="0.25">
      <c r="A290" s="1" t="s">
        <v>1033</v>
      </c>
      <c r="B290" s="65"/>
      <c r="C290" s="66"/>
      <c r="D290" s="65"/>
      <c r="E290" s="65"/>
      <c r="F290" s="67"/>
      <c r="G290" s="154"/>
      <c r="H290" s="187">
        <v>522151</v>
      </c>
      <c r="I290" s="63" t="s">
        <v>31</v>
      </c>
      <c r="J290" s="62"/>
      <c r="K290" s="62"/>
      <c r="L290" s="64"/>
      <c r="M290" s="64">
        <f>M291</f>
        <v>5000000</v>
      </c>
      <c r="N290" s="442">
        <f>N291</f>
        <v>-5000000</v>
      </c>
      <c r="O290" s="279"/>
      <c r="P290" s="244"/>
      <c r="Q290" s="244"/>
      <c r="S290" s="311" t="s">
        <v>500</v>
      </c>
    </row>
    <row r="291" spans="1:19" ht="13.2" x14ac:dyDescent="0.25">
      <c r="A291" s="1" t="s">
        <v>1206</v>
      </c>
      <c r="B291" s="65"/>
      <c r="C291" s="66"/>
      <c r="D291" s="65"/>
      <c r="E291" s="65"/>
      <c r="F291" s="67"/>
      <c r="G291" s="154"/>
      <c r="H291" s="188"/>
      <c r="I291" s="271" t="s">
        <v>559</v>
      </c>
      <c r="J291" s="537">
        <v>5</v>
      </c>
      <c r="K291" s="272" t="s">
        <v>33</v>
      </c>
      <c r="L291" s="274">
        <v>1000000</v>
      </c>
      <c r="M291" s="274">
        <f>ROUNDDOWN(J291*L291,-3)</f>
        <v>5000000</v>
      </c>
      <c r="N291" s="479">
        <f>Reviu[[#This Row],[JUMLAH]]-Reviu[[#This Row],[JUMLAH ]]</f>
        <v>-5000000</v>
      </c>
      <c r="O291" s="253"/>
      <c r="P291" s="244"/>
      <c r="Q291" s="244"/>
    </row>
    <row r="292" spans="1:19" ht="13.2" x14ac:dyDescent="0.25">
      <c r="A292" s="1" t="s">
        <v>1034</v>
      </c>
      <c r="B292" s="65"/>
      <c r="C292" s="66"/>
      <c r="D292" s="65"/>
      <c r="E292" s="65"/>
      <c r="F292" s="67"/>
      <c r="G292" s="154"/>
      <c r="H292" s="187">
        <v>524111</v>
      </c>
      <c r="I292" s="63" t="s">
        <v>35</v>
      </c>
      <c r="J292" s="65"/>
      <c r="K292" s="65"/>
      <c r="L292" s="67"/>
      <c r="M292" s="64">
        <f>M293</f>
        <v>59300000</v>
      </c>
      <c r="N292" s="442">
        <f>N293</f>
        <v>-59300000</v>
      </c>
      <c r="O292" s="279"/>
      <c r="P292" s="244"/>
      <c r="Q292" s="244"/>
      <c r="S292" s="311" t="s">
        <v>500</v>
      </c>
    </row>
    <row r="293" spans="1:19" ht="13.2" x14ac:dyDescent="0.25">
      <c r="A293" s="1" t="s">
        <v>1207</v>
      </c>
      <c r="B293" s="65"/>
      <c r="C293" s="66"/>
      <c r="D293" s="65"/>
      <c r="E293" s="65"/>
      <c r="F293" s="67"/>
      <c r="G293" s="154"/>
      <c r="H293" s="188"/>
      <c r="I293" s="271" t="s">
        <v>1092</v>
      </c>
      <c r="J293" s="537">
        <v>10</v>
      </c>
      <c r="K293" s="272" t="s">
        <v>26</v>
      </c>
      <c r="L293" s="274">
        <v>5930000</v>
      </c>
      <c r="M293" s="274">
        <f>ROUNDDOWN(J293*L293,-3)</f>
        <v>59300000</v>
      </c>
      <c r="N293" s="479">
        <f>Reviu[[#This Row],[JUMLAH]]-Reviu[[#This Row],[JUMLAH ]]</f>
        <v>-59300000</v>
      </c>
      <c r="O293" s="253"/>
      <c r="P293" s="244"/>
      <c r="Q293" s="244"/>
    </row>
    <row r="294" spans="1:19" ht="13.2" x14ac:dyDescent="0.25">
      <c r="A294" s="1" t="s">
        <v>1094</v>
      </c>
      <c r="B294" s="65"/>
      <c r="C294" s="66"/>
      <c r="D294" s="65"/>
      <c r="E294" s="65"/>
      <c r="F294" s="67"/>
      <c r="G294" s="154"/>
      <c r="H294" s="187">
        <v>524113</v>
      </c>
      <c r="I294" s="63" t="s">
        <v>1093</v>
      </c>
      <c r="J294" s="65"/>
      <c r="K294" s="65"/>
      <c r="L294" s="67"/>
      <c r="M294" s="64">
        <f>M295</f>
        <v>0</v>
      </c>
      <c r="N294" s="442">
        <f>N295</f>
        <v>0</v>
      </c>
      <c r="O294" s="279"/>
      <c r="P294" s="244"/>
      <c r="Q294" s="244"/>
      <c r="S294" s="311" t="s">
        <v>500</v>
      </c>
    </row>
    <row r="295" spans="1:19" ht="13.2" x14ac:dyDescent="0.25">
      <c r="A295" s="1" t="s">
        <v>1208</v>
      </c>
      <c r="B295" s="65"/>
      <c r="C295" s="66"/>
      <c r="D295" s="65"/>
      <c r="E295" s="65"/>
      <c r="F295" s="67"/>
      <c r="G295" s="154"/>
      <c r="H295" s="188"/>
      <c r="I295" s="66" t="s">
        <v>1092</v>
      </c>
      <c r="J295" s="601">
        <v>0</v>
      </c>
      <c r="K295" s="65" t="s">
        <v>26</v>
      </c>
      <c r="L295" s="67">
        <v>150000</v>
      </c>
      <c r="M295" s="67">
        <f>ROUNDDOWN(J295*L295,-3)</f>
        <v>0</v>
      </c>
      <c r="N295" s="602">
        <f>Reviu[[#This Row],[JUMLAH]]-Reviu[[#This Row],[JUMLAH ]]</f>
        <v>0</v>
      </c>
      <c r="O295" s="253"/>
      <c r="P295" s="244"/>
      <c r="Q295" s="244"/>
    </row>
    <row r="296" spans="1:19" ht="13.2" x14ac:dyDescent="0.25">
      <c r="A296" s="1" t="s">
        <v>1035</v>
      </c>
      <c r="B296" s="65"/>
      <c r="C296" s="66"/>
      <c r="D296" s="65"/>
      <c r="E296" s="65"/>
      <c r="F296" s="67"/>
      <c r="G296" s="154"/>
      <c r="H296" s="193" t="s">
        <v>1016</v>
      </c>
      <c r="I296" s="81" t="s">
        <v>1017</v>
      </c>
      <c r="J296" s="80"/>
      <c r="K296" s="80"/>
      <c r="L296" s="82"/>
      <c r="M296" s="82">
        <f>SUM(M297,M299)</f>
        <v>42762000</v>
      </c>
      <c r="N296" s="448">
        <f>SUM(N297,N299)</f>
        <v>-42762000</v>
      </c>
      <c r="O296" s="279"/>
      <c r="P296" s="532" t="s">
        <v>499</v>
      </c>
      <c r="Q296" s="532" t="s">
        <v>501</v>
      </c>
      <c r="S296" s="311"/>
    </row>
    <row r="297" spans="1:19" ht="13.2" x14ac:dyDescent="0.25">
      <c r="A297" s="1" t="s">
        <v>1209</v>
      </c>
      <c r="B297" s="65"/>
      <c r="C297" s="66"/>
      <c r="D297" s="65"/>
      <c r="E297" s="65"/>
      <c r="F297" s="67"/>
      <c r="G297" s="154"/>
      <c r="H297" s="189">
        <v>521211</v>
      </c>
      <c r="I297" s="69" t="s">
        <v>24</v>
      </c>
      <c r="J297" s="68"/>
      <c r="K297" s="68"/>
      <c r="L297" s="70"/>
      <c r="M297" s="70">
        <f>M298</f>
        <v>0</v>
      </c>
      <c r="N297" s="445">
        <f>N298</f>
        <v>0</v>
      </c>
      <c r="O297" s="240"/>
      <c r="P297" s="244"/>
      <c r="Q297" s="244"/>
      <c r="S297" s="244" t="s">
        <v>501</v>
      </c>
    </row>
    <row r="298" spans="1:19" ht="13.2" x14ac:dyDescent="0.25">
      <c r="A298" s="1" t="s">
        <v>1210</v>
      </c>
      <c r="B298" s="65"/>
      <c r="C298" s="66"/>
      <c r="D298" s="65"/>
      <c r="E298" s="65"/>
      <c r="F298" s="67"/>
      <c r="G298" s="154"/>
      <c r="H298" s="188"/>
      <c r="I298" s="66" t="s">
        <v>555</v>
      </c>
      <c r="J298" s="601">
        <v>0</v>
      </c>
      <c r="K298" s="65" t="s">
        <v>26</v>
      </c>
      <c r="L298" s="67">
        <v>75000</v>
      </c>
      <c r="M298" s="67">
        <f>ROUNDDOWN(J298*L298,-3)</f>
        <v>0</v>
      </c>
      <c r="N298" s="602">
        <f>Reviu[[#This Row],[JUMLAH]]-Reviu[[#This Row],[JUMLAH ]]</f>
        <v>0</v>
      </c>
      <c r="O298" s="253"/>
      <c r="P298" s="244"/>
      <c r="Q298" s="244"/>
    </row>
    <row r="299" spans="1:19" ht="13.2" x14ac:dyDescent="0.25">
      <c r="A299" s="1" t="s">
        <v>1036</v>
      </c>
      <c r="B299" s="65"/>
      <c r="C299" s="66"/>
      <c r="D299" s="65"/>
      <c r="E299" s="65"/>
      <c r="F299" s="67"/>
      <c r="G299" s="154"/>
      <c r="H299" s="187">
        <v>524111</v>
      </c>
      <c r="I299" s="63" t="s">
        <v>35</v>
      </c>
      <c r="J299" s="68"/>
      <c r="K299" s="68"/>
      <c r="L299" s="70"/>
      <c r="M299" s="70">
        <f>M300</f>
        <v>42762000</v>
      </c>
      <c r="N299" s="445">
        <f>N300</f>
        <v>-42762000</v>
      </c>
      <c r="O299" s="279"/>
      <c r="P299" s="244"/>
      <c r="Q299" s="244"/>
      <c r="S299" s="244" t="s">
        <v>501</v>
      </c>
    </row>
    <row r="300" spans="1:19" ht="13.2" x14ac:dyDescent="0.25">
      <c r="A300" s="1" t="s">
        <v>1211</v>
      </c>
      <c r="B300" s="65"/>
      <c r="C300" s="66"/>
      <c r="D300" s="65"/>
      <c r="E300" s="65"/>
      <c r="F300" s="67"/>
      <c r="G300" s="154"/>
      <c r="H300" s="188"/>
      <c r="I300" s="271" t="s">
        <v>1018</v>
      </c>
      <c r="J300" s="537">
        <v>5</v>
      </c>
      <c r="K300" s="272" t="s">
        <v>26</v>
      </c>
      <c r="L300" s="274">
        <v>8552527.777777778</v>
      </c>
      <c r="M300" s="274">
        <f>ROUNDDOWN(J300*L300,-3)</f>
        <v>42762000</v>
      </c>
      <c r="N300" s="479">
        <f>Reviu[[#This Row],[JUMLAH]]-Reviu[[#This Row],[JUMLAH ]]</f>
        <v>-42762000</v>
      </c>
      <c r="O300" s="253"/>
      <c r="P300" s="244"/>
      <c r="Q300" s="244"/>
    </row>
    <row r="301" spans="1:19" ht="13.2" x14ac:dyDescent="0.25">
      <c r="A301" s="1" t="s">
        <v>1048</v>
      </c>
      <c r="B301" s="65"/>
      <c r="C301" s="66"/>
      <c r="D301" s="65"/>
      <c r="E301" s="65"/>
      <c r="F301" s="67"/>
      <c r="G301" s="154"/>
      <c r="H301" s="193" t="s">
        <v>1047</v>
      </c>
      <c r="I301" s="81" t="s">
        <v>1278</v>
      </c>
      <c r="J301" s="80"/>
      <c r="K301" s="80"/>
      <c r="L301" s="82"/>
      <c r="M301" s="82">
        <f>SUM(M302,M307,M309)</f>
        <v>72788000</v>
      </c>
      <c r="N301" s="448">
        <f>SUM(N302,N307,N309)</f>
        <v>-72788000</v>
      </c>
      <c r="O301" s="279"/>
      <c r="P301" s="532" t="s">
        <v>505</v>
      </c>
      <c r="Q301" s="532" t="s">
        <v>506</v>
      </c>
      <c r="S301" s="311"/>
    </row>
    <row r="302" spans="1:19" ht="13.2" x14ac:dyDescent="0.25">
      <c r="A302" s="1" t="s">
        <v>1212</v>
      </c>
      <c r="B302" s="65"/>
      <c r="C302" s="66"/>
      <c r="D302" s="65"/>
      <c r="E302" s="65"/>
      <c r="F302" s="67"/>
      <c r="G302" s="154"/>
      <c r="H302" s="189">
        <v>521211</v>
      </c>
      <c r="I302" s="69" t="s">
        <v>24</v>
      </c>
      <c r="J302" s="68"/>
      <c r="K302" s="68"/>
      <c r="L302" s="70"/>
      <c r="M302" s="70">
        <f>SUM(M303:M306)</f>
        <v>7750000</v>
      </c>
      <c r="N302" s="445">
        <f>SUM(N303:N306)</f>
        <v>-7750000</v>
      </c>
      <c r="O302" s="279"/>
      <c r="P302" s="244"/>
      <c r="Q302" s="244"/>
      <c r="R302" s="4" t="s">
        <v>131</v>
      </c>
      <c r="S302" s="558" t="s">
        <v>506</v>
      </c>
    </row>
    <row r="303" spans="1:19" ht="13.2" x14ac:dyDescent="0.25">
      <c r="A303" s="1" t="s">
        <v>1213</v>
      </c>
      <c r="B303" s="65"/>
      <c r="C303" s="66"/>
      <c r="D303" s="65"/>
      <c r="E303" s="65"/>
      <c r="F303" s="67"/>
      <c r="G303" s="154"/>
      <c r="H303" s="188"/>
      <c r="I303" s="271" t="s">
        <v>555</v>
      </c>
      <c r="J303" s="537">
        <v>50</v>
      </c>
      <c r="K303" s="272" t="s">
        <v>26</v>
      </c>
      <c r="L303" s="274">
        <v>75000</v>
      </c>
      <c r="M303" s="274">
        <f>ROUNDDOWN(J303*L303,-3)</f>
        <v>3750000</v>
      </c>
      <c r="N303" s="479">
        <f>Reviu[[#This Row],[JUMLAH]]-Reviu[[#This Row],[JUMLAH ]]</f>
        <v>-3750000</v>
      </c>
      <c r="O303" s="253"/>
      <c r="P303" s="244"/>
      <c r="Q303" s="244"/>
    </row>
    <row r="304" spans="1:19" ht="13.2" x14ac:dyDescent="0.25">
      <c r="A304" s="1" t="s">
        <v>1279</v>
      </c>
      <c r="B304" s="65"/>
      <c r="C304" s="66"/>
      <c r="D304" s="65"/>
      <c r="E304" s="65"/>
      <c r="F304" s="67"/>
      <c r="G304" s="154"/>
      <c r="H304" s="188"/>
      <c r="I304" s="271" t="s">
        <v>1087</v>
      </c>
      <c r="J304" s="537">
        <v>1</v>
      </c>
      <c r="K304" s="272" t="s">
        <v>120</v>
      </c>
      <c r="L304" s="274">
        <v>1500000</v>
      </c>
      <c r="M304" s="274">
        <f t="shared" ref="M304:M306" si="5">ROUNDDOWN(J304*L304,-3)</f>
        <v>1500000</v>
      </c>
      <c r="N304" s="479">
        <f>Reviu[[#This Row],[JUMLAH]]-Reviu[[#This Row],[JUMLAH ]]</f>
        <v>-1500000</v>
      </c>
      <c r="O304" s="240"/>
      <c r="P304" s="244"/>
      <c r="Q304" s="244"/>
    </row>
    <row r="305" spans="1:19" ht="13.2" x14ac:dyDescent="0.25">
      <c r="A305" s="1" t="s">
        <v>1280</v>
      </c>
      <c r="B305" s="65"/>
      <c r="C305" s="66"/>
      <c r="D305" s="65"/>
      <c r="E305" s="65"/>
      <c r="F305" s="67"/>
      <c r="G305" s="154"/>
      <c r="H305" s="188"/>
      <c r="I305" s="271" t="s">
        <v>557</v>
      </c>
      <c r="J305" s="537">
        <v>1</v>
      </c>
      <c r="K305" s="272" t="s">
        <v>120</v>
      </c>
      <c r="L305" s="274">
        <v>1500000</v>
      </c>
      <c r="M305" s="274">
        <f t="shared" si="5"/>
        <v>1500000</v>
      </c>
      <c r="N305" s="479">
        <f>Reviu[[#This Row],[JUMLAH]]-Reviu[[#This Row],[JUMLAH ]]</f>
        <v>-1500000</v>
      </c>
      <c r="O305" s="240"/>
      <c r="P305" s="244"/>
      <c r="Q305" s="244"/>
    </row>
    <row r="306" spans="1:19" ht="13.2" x14ac:dyDescent="0.25">
      <c r="A306" s="1" t="s">
        <v>1281</v>
      </c>
      <c r="B306" s="65"/>
      <c r="C306" s="66"/>
      <c r="D306" s="65"/>
      <c r="E306" s="65"/>
      <c r="F306" s="67"/>
      <c r="G306" s="154"/>
      <c r="H306" s="188"/>
      <c r="I306" s="271" t="s">
        <v>558</v>
      </c>
      <c r="J306" s="537">
        <v>1</v>
      </c>
      <c r="K306" s="272" t="s">
        <v>120</v>
      </c>
      <c r="L306" s="274">
        <v>1000000</v>
      </c>
      <c r="M306" s="274">
        <f t="shared" si="5"/>
        <v>1000000</v>
      </c>
      <c r="N306" s="479">
        <f>Reviu[[#This Row],[JUMLAH]]-Reviu[[#This Row],[JUMLAH ]]</f>
        <v>-1000000</v>
      </c>
      <c r="O306" s="240"/>
      <c r="P306" s="244"/>
      <c r="Q306" s="244"/>
    </row>
    <row r="307" spans="1:19" ht="13.2" x14ac:dyDescent="0.25">
      <c r="A307" s="1" t="s">
        <v>1282</v>
      </c>
      <c r="B307" s="65"/>
      <c r="C307" s="66"/>
      <c r="D307" s="65"/>
      <c r="E307" s="65"/>
      <c r="F307" s="67"/>
      <c r="G307" s="154"/>
      <c r="H307" s="187">
        <v>524111</v>
      </c>
      <c r="I307" s="63" t="s">
        <v>35</v>
      </c>
      <c r="J307" s="65"/>
      <c r="K307" s="65"/>
      <c r="L307" s="67"/>
      <c r="M307" s="64">
        <f>M308</f>
        <v>5000000</v>
      </c>
      <c r="N307" s="442">
        <f>N308</f>
        <v>-5000000</v>
      </c>
      <c r="O307" s="240"/>
      <c r="P307" s="244"/>
      <c r="Q307" s="244"/>
      <c r="R307" s="4" t="s">
        <v>131</v>
      </c>
      <c r="S307" s="558" t="s">
        <v>506</v>
      </c>
    </row>
    <row r="308" spans="1:19" ht="13.2" x14ac:dyDescent="0.25">
      <c r="A308" s="1" t="s">
        <v>1283</v>
      </c>
      <c r="B308" s="65"/>
      <c r="C308" s="66"/>
      <c r="D308" s="65"/>
      <c r="E308" s="65"/>
      <c r="F308" s="67"/>
      <c r="G308" s="154"/>
      <c r="H308" s="188"/>
      <c r="I308" s="271" t="s">
        <v>1092</v>
      </c>
      <c r="J308" s="537">
        <v>10</v>
      </c>
      <c r="K308" s="272" t="s">
        <v>26</v>
      </c>
      <c r="L308" s="274">
        <v>500000</v>
      </c>
      <c r="M308" s="274">
        <f>ROUNDDOWN(J308*L308,-3)</f>
        <v>5000000</v>
      </c>
      <c r="N308" s="479">
        <f>Reviu[[#This Row],[JUMLAH]]-Reviu[[#This Row],[JUMLAH ]]</f>
        <v>-5000000</v>
      </c>
      <c r="O308" s="240"/>
      <c r="P308" s="244"/>
      <c r="Q308" s="244"/>
    </row>
    <row r="309" spans="1:19" ht="13.2" x14ac:dyDescent="0.25">
      <c r="A309" s="1" t="s">
        <v>1284</v>
      </c>
      <c r="B309" s="65"/>
      <c r="C309" s="66"/>
      <c r="D309" s="65"/>
      <c r="E309" s="65"/>
      <c r="F309" s="67"/>
      <c r="G309" s="154"/>
      <c r="H309" s="189" t="s">
        <v>529</v>
      </c>
      <c r="I309" s="69" t="s">
        <v>477</v>
      </c>
      <c r="J309" s="68"/>
      <c r="K309" s="68"/>
      <c r="L309" s="70"/>
      <c r="M309" s="70">
        <f>SUM(M310:M312)</f>
        <v>60038000</v>
      </c>
      <c r="N309" s="445">
        <f>SUM(N310:N312)</f>
        <v>-60038000</v>
      </c>
      <c r="O309" s="240"/>
      <c r="P309" s="244"/>
      <c r="Q309" s="244"/>
      <c r="R309" s="4" t="s">
        <v>131</v>
      </c>
      <c r="S309" s="558" t="s">
        <v>506</v>
      </c>
    </row>
    <row r="310" spans="1:19" ht="13.2" x14ac:dyDescent="0.25">
      <c r="A310" s="1" t="s">
        <v>1285</v>
      </c>
      <c r="B310" s="65"/>
      <c r="C310" s="66"/>
      <c r="D310" s="65"/>
      <c r="E310" s="65"/>
      <c r="F310" s="67"/>
      <c r="G310" s="154"/>
      <c r="H310" s="188"/>
      <c r="I310" s="271" t="s">
        <v>1301</v>
      </c>
      <c r="J310" s="537">
        <v>54</v>
      </c>
      <c r="K310" s="272" t="s">
        <v>479</v>
      </c>
      <c r="L310" s="274">
        <v>822000</v>
      </c>
      <c r="M310" s="274">
        <f>ROUNDDOWN(J310*L310,-3)</f>
        <v>44388000</v>
      </c>
      <c r="N310" s="479">
        <f>Reviu[[#This Row],[JUMLAH]]-Reviu[[#This Row],[JUMLAH ]]</f>
        <v>-44388000</v>
      </c>
      <c r="O310" s="240"/>
      <c r="P310" s="244"/>
      <c r="Q310" s="244"/>
    </row>
    <row r="311" spans="1:19" ht="13.2" x14ac:dyDescent="0.25">
      <c r="A311" s="1" t="s">
        <v>1286</v>
      </c>
      <c r="B311" s="65"/>
      <c r="C311" s="66"/>
      <c r="D311" s="65"/>
      <c r="E311" s="65"/>
      <c r="F311" s="67"/>
      <c r="G311" s="154"/>
      <c r="H311" s="188"/>
      <c r="I311" s="271" t="s">
        <v>1302</v>
      </c>
      <c r="J311" s="537">
        <v>81</v>
      </c>
      <c r="K311" s="272" t="s">
        <v>479</v>
      </c>
      <c r="L311" s="274">
        <v>150000</v>
      </c>
      <c r="M311" s="274">
        <f>ROUNDDOWN(J311*L311,-3)</f>
        <v>12150000</v>
      </c>
      <c r="N311" s="479">
        <f>Reviu[[#This Row],[JUMLAH]]-Reviu[[#This Row],[JUMLAH ]]</f>
        <v>-12150000</v>
      </c>
      <c r="O311" s="240"/>
      <c r="P311" s="244"/>
      <c r="Q311" s="244"/>
    </row>
    <row r="312" spans="1:19" ht="13.2" x14ac:dyDescent="0.25">
      <c r="A312" s="1" t="s">
        <v>1287</v>
      </c>
      <c r="B312" s="65"/>
      <c r="C312" s="66"/>
      <c r="D312" s="65"/>
      <c r="E312" s="65"/>
      <c r="F312" s="67"/>
      <c r="G312" s="154"/>
      <c r="H312" s="188"/>
      <c r="I312" s="271" t="s">
        <v>1276</v>
      </c>
      <c r="J312" s="537">
        <v>10</v>
      </c>
      <c r="K312" s="272" t="s">
        <v>479</v>
      </c>
      <c r="L312" s="274">
        <v>350000</v>
      </c>
      <c r="M312" s="274">
        <f>ROUNDDOWN(J312*L312,-3)</f>
        <v>3500000</v>
      </c>
      <c r="N312" s="479">
        <f>Reviu[[#This Row],[JUMLAH]]-Reviu[[#This Row],[JUMLAH ]]</f>
        <v>-3500000</v>
      </c>
      <c r="O312" s="240"/>
      <c r="P312" s="244"/>
      <c r="Q312" s="244"/>
    </row>
    <row r="313" spans="1:19" ht="26.4" x14ac:dyDescent="0.25">
      <c r="A313" s="1" t="s">
        <v>1214</v>
      </c>
      <c r="B313" s="401"/>
      <c r="C313" s="402"/>
      <c r="D313" s="401"/>
      <c r="E313" s="401"/>
      <c r="F313" s="403"/>
      <c r="G313" s="404"/>
      <c r="H313" s="186" t="s">
        <v>1050</v>
      </c>
      <c r="I313" s="60" t="s">
        <v>1051</v>
      </c>
      <c r="J313" s="59"/>
      <c r="K313" s="59"/>
      <c r="L313" s="61"/>
      <c r="M313" s="61">
        <f>SUM(M314,M316)</f>
        <v>0</v>
      </c>
      <c r="N313" s="443">
        <f>SUM(N314,N316)</f>
        <v>0</v>
      </c>
      <c r="O313" s="253" t="s">
        <v>1299</v>
      </c>
      <c r="P313" s="532" t="s">
        <v>499</v>
      </c>
      <c r="Q313" s="532" t="s">
        <v>501</v>
      </c>
      <c r="S313" s="311"/>
    </row>
    <row r="314" spans="1:19" ht="13.2" x14ac:dyDescent="0.25">
      <c r="A314" s="1" t="s">
        <v>1215</v>
      </c>
      <c r="B314" s="65"/>
      <c r="C314" s="66"/>
      <c r="D314" s="65"/>
      <c r="E314" s="65"/>
      <c r="F314" s="67"/>
      <c r="G314" s="154"/>
      <c r="H314" s="187" t="s">
        <v>524</v>
      </c>
      <c r="I314" s="63" t="s">
        <v>73</v>
      </c>
      <c r="J314" s="62"/>
      <c r="K314" s="62"/>
      <c r="L314" s="64"/>
      <c r="M314" s="64">
        <f>M315</f>
        <v>0</v>
      </c>
      <c r="N314" s="442">
        <f>N315</f>
        <v>0</v>
      </c>
      <c r="O314" s="253" t="s">
        <v>1299</v>
      </c>
      <c r="P314" s="244"/>
      <c r="Q314" s="244"/>
      <c r="S314" s="311" t="s">
        <v>501</v>
      </c>
    </row>
    <row r="315" spans="1:19" ht="13.2" x14ac:dyDescent="0.25">
      <c r="A315" s="1" t="s">
        <v>1216</v>
      </c>
      <c r="B315" s="65"/>
      <c r="C315" s="66"/>
      <c r="D315" s="65"/>
      <c r="E315" s="65"/>
      <c r="F315" s="67"/>
      <c r="G315" s="154"/>
      <c r="H315" s="188"/>
      <c r="I315" s="66" t="s">
        <v>1015</v>
      </c>
      <c r="J315" s="65">
        <v>0</v>
      </c>
      <c r="K315" s="65" t="s">
        <v>120</v>
      </c>
      <c r="L315" s="67">
        <v>25000000</v>
      </c>
      <c r="M315" s="67">
        <f>ROUNDDOWN(J315*L315,-3)</f>
        <v>0</v>
      </c>
      <c r="N315" s="602">
        <f>Reviu[[#This Row],[JUMLAH]]-Reviu[[#This Row],[JUMLAH ]]</f>
        <v>0</v>
      </c>
      <c r="O315" s="253" t="s">
        <v>1299</v>
      </c>
      <c r="P315" s="244"/>
      <c r="Q315" s="244"/>
    </row>
    <row r="316" spans="1:19" ht="13.2" x14ac:dyDescent="0.25">
      <c r="A316" s="1" t="s">
        <v>1217</v>
      </c>
      <c r="B316" s="65"/>
      <c r="C316" s="66"/>
      <c r="D316" s="65"/>
      <c r="E316" s="65"/>
      <c r="F316" s="67"/>
      <c r="G316" s="154"/>
      <c r="H316" s="191" t="s">
        <v>528</v>
      </c>
      <c r="I316" s="75" t="s">
        <v>31</v>
      </c>
      <c r="J316" s="74"/>
      <c r="K316" s="74"/>
      <c r="L316" s="76"/>
      <c r="M316" s="76">
        <f>M317</f>
        <v>0</v>
      </c>
      <c r="N316" s="447">
        <f>N317</f>
        <v>0</v>
      </c>
      <c r="O316" s="279"/>
      <c r="P316" s="244"/>
      <c r="Q316" s="244"/>
      <c r="S316" s="311" t="s">
        <v>501</v>
      </c>
    </row>
    <row r="317" spans="1:19" ht="13.2" x14ac:dyDescent="0.25">
      <c r="A317" s="1" t="s">
        <v>1218</v>
      </c>
      <c r="B317" s="65"/>
      <c r="C317" s="66"/>
      <c r="D317" s="65"/>
      <c r="E317" s="65"/>
      <c r="F317" s="67"/>
      <c r="G317" s="154"/>
      <c r="H317" s="188"/>
      <c r="I317" s="66" t="s">
        <v>559</v>
      </c>
      <c r="J317" s="65">
        <v>0</v>
      </c>
      <c r="K317" s="65" t="s">
        <v>33</v>
      </c>
      <c r="L317" s="67">
        <v>900000</v>
      </c>
      <c r="M317" s="67">
        <f>ROUNDDOWN(J317*L317,-3)</f>
        <v>0</v>
      </c>
      <c r="N317" s="602">
        <f>Reviu[[#This Row],[JUMLAH]]-Reviu[[#This Row],[JUMLAH ]]</f>
        <v>0</v>
      </c>
      <c r="O317" s="253" t="s">
        <v>1299</v>
      </c>
      <c r="P317" s="244"/>
      <c r="Q317" s="244"/>
    </row>
    <row r="318" spans="1:19" ht="13.2" x14ac:dyDescent="0.25">
      <c r="A318" s="1" t="s">
        <v>1219</v>
      </c>
      <c r="B318" s="401"/>
      <c r="C318" s="402"/>
      <c r="D318" s="401"/>
      <c r="E318" s="401"/>
      <c r="F318" s="403"/>
      <c r="G318" s="404"/>
      <c r="H318" s="190" t="s">
        <v>1052</v>
      </c>
      <c r="I318" s="72" t="s">
        <v>1295</v>
      </c>
      <c r="J318" s="71"/>
      <c r="K318" s="71"/>
      <c r="L318" s="73"/>
      <c r="M318" s="73">
        <f>SUM(M319,M321)</f>
        <v>64873000</v>
      </c>
      <c r="N318" s="444">
        <f>SUM(N319,N321)</f>
        <v>-64873000</v>
      </c>
      <c r="O318" s="279"/>
      <c r="P318" s="532" t="s">
        <v>502</v>
      </c>
      <c r="Q318" s="532" t="s">
        <v>504</v>
      </c>
      <c r="S318" s="311"/>
    </row>
    <row r="319" spans="1:19" ht="13.2" x14ac:dyDescent="0.25">
      <c r="A319" s="1" t="s">
        <v>1220</v>
      </c>
      <c r="B319" s="65"/>
      <c r="C319" s="66"/>
      <c r="D319" s="65"/>
      <c r="E319" s="65"/>
      <c r="F319" s="67"/>
      <c r="G319" s="154"/>
      <c r="H319" s="191" t="s">
        <v>528</v>
      </c>
      <c r="I319" s="75" t="s">
        <v>31</v>
      </c>
      <c r="J319" s="74"/>
      <c r="K319" s="74"/>
      <c r="L319" s="76"/>
      <c r="M319" s="76">
        <f t="shared" ref="M318:N319" si="6">M320</f>
        <v>18000000</v>
      </c>
      <c r="N319" s="447">
        <f t="shared" si="6"/>
        <v>-18000000</v>
      </c>
      <c r="O319" s="279"/>
      <c r="P319" s="244"/>
      <c r="Q319" s="244"/>
      <c r="S319" s="311" t="s">
        <v>504</v>
      </c>
    </row>
    <row r="320" spans="1:19" ht="13.2" x14ac:dyDescent="0.25">
      <c r="A320" s="1" t="s">
        <v>1221</v>
      </c>
      <c r="B320" s="65"/>
      <c r="C320" s="66"/>
      <c r="D320" s="65"/>
      <c r="E320" s="65"/>
      <c r="F320" s="67"/>
      <c r="G320" s="154"/>
      <c r="H320" s="188"/>
      <c r="I320" s="66" t="s">
        <v>559</v>
      </c>
      <c r="J320" s="537">
        <v>20</v>
      </c>
      <c r="K320" s="272" t="s">
        <v>33</v>
      </c>
      <c r="L320" s="274">
        <v>900000</v>
      </c>
      <c r="M320" s="67">
        <f>ROUNDDOWN(J320*L320,-3)</f>
        <v>18000000</v>
      </c>
      <c r="N320" s="602">
        <f>Reviu[[#This Row],[JUMLAH]]-Reviu[[#This Row],[JUMLAH ]]</f>
        <v>-18000000</v>
      </c>
      <c r="O320" s="253"/>
      <c r="P320" s="244"/>
      <c r="Q320" s="244"/>
    </row>
    <row r="321" spans="1:19" ht="13.2" x14ac:dyDescent="0.25">
      <c r="A321" s="1" t="s">
        <v>1296</v>
      </c>
      <c r="B321" s="604"/>
      <c r="C321" s="605"/>
      <c r="D321" s="604"/>
      <c r="E321" s="604"/>
      <c r="F321" s="606"/>
      <c r="G321" s="607"/>
      <c r="H321" s="187">
        <v>524111</v>
      </c>
      <c r="I321" s="63" t="s">
        <v>35</v>
      </c>
      <c r="J321" s="65"/>
      <c r="K321" s="65"/>
      <c r="L321" s="67"/>
      <c r="M321" s="64">
        <f>M322</f>
        <v>46873000</v>
      </c>
      <c r="N321" s="442">
        <f>N322</f>
        <v>-46873000</v>
      </c>
      <c r="O321" s="608"/>
      <c r="P321" s="609"/>
      <c r="Q321" s="609"/>
      <c r="R321" s="610"/>
      <c r="S321" s="311" t="s">
        <v>504</v>
      </c>
    </row>
    <row r="322" spans="1:19" ht="13.2" x14ac:dyDescent="0.25">
      <c r="A322" s="1" t="s">
        <v>1297</v>
      </c>
      <c r="B322" s="604"/>
      <c r="C322" s="605"/>
      <c r="D322" s="604"/>
      <c r="E322" s="604"/>
      <c r="F322" s="606"/>
      <c r="G322" s="607"/>
      <c r="H322" s="188"/>
      <c r="I322" s="271" t="s">
        <v>589</v>
      </c>
      <c r="J322" s="537">
        <v>8</v>
      </c>
      <c r="K322" s="272" t="s">
        <v>26</v>
      </c>
      <c r="L322" s="274">
        <v>5859125</v>
      </c>
      <c r="M322" s="274">
        <f>ROUNDDOWN(J322*L322,-3)</f>
        <v>46873000</v>
      </c>
      <c r="N322" s="479">
        <f>Reviu[[#This Row],[JUMLAH]]-Reviu[[#This Row],[JUMLAH ]]</f>
        <v>-46873000</v>
      </c>
      <c r="O322" s="608"/>
      <c r="P322" s="609"/>
      <c r="Q322" s="609"/>
      <c r="R322" s="610"/>
      <c r="S322" s="611"/>
    </row>
    <row r="323" spans="1:19" ht="13.2" x14ac:dyDescent="0.25">
      <c r="A323" s="1" t="s">
        <v>231</v>
      </c>
      <c r="B323" s="119" t="s">
        <v>232</v>
      </c>
      <c r="C323" s="120" t="s">
        <v>233</v>
      </c>
      <c r="D323" s="119">
        <v>1</v>
      </c>
      <c r="E323" s="119" t="s">
        <v>123</v>
      </c>
      <c r="F323" s="121"/>
      <c r="G323" s="172">
        <f>SUM(G324,G350)</f>
        <v>9231678000</v>
      </c>
      <c r="H323" s="206" t="s">
        <v>232</v>
      </c>
      <c r="I323" s="120" t="s">
        <v>233</v>
      </c>
      <c r="J323" s="119">
        <v>1</v>
      </c>
      <c r="K323" s="119" t="s">
        <v>123</v>
      </c>
      <c r="L323" s="121"/>
      <c r="M323" s="121">
        <f>SUM(M324,M350)</f>
        <v>9231678000</v>
      </c>
      <c r="N323" s="426">
        <f>SUM(N324,N350)</f>
        <v>0</v>
      </c>
      <c r="O323" s="279"/>
      <c r="P323" s="244"/>
      <c r="Q323" s="244"/>
    </row>
    <row r="324" spans="1:19" ht="14.4" x14ac:dyDescent="0.3">
      <c r="A324" t="s">
        <v>535</v>
      </c>
      <c r="B324" s="380" t="s">
        <v>536</v>
      </c>
      <c r="C324" s="385" t="s">
        <v>537</v>
      </c>
      <c r="D324" s="386"/>
      <c r="E324" s="386" t="s">
        <v>554</v>
      </c>
      <c r="F324" s="387"/>
      <c r="G324" s="388">
        <f>G325</f>
        <v>7036020000</v>
      </c>
      <c r="H324" s="384" t="s">
        <v>536</v>
      </c>
      <c r="I324" s="385" t="s">
        <v>537</v>
      </c>
      <c r="J324" s="386"/>
      <c r="K324" s="386" t="s">
        <v>554</v>
      </c>
      <c r="L324" s="387"/>
      <c r="M324" s="387">
        <f>M325</f>
        <v>7036020000</v>
      </c>
      <c r="N324" s="427">
        <f>N325</f>
        <v>0</v>
      </c>
      <c r="O324" s="279"/>
      <c r="P324" s="244"/>
      <c r="Q324" s="244"/>
    </row>
    <row r="325" spans="1:19" ht="13.2" x14ac:dyDescent="0.25">
      <c r="A325" s="1" t="s">
        <v>665</v>
      </c>
      <c r="B325" s="80" t="s">
        <v>666</v>
      </c>
      <c r="C325" s="81" t="s">
        <v>538</v>
      </c>
      <c r="D325" s="80"/>
      <c r="E325" s="80"/>
      <c r="F325" s="82"/>
      <c r="G325" s="159">
        <f>SUM(G326,G328,G330,G332,G334,G336,G338,G340,G342,G344,G346,G348)</f>
        <v>7036020000</v>
      </c>
      <c r="H325" s="193" t="s">
        <v>666</v>
      </c>
      <c r="I325" s="81" t="s">
        <v>538</v>
      </c>
      <c r="J325" s="80"/>
      <c r="K325" s="80"/>
      <c r="L325" s="82"/>
      <c r="M325" s="82">
        <f>SUM(M326,M328,M330,M332,M334,M336,M338,M340,M342,M344,M346,M348)</f>
        <v>7036020000</v>
      </c>
      <c r="N325" s="420">
        <f>SUM(N326,N328,N330,N332,N334,N336,N338,N340,N342,N344,N346,N348)</f>
        <v>0</v>
      </c>
      <c r="O325" s="285"/>
      <c r="P325" s="532" t="s">
        <v>505</v>
      </c>
      <c r="Q325" s="532" t="s">
        <v>510</v>
      </c>
      <c r="S325" s="311"/>
    </row>
    <row r="326" spans="1:19" ht="13.2" x14ac:dyDescent="0.25">
      <c r="A326" s="1" t="s">
        <v>667</v>
      </c>
      <c r="B326" s="74" t="s">
        <v>668</v>
      </c>
      <c r="C326" s="75" t="s">
        <v>539</v>
      </c>
      <c r="D326" s="74"/>
      <c r="E326" s="74"/>
      <c r="F326" s="76"/>
      <c r="G326" s="157">
        <f>G327</f>
        <v>2390272000</v>
      </c>
      <c r="H326" s="191" t="s">
        <v>668</v>
      </c>
      <c r="I326" s="75" t="s">
        <v>539</v>
      </c>
      <c r="J326" s="74"/>
      <c r="K326" s="74"/>
      <c r="L326" s="76"/>
      <c r="M326" s="76">
        <f>M327</f>
        <v>2390272000</v>
      </c>
      <c r="N326" s="418">
        <f>N327</f>
        <v>0</v>
      </c>
      <c r="O326" s="283"/>
      <c r="P326" s="244"/>
      <c r="Q326" s="244"/>
      <c r="R326" s="345" t="s">
        <v>1044</v>
      </c>
      <c r="S326" s="311" t="s">
        <v>510</v>
      </c>
    </row>
    <row r="327" spans="1:19" ht="13.2" x14ac:dyDescent="0.25">
      <c r="A327" s="1" t="s">
        <v>669</v>
      </c>
      <c r="B327" s="65"/>
      <c r="C327" s="66" t="s">
        <v>670</v>
      </c>
      <c r="D327" s="65">
        <v>14</v>
      </c>
      <c r="E327" s="65" t="s">
        <v>671</v>
      </c>
      <c r="F327" s="67">
        <v>170733715</v>
      </c>
      <c r="G327" s="154">
        <f>ROUNDDOWN(D327*F327,-3)</f>
        <v>2390272000</v>
      </c>
      <c r="H327" s="188"/>
      <c r="I327" s="66" t="s">
        <v>670</v>
      </c>
      <c r="J327" s="65">
        <v>14</v>
      </c>
      <c r="K327" s="65" t="s">
        <v>671</v>
      </c>
      <c r="L327" s="67">
        <v>170733715</v>
      </c>
      <c r="M327" s="67">
        <f>ROUNDDOWN(J327*L327,-3)</f>
        <v>2390272000</v>
      </c>
      <c r="N327" s="340">
        <f>Reviu[[#This Row],[JUMLAH]]-Reviu[[#This Row],[JUMLAH ]]</f>
        <v>0</v>
      </c>
      <c r="O327" s="240"/>
      <c r="P327" s="244"/>
      <c r="Q327" s="244"/>
    </row>
    <row r="328" spans="1:19" ht="13.2" x14ac:dyDescent="0.25">
      <c r="A328" s="1" t="s">
        <v>672</v>
      </c>
      <c r="B328" s="68" t="s">
        <v>673</v>
      </c>
      <c r="C328" s="69" t="s">
        <v>540</v>
      </c>
      <c r="D328" s="68"/>
      <c r="E328" s="68"/>
      <c r="F328" s="70"/>
      <c r="G328" s="155">
        <f>G329</f>
        <v>109000</v>
      </c>
      <c r="H328" s="189" t="s">
        <v>673</v>
      </c>
      <c r="I328" s="69" t="s">
        <v>540</v>
      </c>
      <c r="J328" s="68"/>
      <c r="K328" s="68"/>
      <c r="L328" s="70"/>
      <c r="M328" s="70">
        <f>M329</f>
        <v>109000</v>
      </c>
      <c r="N328" s="417">
        <f>N329</f>
        <v>0</v>
      </c>
      <c r="O328" s="281"/>
      <c r="P328" s="244"/>
      <c r="Q328" s="244"/>
      <c r="R328" s="345" t="s">
        <v>1044</v>
      </c>
      <c r="S328" s="311" t="s">
        <v>510</v>
      </c>
    </row>
    <row r="329" spans="1:19" ht="13.2" x14ac:dyDescent="0.25">
      <c r="A329" s="1" t="s">
        <v>674</v>
      </c>
      <c r="B329" s="65"/>
      <c r="C329" s="66" t="s">
        <v>675</v>
      </c>
      <c r="D329" s="65">
        <v>14</v>
      </c>
      <c r="E329" s="65" t="s">
        <v>671</v>
      </c>
      <c r="F329" s="67">
        <v>7786</v>
      </c>
      <c r="G329" s="154">
        <f>ROUNDDOWN(D329*F329,-3)</f>
        <v>109000</v>
      </c>
      <c r="H329" s="188"/>
      <c r="I329" s="66" t="s">
        <v>675</v>
      </c>
      <c r="J329" s="65">
        <v>14</v>
      </c>
      <c r="K329" s="65" t="s">
        <v>671</v>
      </c>
      <c r="L329" s="67">
        <v>7786</v>
      </c>
      <c r="M329" s="67">
        <f>ROUNDDOWN(J329*L329,-3)</f>
        <v>109000</v>
      </c>
      <c r="N329" s="340">
        <f>Reviu[[#This Row],[JUMLAH]]-Reviu[[#This Row],[JUMLAH ]]</f>
        <v>0</v>
      </c>
      <c r="O329" s="240"/>
      <c r="P329" s="244"/>
      <c r="Q329" s="244"/>
    </row>
    <row r="330" spans="1:19" ht="13.2" x14ac:dyDescent="0.25">
      <c r="A330" s="1" t="s">
        <v>676</v>
      </c>
      <c r="B330" s="68" t="s">
        <v>677</v>
      </c>
      <c r="C330" s="69" t="s">
        <v>541</v>
      </c>
      <c r="D330" s="68"/>
      <c r="E330" s="68"/>
      <c r="F330" s="70"/>
      <c r="G330" s="155">
        <f>G331</f>
        <v>163168000</v>
      </c>
      <c r="H330" s="189" t="s">
        <v>677</v>
      </c>
      <c r="I330" s="69" t="s">
        <v>541</v>
      </c>
      <c r="J330" s="68"/>
      <c r="K330" s="68"/>
      <c r="L330" s="70"/>
      <c r="M330" s="70">
        <f>M331</f>
        <v>163168000</v>
      </c>
      <c r="N330" s="417">
        <f>N331</f>
        <v>0</v>
      </c>
      <c r="O330" s="281"/>
      <c r="P330" s="244"/>
      <c r="Q330" s="244"/>
      <c r="R330" s="345" t="s">
        <v>1044</v>
      </c>
      <c r="S330" s="311" t="s">
        <v>510</v>
      </c>
    </row>
    <row r="331" spans="1:19" ht="13.2" x14ac:dyDescent="0.25">
      <c r="A331" s="1" t="s">
        <v>678</v>
      </c>
      <c r="B331" s="65"/>
      <c r="C331" s="66" t="s">
        <v>679</v>
      </c>
      <c r="D331" s="65">
        <v>14</v>
      </c>
      <c r="E331" s="65" t="s">
        <v>671</v>
      </c>
      <c r="F331" s="67">
        <v>11654858</v>
      </c>
      <c r="G331" s="154">
        <f>ROUNDDOWN(D331*F331,-3)</f>
        <v>163168000</v>
      </c>
      <c r="H331" s="188"/>
      <c r="I331" s="66" t="s">
        <v>679</v>
      </c>
      <c r="J331" s="65">
        <v>14</v>
      </c>
      <c r="K331" s="65" t="s">
        <v>671</v>
      </c>
      <c r="L331" s="67">
        <v>11654858</v>
      </c>
      <c r="M331" s="67">
        <f>ROUNDDOWN(J331*L331,-3)</f>
        <v>163168000</v>
      </c>
      <c r="N331" s="340">
        <f>Reviu[[#This Row],[JUMLAH]]-Reviu[[#This Row],[JUMLAH ]]</f>
        <v>0</v>
      </c>
      <c r="O331" s="240"/>
      <c r="P331" s="244"/>
      <c r="Q331" s="244"/>
    </row>
    <row r="332" spans="1:19" ht="13.2" x14ac:dyDescent="0.25">
      <c r="A332" s="1" t="s">
        <v>680</v>
      </c>
      <c r="B332" s="68" t="s">
        <v>681</v>
      </c>
      <c r="C332" s="69" t="s">
        <v>542</v>
      </c>
      <c r="D332" s="68"/>
      <c r="E332" s="68"/>
      <c r="F332" s="70"/>
      <c r="G332" s="155">
        <f>G333</f>
        <v>57444000</v>
      </c>
      <c r="H332" s="189" t="s">
        <v>681</v>
      </c>
      <c r="I332" s="69" t="s">
        <v>542</v>
      </c>
      <c r="J332" s="68"/>
      <c r="K332" s="68"/>
      <c r="L332" s="70"/>
      <c r="M332" s="70">
        <f>M333</f>
        <v>57444000</v>
      </c>
      <c r="N332" s="417">
        <f>N333</f>
        <v>0</v>
      </c>
      <c r="O332" s="281"/>
      <c r="P332" s="244"/>
      <c r="Q332" s="244"/>
      <c r="R332" s="345" t="s">
        <v>1044</v>
      </c>
      <c r="S332" s="311" t="s">
        <v>510</v>
      </c>
    </row>
    <row r="333" spans="1:19" ht="13.2" x14ac:dyDescent="0.25">
      <c r="A333" s="1" t="s">
        <v>682</v>
      </c>
      <c r="B333" s="65"/>
      <c r="C333" s="66" t="s">
        <v>683</v>
      </c>
      <c r="D333" s="65">
        <v>14</v>
      </c>
      <c r="E333" s="65" t="s">
        <v>671</v>
      </c>
      <c r="F333" s="67">
        <v>4103143</v>
      </c>
      <c r="G333" s="154">
        <f>ROUNDDOWN(D333*F333,-3)</f>
        <v>57444000</v>
      </c>
      <c r="H333" s="188"/>
      <c r="I333" s="66" t="s">
        <v>683</v>
      </c>
      <c r="J333" s="65">
        <v>14</v>
      </c>
      <c r="K333" s="65" t="s">
        <v>671</v>
      </c>
      <c r="L333" s="67">
        <v>4103143</v>
      </c>
      <c r="M333" s="67">
        <f>ROUNDDOWN(J333*L333,-3)</f>
        <v>57444000</v>
      </c>
      <c r="N333" s="340">
        <f>Reviu[[#This Row],[JUMLAH]]-Reviu[[#This Row],[JUMLAH ]]</f>
        <v>0</v>
      </c>
      <c r="O333" s="240"/>
      <c r="P333" s="244"/>
      <c r="Q333" s="244"/>
    </row>
    <row r="334" spans="1:19" ht="13.2" x14ac:dyDescent="0.25">
      <c r="A334" s="1" t="s">
        <v>684</v>
      </c>
      <c r="B334" s="68" t="s">
        <v>685</v>
      </c>
      <c r="C334" s="69" t="s">
        <v>543</v>
      </c>
      <c r="D334" s="68"/>
      <c r="E334" s="68"/>
      <c r="F334" s="70"/>
      <c r="G334" s="155">
        <f>G335</f>
        <v>136220000</v>
      </c>
      <c r="H334" s="189" t="s">
        <v>685</v>
      </c>
      <c r="I334" s="69" t="s">
        <v>543</v>
      </c>
      <c r="J334" s="68"/>
      <c r="K334" s="68"/>
      <c r="L334" s="70"/>
      <c r="M334" s="70">
        <f>M335</f>
        <v>136220000</v>
      </c>
      <c r="N334" s="417">
        <f>N335</f>
        <v>0</v>
      </c>
      <c r="O334" s="281"/>
      <c r="P334" s="244"/>
      <c r="Q334" s="244"/>
      <c r="R334" s="345" t="s">
        <v>1044</v>
      </c>
      <c r="S334" s="311" t="s">
        <v>510</v>
      </c>
    </row>
    <row r="335" spans="1:19" ht="13.2" x14ac:dyDescent="0.25">
      <c r="A335" s="1" t="s">
        <v>686</v>
      </c>
      <c r="B335" s="65"/>
      <c r="C335" s="66" t="s">
        <v>687</v>
      </c>
      <c r="D335" s="65">
        <v>14</v>
      </c>
      <c r="E335" s="65" t="s">
        <v>671</v>
      </c>
      <c r="F335" s="67">
        <v>9730000</v>
      </c>
      <c r="G335" s="154">
        <f>ROUNDDOWN(D335*F335,-3)</f>
        <v>136220000</v>
      </c>
      <c r="H335" s="188"/>
      <c r="I335" s="66" t="s">
        <v>687</v>
      </c>
      <c r="J335" s="65">
        <v>14</v>
      </c>
      <c r="K335" s="65" t="s">
        <v>671</v>
      </c>
      <c r="L335" s="67">
        <v>9730000</v>
      </c>
      <c r="M335" s="67">
        <f>ROUNDDOWN(J335*L335,-3)</f>
        <v>136220000</v>
      </c>
      <c r="N335" s="340">
        <f>Reviu[[#This Row],[JUMLAH]]-Reviu[[#This Row],[JUMLAH ]]</f>
        <v>0</v>
      </c>
      <c r="O335" s="240"/>
      <c r="P335" s="244"/>
      <c r="Q335" s="244"/>
    </row>
    <row r="336" spans="1:19" ht="13.2" x14ac:dyDescent="0.25">
      <c r="A336" s="1" t="s">
        <v>688</v>
      </c>
      <c r="B336" s="68" t="s">
        <v>689</v>
      </c>
      <c r="C336" s="69" t="s">
        <v>544</v>
      </c>
      <c r="D336" s="68"/>
      <c r="E336" s="68"/>
      <c r="F336" s="70"/>
      <c r="G336" s="155">
        <f>G337</f>
        <v>198366000</v>
      </c>
      <c r="H336" s="189" t="s">
        <v>689</v>
      </c>
      <c r="I336" s="69" t="s">
        <v>544</v>
      </c>
      <c r="J336" s="68"/>
      <c r="K336" s="68"/>
      <c r="L336" s="70"/>
      <c r="M336" s="70">
        <f>M337</f>
        <v>198366000</v>
      </c>
      <c r="N336" s="417">
        <f>N337</f>
        <v>0</v>
      </c>
      <c r="O336" s="281"/>
      <c r="P336" s="244"/>
      <c r="Q336" s="244"/>
      <c r="R336" s="345" t="s">
        <v>1044</v>
      </c>
      <c r="S336" s="311" t="s">
        <v>510</v>
      </c>
    </row>
    <row r="337" spans="1:19" ht="13.2" x14ac:dyDescent="0.25">
      <c r="A337" s="1" t="s">
        <v>690</v>
      </c>
      <c r="B337" s="65"/>
      <c r="C337" s="66" t="s">
        <v>691</v>
      </c>
      <c r="D337" s="65">
        <v>14</v>
      </c>
      <c r="E337" s="65" t="s">
        <v>671</v>
      </c>
      <c r="F337" s="67">
        <v>14169000</v>
      </c>
      <c r="G337" s="154">
        <f>ROUNDDOWN(D337*F337,-3)</f>
        <v>198366000</v>
      </c>
      <c r="H337" s="188"/>
      <c r="I337" s="66" t="s">
        <v>691</v>
      </c>
      <c r="J337" s="65">
        <v>14</v>
      </c>
      <c r="K337" s="65" t="s">
        <v>671</v>
      </c>
      <c r="L337" s="67">
        <v>14169000</v>
      </c>
      <c r="M337" s="67">
        <f>ROUNDDOWN(J337*L337,-3)</f>
        <v>198366000</v>
      </c>
      <c r="N337" s="340">
        <f>Reviu[[#This Row],[JUMLAH]]-Reviu[[#This Row],[JUMLAH ]]</f>
        <v>0</v>
      </c>
      <c r="O337" s="240"/>
      <c r="P337" s="244"/>
      <c r="Q337" s="244"/>
    </row>
    <row r="338" spans="1:19" ht="13.2" x14ac:dyDescent="0.25">
      <c r="A338" s="1" t="s">
        <v>692</v>
      </c>
      <c r="B338" s="68" t="s">
        <v>693</v>
      </c>
      <c r="C338" s="69" t="s">
        <v>545</v>
      </c>
      <c r="D338" s="68"/>
      <c r="E338" s="68"/>
      <c r="F338" s="70"/>
      <c r="G338" s="155">
        <f>G339</f>
        <v>13346000</v>
      </c>
      <c r="H338" s="189" t="s">
        <v>693</v>
      </c>
      <c r="I338" s="69" t="s">
        <v>545</v>
      </c>
      <c r="J338" s="68"/>
      <c r="K338" s="68"/>
      <c r="L338" s="70"/>
      <c r="M338" s="70">
        <f>M339</f>
        <v>13346000</v>
      </c>
      <c r="N338" s="417">
        <f>N339</f>
        <v>0</v>
      </c>
      <c r="O338" s="281"/>
      <c r="P338" s="244"/>
      <c r="Q338" s="244"/>
      <c r="R338" s="345" t="s">
        <v>1044</v>
      </c>
      <c r="S338" s="311" t="s">
        <v>510</v>
      </c>
    </row>
    <row r="339" spans="1:19" ht="13.2" x14ac:dyDescent="0.25">
      <c r="A339" s="1" t="s">
        <v>694</v>
      </c>
      <c r="B339" s="65"/>
      <c r="C339" s="66" t="s">
        <v>695</v>
      </c>
      <c r="D339" s="65">
        <v>14</v>
      </c>
      <c r="E339" s="65" t="s">
        <v>671</v>
      </c>
      <c r="F339" s="67">
        <v>953357</v>
      </c>
      <c r="G339" s="154">
        <f>ROUNDDOWN(D339*F339,-3)</f>
        <v>13346000</v>
      </c>
      <c r="H339" s="188"/>
      <c r="I339" s="66" t="s">
        <v>695</v>
      </c>
      <c r="J339" s="65">
        <v>14</v>
      </c>
      <c r="K339" s="65" t="s">
        <v>671</v>
      </c>
      <c r="L339" s="67">
        <v>953357</v>
      </c>
      <c r="M339" s="67">
        <f>ROUNDDOWN(J339*L339,-3)</f>
        <v>13346000</v>
      </c>
      <c r="N339" s="340">
        <f>Reviu[[#This Row],[JUMLAH]]-Reviu[[#This Row],[JUMLAH ]]</f>
        <v>0</v>
      </c>
      <c r="O339" s="240"/>
      <c r="P339" s="244"/>
      <c r="Q339" s="244"/>
    </row>
    <row r="340" spans="1:19" ht="13.2" x14ac:dyDescent="0.25">
      <c r="A340" s="1" t="s">
        <v>696</v>
      </c>
      <c r="B340" s="62" t="s">
        <v>697</v>
      </c>
      <c r="C340" s="63" t="s">
        <v>546</v>
      </c>
      <c r="D340" s="62"/>
      <c r="E340" s="62"/>
      <c r="F340" s="64"/>
      <c r="G340" s="153">
        <f>G341</f>
        <v>113636000</v>
      </c>
      <c r="H340" s="187" t="s">
        <v>697</v>
      </c>
      <c r="I340" s="63" t="s">
        <v>546</v>
      </c>
      <c r="J340" s="62"/>
      <c r="K340" s="62"/>
      <c r="L340" s="64"/>
      <c r="M340" s="64">
        <f>M341</f>
        <v>113636000</v>
      </c>
      <c r="N340" s="416">
        <f>N341</f>
        <v>0</v>
      </c>
      <c r="O340" s="280"/>
      <c r="P340" s="244"/>
      <c r="Q340" s="244"/>
      <c r="R340" s="345" t="s">
        <v>1044</v>
      </c>
      <c r="S340" s="311" t="s">
        <v>510</v>
      </c>
    </row>
    <row r="341" spans="1:19" ht="13.2" x14ac:dyDescent="0.25">
      <c r="A341" s="1" t="s">
        <v>698</v>
      </c>
      <c r="B341" s="65"/>
      <c r="C341" s="66" t="s">
        <v>699</v>
      </c>
      <c r="D341" s="65">
        <v>1</v>
      </c>
      <c r="E341" s="65" t="s">
        <v>388</v>
      </c>
      <c r="F341" s="67">
        <v>113636000</v>
      </c>
      <c r="G341" s="154">
        <f>ROUNDDOWN(D341*F341,-3)</f>
        <v>113636000</v>
      </c>
      <c r="H341" s="188"/>
      <c r="I341" s="66" t="s">
        <v>699</v>
      </c>
      <c r="J341" s="65">
        <v>1</v>
      </c>
      <c r="K341" s="65" t="s">
        <v>388</v>
      </c>
      <c r="L341" s="67">
        <v>113636000</v>
      </c>
      <c r="M341" s="67">
        <f>ROUNDDOWN(J341*L341,-3)</f>
        <v>113636000</v>
      </c>
      <c r="N341" s="340">
        <f>Reviu[[#This Row],[JUMLAH]]-Reviu[[#This Row],[JUMLAH ]]</f>
        <v>0</v>
      </c>
      <c r="O341" s="240"/>
      <c r="P341" s="244"/>
      <c r="Q341" s="244"/>
    </row>
    <row r="342" spans="1:19" ht="13.2" x14ac:dyDescent="0.25">
      <c r="A342" s="1" t="s">
        <v>700</v>
      </c>
      <c r="B342" s="68" t="s">
        <v>701</v>
      </c>
      <c r="C342" s="69" t="s">
        <v>547</v>
      </c>
      <c r="D342" s="68"/>
      <c r="E342" s="68"/>
      <c r="F342" s="70"/>
      <c r="G342" s="155">
        <f>G343</f>
        <v>451220000</v>
      </c>
      <c r="H342" s="189" t="s">
        <v>701</v>
      </c>
      <c r="I342" s="69" t="s">
        <v>547</v>
      </c>
      <c r="J342" s="68"/>
      <c r="K342" s="68"/>
      <c r="L342" s="70"/>
      <c r="M342" s="70">
        <f>M343</f>
        <v>451220000</v>
      </c>
      <c r="N342" s="417">
        <f>N343</f>
        <v>0</v>
      </c>
      <c r="O342" s="281"/>
      <c r="P342" s="244"/>
      <c r="Q342" s="244"/>
      <c r="R342" s="345" t="s">
        <v>1044</v>
      </c>
      <c r="S342" s="311" t="s">
        <v>510</v>
      </c>
    </row>
    <row r="343" spans="1:19" ht="13.2" x14ac:dyDescent="0.25">
      <c r="A343" s="1" t="s">
        <v>702</v>
      </c>
      <c r="B343" s="65"/>
      <c r="C343" s="66" t="s">
        <v>703</v>
      </c>
      <c r="D343" s="65">
        <v>1</v>
      </c>
      <c r="E343" s="65" t="s">
        <v>388</v>
      </c>
      <c r="F343" s="67">
        <v>451220000</v>
      </c>
      <c r="G343" s="154">
        <f>ROUNDDOWN(D343*F343,-3)</f>
        <v>451220000</v>
      </c>
      <c r="H343" s="188"/>
      <c r="I343" s="66" t="s">
        <v>703</v>
      </c>
      <c r="J343" s="65">
        <v>1</v>
      </c>
      <c r="K343" s="65" t="s">
        <v>388</v>
      </c>
      <c r="L343" s="67">
        <v>451220000</v>
      </c>
      <c r="M343" s="67">
        <f>ROUNDDOWN(J343*L343,-3)</f>
        <v>451220000</v>
      </c>
      <c r="N343" s="340">
        <f>Reviu[[#This Row],[JUMLAH]]-Reviu[[#This Row],[JUMLAH ]]</f>
        <v>0</v>
      </c>
      <c r="O343" s="240"/>
      <c r="P343" s="244"/>
      <c r="Q343" s="244"/>
    </row>
    <row r="344" spans="1:19" ht="13.2" x14ac:dyDescent="0.25">
      <c r="A344" s="1" t="s">
        <v>704</v>
      </c>
      <c r="B344" s="62" t="s">
        <v>705</v>
      </c>
      <c r="C344" s="63" t="s">
        <v>548</v>
      </c>
      <c r="D344" s="62"/>
      <c r="E344" s="62"/>
      <c r="F344" s="64"/>
      <c r="G344" s="153">
        <f>G345</f>
        <v>81480000</v>
      </c>
      <c r="H344" s="187" t="s">
        <v>705</v>
      </c>
      <c r="I344" s="63" t="s">
        <v>548</v>
      </c>
      <c r="J344" s="62"/>
      <c r="K344" s="62"/>
      <c r="L344" s="64"/>
      <c r="M344" s="64">
        <f>M345</f>
        <v>81480000</v>
      </c>
      <c r="N344" s="416">
        <f>N345</f>
        <v>0</v>
      </c>
      <c r="O344" s="280"/>
      <c r="P344" s="244"/>
      <c r="Q344" s="244"/>
      <c r="R344" s="345" t="s">
        <v>1044</v>
      </c>
      <c r="S344" s="311" t="s">
        <v>510</v>
      </c>
    </row>
    <row r="345" spans="1:19" ht="13.2" x14ac:dyDescent="0.25">
      <c r="A345" s="1" t="s">
        <v>706</v>
      </c>
      <c r="B345" s="65"/>
      <c r="C345" s="66" t="s">
        <v>707</v>
      </c>
      <c r="D345" s="65">
        <v>14</v>
      </c>
      <c r="E345" s="65" t="s">
        <v>671</v>
      </c>
      <c r="F345" s="67">
        <v>5820000</v>
      </c>
      <c r="G345" s="154">
        <f>ROUNDDOWN(D345*F345,-3)</f>
        <v>81480000</v>
      </c>
      <c r="H345" s="188"/>
      <c r="I345" s="66" t="s">
        <v>707</v>
      </c>
      <c r="J345" s="65">
        <v>14</v>
      </c>
      <c r="K345" s="65" t="s">
        <v>671</v>
      </c>
      <c r="L345" s="67">
        <v>5820000</v>
      </c>
      <c r="M345" s="67">
        <f>ROUNDDOWN(J345*L345,-3)</f>
        <v>81480000</v>
      </c>
      <c r="N345" s="340">
        <f>Reviu[[#This Row],[JUMLAH]]-Reviu[[#This Row],[JUMLAH ]]</f>
        <v>0</v>
      </c>
      <c r="O345" s="240"/>
      <c r="P345" s="244"/>
      <c r="Q345" s="244"/>
    </row>
    <row r="346" spans="1:19" ht="13.2" x14ac:dyDescent="0.25">
      <c r="A346" s="1" t="s">
        <v>708</v>
      </c>
      <c r="B346" s="74" t="s">
        <v>709</v>
      </c>
      <c r="C346" s="75" t="s">
        <v>710</v>
      </c>
      <c r="D346" s="74"/>
      <c r="E346" s="74"/>
      <c r="F346" s="76"/>
      <c r="G346" s="157">
        <f>G347</f>
        <v>173032000</v>
      </c>
      <c r="H346" s="191" t="s">
        <v>709</v>
      </c>
      <c r="I346" s="75" t="s">
        <v>710</v>
      </c>
      <c r="J346" s="74"/>
      <c r="K346" s="74"/>
      <c r="L346" s="76"/>
      <c r="M346" s="76">
        <f>M347</f>
        <v>173032000</v>
      </c>
      <c r="N346" s="418">
        <f>N347</f>
        <v>0</v>
      </c>
      <c r="O346" s="283"/>
      <c r="P346" s="244"/>
      <c r="Q346" s="244"/>
      <c r="R346" s="345" t="s">
        <v>1044</v>
      </c>
      <c r="S346" s="311" t="s">
        <v>510</v>
      </c>
    </row>
    <row r="347" spans="1:19" ht="13.2" x14ac:dyDescent="0.25">
      <c r="A347" s="1" t="s">
        <v>711</v>
      </c>
      <c r="B347" s="65"/>
      <c r="C347" s="66" t="s">
        <v>712</v>
      </c>
      <c r="D347" s="65">
        <v>1</v>
      </c>
      <c r="E347" s="65" t="s">
        <v>388</v>
      </c>
      <c r="F347" s="67">
        <v>173032000</v>
      </c>
      <c r="G347" s="154">
        <f>ROUNDDOWN(D347*F347,-3)</f>
        <v>173032000</v>
      </c>
      <c r="H347" s="188"/>
      <c r="I347" s="66" t="s">
        <v>712</v>
      </c>
      <c r="J347" s="65">
        <v>1</v>
      </c>
      <c r="K347" s="65" t="s">
        <v>388</v>
      </c>
      <c r="L347" s="67">
        <v>173032000</v>
      </c>
      <c r="M347" s="67">
        <f>ROUNDDOWN(J347*L347,-3)</f>
        <v>173032000</v>
      </c>
      <c r="N347" s="340">
        <f>Reviu[[#This Row],[JUMLAH]]-Reviu[[#This Row],[JUMLAH ]]</f>
        <v>0</v>
      </c>
      <c r="O347" s="240"/>
      <c r="P347" s="244"/>
      <c r="Q347" s="244"/>
    </row>
    <row r="348" spans="1:19" ht="13.2" x14ac:dyDescent="0.25">
      <c r="A348" s="1" t="s">
        <v>713</v>
      </c>
      <c r="B348" s="68" t="s">
        <v>714</v>
      </c>
      <c r="C348" s="69" t="s">
        <v>549</v>
      </c>
      <c r="D348" s="68"/>
      <c r="E348" s="68"/>
      <c r="F348" s="70"/>
      <c r="G348" s="155">
        <f>G349</f>
        <v>3257727000</v>
      </c>
      <c r="H348" s="189" t="s">
        <v>714</v>
      </c>
      <c r="I348" s="69" t="s">
        <v>549</v>
      </c>
      <c r="J348" s="68"/>
      <c r="K348" s="68"/>
      <c r="L348" s="70"/>
      <c r="M348" s="70">
        <f>M349</f>
        <v>3257727000</v>
      </c>
      <c r="N348" s="417">
        <f>N349</f>
        <v>0</v>
      </c>
      <c r="O348" s="281"/>
      <c r="P348" s="244"/>
      <c r="Q348" s="244"/>
      <c r="R348" s="345" t="s">
        <v>1044</v>
      </c>
      <c r="S348" s="311" t="s">
        <v>510</v>
      </c>
    </row>
    <row r="349" spans="1:19" ht="13.2" x14ac:dyDescent="0.25">
      <c r="A349" s="1" t="s">
        <v>715</v>
      </c>
      <c r="B349" s="65"/>
      <c r="C349" s="66" t="s">
        <v>716</v>
      </c>
      <c r="D349" s="65">
        <v>14</v>
      </c>
      <c r="E349" s="65" t="s">
        <v>671</v>
      </c>
      <c r="F349" s="67">
        <v>232694790</v>
      </c>
      <c r="G349" s="154">
        <f>ROUNDDOWN(D349*F349,-3)</f>
        <v>3257727000</v>
      </c>
      <c r="H349" s="188"/>
      <c r="I349" s="66" t="s">
        <v>716</v>
      </c>
      <c r="J349" s="65">
        <v>14</v>
      </c>
      <c r="K349" s="65" t="s">
        <v>671</v>
      </c>
      <c r="L349" s="67">
        <v>232694790</v>
      </c>
      <c r="M349" s="67">
        <f>ROUNDDOWN(J349*L349,-3)</f>
        <v>3257727000</v>
      </c>
      <c r="N349" s="340">
        <f>Reviu[[#This Row],[JUMLAH]]-Reviu[[#This Row],[JUMLAH ]]</f>
        <v>0</v>
      </c>
      <c r="O349" s="240"/>
      <c r="P349" s="244"/>
      <c r="Q349" s="244"/>
    </row>
    <row r="350" spans="1:19" ht="13.2" x14ac:dyDescent="0.25">
      <c r="A350" s="1" t="s">
        <v>234</v>
      </c>
      <c r="B350" s="77" t="s">
        <v>235</v>
      </c>
      <c r="C350" s="78" t="s">
        <v>236</v>
      </c>
      <c r="D350" s="77"/>
      <c r="E350" s="77" t="s">
        <v>554</v>
      </c>
      <c r="F350" s="79"/>
      <c r="G350" s="158">
        <f>SUM(G351,G375,G381,G394)</f>
        <v>2195658000</v>
      </c>
      <c r="H350" s="192" t="s">
        <v>235</v>
      </c>
      <c r="I350" s="78" t="s">
        <v>236</v>
      </c>
      <c r="J350" s="77"/>
      <c r="K350" s="77" t="s">
        <v>554</v>
      </c>
      <c r="L350" s="79"/>
      <c r="M350" s="79">
        <f>SUM(M351,M375,M381,M394)</f>
        <v>2195658000</v>
      </c>
      <c r="N350" s="428">
        <f>SUM(N351,N375,N381,N394)</f>
        <v>0</v>
      </c>
      <c r="O350" s="279"/>
      <c r="P350" s="244"/>
      <c r="Q350" s="244"/>
    </row>
    <row r="351" spans="1:19" ht="13.2" x14ac:dyDescent="0.25">
      <c r="A351" s="1" t="s">
        <v>237</v>
      </c>
      <c r="B351" s="80" t="s">
        <v>238</v>
      </c>
      <c r="C351" s="81" t="s">
        <v>239</v>
      </c>
      <c r="D351" s="80"/>
      <c r="E351" s="80"/>
      <c r="F351" s="82"/>
      <c r="G351" s="159">
        <f>SUM(G352,G363,G365)</f>
        <v>1410100000</v>
      </c>
      <c r="H351" s="193" t="s">
        <v>238</v>
      </c>
      <c r="I351" s="81" t="s">
        <v>239</v>
      </c>
      <c r="J351" s="80"/>
      <c r="K351" s="80"/>
      <c r="L351" s="82"/>
      <c r="M351" s="82">
        <f>SUM(M352,M363,M365)</f>
        <v>1552900000</v>
      </c>
      <c r="N351" s="448">
        <f>SUM(N352,N363,N365)</f>
        <v>-142800000</v>
      </c>
      <c r="O351" s="279"/>
      <c r="P351" s="532" t="s">
        <v>505</v>
      </c>
      <c r="Q351" s="532" t="s">
        <v>506</v>
      </c>
      <c r="S351" s="311"/>
    </row>
    <row r="352" spans="1:19" ht="13.2" x14ac:dyDescent="0.25">
      <c r="A352" s="1" t="s">
        <v>240</v>
      </c>
      <c r="B352" s="68" t="s">
        <v>717</v>
      </c>
      <c r="C352" s="69" t="s">
        <v>241</v>
      </c>
      <c r="D352" s="68"/>
      <c r="E352" s="68"/>
      <c r="F352" s="70"/>
      <c r="G352" s="155">
        <f>SUM(G353:G362)</f>
        <v>1099590000</v>
      </c>
      <c r="H352" s="189" t="s">
        <v>717</v>
      </c>
      <c r="I352" s="69" t="s">
        <v>241</v>
      </c>
      <c r="J352" s="68"/>
      <c r="K352" s="68"/>
      <c r="L352" s="70"/>
      <c r="M352" s="70">
        <f>SUM(M353:M362)</f>
        <v>1276040000</v>
      </c>
      <c r="N352" s="445">
        <f>SUM(N353:N362)</f>
        <v>-176450000</v>
      </c>
      <c r="O352" s="279"/>
      <c r="P352" s="244"/>
      <c r="Q352" s="244"/>
      <c r="R352" s="345" t="s">
        <v>236</v>
      </c>
      <c r="S352" s="311" t="s">
        <v>506</v>
      </c>
    </row>
    <row r="353" spans="1:19" ht="13.2" x14ac:dyDescent="0.25">
      <c r="A353" s="1" t="s">
        <v>242</v>
      </c>
      <c r="B353" s="65"/>
      <c r="C353" s="66" t="s">
        <v>718</v>
      </c>
      <c r="D353" s="65">
        <v>60</v>
      </c>
      <c r="E353" s="65" t="s">
        <v>719</v>
      </c>
      <c r="F353" s="67">
        <v>1500000</v>
      </c>
      <c r="G353" s="154">
        <f t="shared" ref="G353:G362" si="7">ROUNDDOWN(D353*F353,-3)</f>
        <v>90000000</v>
      </c>
      <c r="H353" s="188"/>
      <c r="I353" s="271" t="s">
        <v>718</v>
      </c>
      <c r="J353" s="537">
        <v>60</v>
      </c>
      <c r="K353" s="272" t="s">
        <v>719</v>
      </c>
      <c r="L353" s="274">
        <v>1487500</v>
      </c>
      <c r="M353" s="274">
        <f t="shared" ref="M353:M362" si="8">ROUNDDOWN(J353*L353,-3)</f>
        <v>89250000</v>
      </c>
      <c r="N353" s="480">
        <f>Reviu[[#This Row],[JUMLAH]]-Reviu[[#This Row],[JUMLAH ]]</f>
        <v>750000</v>
      </c>
      <c r="O353" s="253"/>
      <c r="P353" s="244"/>
      <c r="Q353" s="244"/>
    </row>
    <row r="354" spans="1:19" ht="13.2" x14ac:dyDescent="0.25">
      <c r="A354" s="1" t="s">
        <v>243</v>
      </c>
      <c r="B354" s="125"/>
      <c r="C354" s="66" t="s">
        <v>720</v>
      </c>
      <c r="D354" s="65">
        <v>1</v>
      </c>
      <c r="E354" s="65" t="s">
        <v>147</v>
      </c>
      <c r="F354" s="67">
        <v>63386000</v>
      </c>
      <c r="G354" s="154">
        <f t="shared" si="7"/>
        <v>63386000</v>
      </c>
      <c r="H354" s="207"/>
      <c r="I354" s="66" t="s">
        <v>720</v>
      </c>
      <c r="J354" s="65">
        <v>1</v>
      </c>
      <c r="K354" s="65" t="s">
        <v>147</v>
      </c>
      <c r="L354" s="67">
        <v>63386000</v>
      </c>
      <c r="M354" s="67">
        <f t="shared" si="8"/>
        <v>63386000</v>
      </c>
      <c r="N354" s="340">
        <f>Reviu[[#This Row],[JUMLAH]]-Reviu[[#This Row],[JUMLAH ]]</f>
        <v>0</v>
      </c>
      <c r="O354" s="279"/>
      <c r="P354" s="244"/>
      <c r="Q354" s="244"/>
    </row>
    <row r="355" spans="1:19" ht="13.2" x14ac:dyDescent="0.25">
      <c r="A355" s="1" t="s">
        <v>244</v>
      </c>
      <c r="B355" s="65"/>
      <c r="C355" s="66" t="s">
        <v>721</v>
      </c>
      <c r="D355" s="65">
        <v>144</v>
      </c>
      <c r="E355" s="65" t="s">
        <v>184</v>
      </c>
      <c r="F355" s="67">
        <v>5100000</v>
      </c>
      <c r="G355" s="154">
        <f t="shared" si="7"/>
        <v>734400000</v>
      </c>
      <c r="H355" s="188"/>
      <c r="I355" s="271" t="s">
        <v>975</v>
      </c>
      <c r="J355" s="537">
        <v>156</v>
      </c>
      <c r="K355" s="272" t="s">
        <v>184</v>
      </c>
      <c r="L355" s="274">
        <v>5100000</v>
      </c>
      <c r="M355" s="274">
        <f t="shared" si="8"/>
        <v>795600000</v>
      </c>
      <c r="N355" s="479">
        <f>Reviu[[#This Row],[JUMLAH]]-Reviu[[#This Row],[JUMLAH ]]</f>
        <v>-61200000</v>
      </c>
      <c r="O355" s="253"/>
      <c r="P355" s="244"/>
      <c r="Q355" s="244"/>
    </row>
    <row r="356" spans="1:19" ht="13.2" x14ac:dyDescent="0.25">
      <c r="A356" s="1" t="s">
        <v>245</v>
      </c>
      <c r="B356" s="65"/>
      <c r="C356" s="66" t="s">
        <v>722</v>
      </c>
      <c r="D356" s="65">
        <v>12</v>
      </c>
      <c r="E356" s="65" t="s">
        <v>184</v>
      </c>
      <c r="F356" s="67">
        <v>5600000</v>
      </c>
      <c r="G356" s="154">
        <f t="shared" si="7"/>
        <v>67200000</v>
      </c>
      <c r="H356" s="188"/>
      <c r="I356" s="271" t="s">
        <v>976</v>
      </c>
      <c r="J356" s="537">
        <v>13</v>
      </c>
      <c r="K356" s="272" t="s">
        <v>184</v>
      </c>
      <c r="L356" s="274">
        <v>5600000</v>
      </c>
      <c r="M356" s="274">
        <f t="shared" si="8"/>
        <v>72800000</v>
      </c>
      <c r="N356" s="479">
        <f>Reviu[[#This Row],[JUMLAH]]-Reviu[[#This Row],[JUMLAH ]]</f>
        <v>-5600000</v>
      </c>
      <c r="O356" s="253"/>
      <c r="P356" s="244"/>
      <c r="Q356" s="244"/>
    </row>
    <row r="357" spans="1:19" ht="13.2" x14ac:dyDescent="0.25">
      <c r="A357" s="1" t="s">
        <v>246</v>
      </c>
      <c r="B357" s="65"/>
      <c r="C357" s="66" t="s">
        <v>723</v>
      </c>
      <c r="D357" s="65">
        <v>11</v>
      </c>
      <c r="E357" s="65" t="s">
        <v>247</v>
      </c>
      <c r="F357" s="67">
        <v>400000</v>
      </c>
      <c r="G357" s="154">
        <f t="shared" si="7"/>
        <v>4400000</v>
      </c>
      <c r="H357" s="188"/>
      <c r="I357" s="271" t="s">
        <v>723</v>
      </c>
      <c r="J357" s="537">
        <v>12</v>
      </c>
      <c r="K357" s="272" t="s">
        <v>247</v>
      </c>
      <c r="L357" s="274">
        <v>400000</v>
      </c>
      <c r="M357" s="274">
        <f t="shared" si="8"/>
        <v>4800000</v>
      </c>
      <c r="N357" s="479">
        <f>Reviu[[#This Row],[JUMLAH]]-Reviu[[#This Row],[JUMLAH ]]</f>
        <v>-400000</v>
      </c>
      <c r="O357" s="253"/>
      <c r="P357" s="244"/>
      <c r="Q357" s="244"/>
    </row>
    <row r="358" spans="1:19" ht="13.2" x14ac:dyDescent="0.25">
      <c r="A358" s="1" t="s">
        <v>248</v>
      </c>
      <c r="B358" s="65"/>
      <c r="C358" s="66" t="s">
        <v>724</v>
      </c>
      <c r="D358" s="65">
        <v>70</v>
      </c>
      <c r="E358" s="65" t="s">
        <v>59</v>
      </c>
      <c r="F358" s="67">
        <v>500000</v>
      </c>
      <c r="G358" s="154">
        <f t="shared" si="7"/>
        <v>35000000</v>
      </c>
      <c r="H358" s="188"/>
      <c r="I358" s="271" t="s">
        <v>974</v>
      </c>
      <c r="J358" s="537">
        <v>1</v>
      </c>
      <c r="K358" s="272" t="s">
        <v>147</v>
      </c>
      <c r="L358" s="274">
        <v>130000000</v>
      </c>
      <c r="M358" s="274">
        <f t="shared" si="8"/>
        <v>130000000</v>
      </c>
      <c r="N358" s="479">
        <f>Reviu[[#This Row],[JUMLAH]]-Reviu[[#This Row],[JUMLAH ]]</f>
        <v>-95000000</v>
      </c>
      <c r="O358" s="253"/>
      <c r="P358" s="244"/>
      <c r="Q358" s="244"/>
    </row>
    <row r="359" spans="1:19" ht="13.2" hidden="1" x14ac:dyDescent="0.25">
      <c r="A359" s="1" t="s">
        <v>249</v>
      </c>
      <c r="B359" s="65"/>
      <c r="C359" s="66" t="s">
        <v>725</v>
      </c>
      <c r="D359" s="65">
        <v>12</v>
      </c>
      <c r="E359" s="65" t="s">
        <v>247</v>
      </c>
      <c r="F359" s="67">
        <v>750000</v>
      </c>
      <c r="G359" s="154">
        <f t="shared" si="7"/>
        <v>9000000</v>
      </c>
      <c r="H359" s="188"/>
      <c r="I359" s="304"/>
      <c r="J359" s="539"/>
      <c r="K359" s="305"/>
      <c r="L359" s="306"/>
      <c r="M359" s="306"/>
      <c r="N359" s="478">
        <f>Reviu[[#This Row],[JUMLAH]]-Reviu[[#This Row],[JUMLAH ]]</f>
        <v>9000000</v>
      </c>
      <c r="O359" s="253"/>
      <c r="P359" s="244"/>
      <c r="Q359" s="244"/>
    </row>
    <row r="360" spans="1:19" ht="13.2" x14ac:dyDescent="0.25">
      <c r="A360" s="1" t="s">
        <v>250</v>
      </c>
      <c r="B360" s="65"/>
      <c r="C360" s="66" t="s">
        <v>726</v>
      </c>
      <c r="D360" s="65">
        <v>12</v>
      </c>
      <c r="E360" s="65" t="s">
        <v>247</v>
      </c>
      <c r="F360" s="67">
        <v>1325000</v>
      </c>
      <c r="G360" s="154">
        <f t="shared" si="7"/>
        <v>15900000</v>
      </c>
      <c r="H360" s="188"/>
      <c r="I360" s="66" t="s">
        <v>726</v>
      </c>
      <c r="J360" s="65">
        <v>12</v>
      </c>
      <c r="K360" s="65" t="s">
        <v>247</v>
      </c>
      <c r="L360" s="67">
        <v>1325000</v>
      </c>
      <c r="M360" s="67">
        <f t="shared" si="8"/>
        <v>15900000</v>
      </c>
      <c r="N360" s="340">
        <f>Reviu[[#This Row],[JUMLAH]]-Reviu[[#This Row],[JUMLAH ]]</f>
        <v>0</v>
      </c>
      <c r="O360" s="279"/>
      <c r="P360" s="244"/>
      <c r="Q360" s="244"/>
    </row>
    <row r="361" spans="1:19" ht="13.2" x14ac:dyDescent="0.25">
      <c r="A361" s="1" t="s">
        <v>251</v>
      </c>
      <c r="B361" s="65"/>
      <c r="C361" s="66" t="s">
        <v>727</v>
      </c>
      <c r="D361" s="65">
        <v>12</v>
      </c>
      <c r="E361" s="65" t="s">
        <v>247</v>
      </c>
      <c r="F361" s="67">
        <v>3000000</v>
      </c>
      <c r="G361" s="154">
        <f t="shared" si="7"/>
        <v>36000000</v>
      </c>
      <c r="H361" s="188"/>
      <c r="I361" s="271" t="s">
        <v>727</v>
      </c>
      <c r="J361" s="537">
        <v>12</v>
      </c>
      <c r="K361" s="272" t="s">
        <v>247</v>
      </c>
      <c r="L361" s="274">
        <v>5000000</v>
      </c>
      <c r="M361" s="274">
        <f t="shared" si="8"/>
        <v>60000000</v>
      </c>
      <c r="N361" s="340">
        <f>Reviu[[#This Row],[JUMLAH]]-Reviu[[#This Row],[JUMLAH ]]</f>
        <v>-24000000</v>
      </c>
      <c r="O361" s="279"/>
      <c r="P361" s="244"/>
      <c r="Q361" s="244"/>
    </row>
    <row r="362" spans="1:19" ht="13.2" x14ac:dyDescent="0.25">
      <c r="A362" s="1" t="s">
        <v>728</v>
      </c>
      <c r="B362" s="65"/>
      <c r="C362" s="66" t="s">
        <v>729</v>
      </c>
      <c r="D362" s="65">
        <v>1</v>
      </c>
      <c r="E362" s="65" t="s">
        <v>88</v>
      </c>
      <c r="F362" s="67">
        <v>44304000</v>
      </c>
      <c r="G362" s="154">
        <f t="shared" si="7"/>
        <v>44304000</v>
      </c>
      <c r="H362" s="188"/>
      <c r="I362" s="66" t="s">
        <v>729</v>
      </c>
      <c r="J362" s="65">
        <v>1</v>
      </c>
      <c r="K362" s="65" t="s">
        <v>88</v>
      </c>
      <c r="L362" s="67">
        <v>44304000</v>
      </c>
      <c r="M362" s="67">
        <f t="shared" si="8"/>
        <v>44304000</v>
      </c>
      <c r="N362" s="340">
        <f>Reviu[[#This Row],[JUMLAH]]-Reviu[[#This Row],[JUMLAH ]]</f>
        <v>0</v>
      </c>
      <c r="O362" s="279"/>
      <c r="P362" s="244"/>
      <c r="Q362" s="244"/>
    </row>
    <row r="363" spans="1:19" ht="26.4" x14ac:dyDescent="0.25">
      <c r="A363" s="1" t="s">
        <v>730</v>
      </c>
      <c r="B363" s="62" t="s">
        <v>731</v>
      </c>
      <c r="C363" s="63" t="s">
        <v>732</v>
      </c>
      <c r="D363" s="62"/>
      <c r="E363" s="62"/>
      <c r="F363" s="64"/>
      <c r="G363" s="153">
        <f>G364</f>
        <v>103250000</v>
      </c>
      <c r="H363" s="187" t="s">
        <v>731</v>
      </c>
      <c r="I363" s="63" t="s">
        <v>732</v>
      </c>
      <c r="J363" s="62"/>
      <c r="K363" s="62"/>
      <c r="L363" s="64"/>
      <c r="M363" s="64">
        <f>M364</f>
        <v>69600000</v>
      </c>
      <c r="N363" s="416">
        <f>N364</f>
        <v>33650000</v>
      </c>
      <c r="O363" s="279"/>
      <c r="P363" s="244"/>
      <c r="Q363" s="244"/>
      <c r="R363" s="345" t="s">
        <v>236</v>
      </c>
      <c r="S363" s="311" t="s">
        <v>506</v>
      </c>
    </row>
    <row r="364" spans="1:19" ht="26.4" x14ac:dyDescent="0.25">
      <c r="A364" s="1" t="s">
        <v>733</v>
      </c>
      <c r="B364" s="65"/>
      <c r="C364" s="66" t="s">
        <v>734</v>
      </c>
      <c r="D364" s="65">
        <v>413</v>
      </c>
      <c r="E364" s="65" t="s">
        <v>26</v>
      </c>
      <c r="F364" s="67">
        <v>250000</v>
      </c>
      <c r="G364" s="154">
        <f>ROUNDDOWN(D364*F364,-3)</f>
        <v>103250000</v>
      </c>
      <c r="H364" s="188"/>
      <c r="I364" s="271" t="s">
        <v>1107</v>
      </c>
      <c r="J364" s="537">
        <f>58*12</f>
        <v>696</v>
      </c>
      <c r="K364" s="272" t="s">
        <v>184</v>
      </c>
      <c r="L364" s="274">
        <v>100000</v>
      </c>
      <c r="M364" s="274">
        <f>ROUNDDOWN(J364*L364,-3)</f>
        <v>69600000</v>
      </c>
      <c r="N364" s="480">
        <f>Reviu[[#This Row],[JUMLAH]]-Reviu[[#This Row],[JUMLAH ]]</f>
        <v>33650000</v>
      </c>
      <c r="O364" s="253"/>
      <c r="P364" s="244"/>
      <c r="Q364" s="244"/>
    </row>
    <row r="365" spans="1:19" ht="13.2" x14ac:dyDescent="0.25">
      <c r="A365" s="1" t="s">
        <v>252</v>
      </c>
      <c r="B365" s="113" t="s">
        <v>735</v>
      </c>
      <c r="C365" s="114" t="s">
        <v>74</v>
      </c>
      <c r="D365" s="113"/>
      <c r="E365" s="113"/>
      <c r="F365" s="115"/>
      <c r="G365" s="170">
        <f>SUM(G366:G374)</f>
        <v>207260000</v>
      </c>
      <c r="H365" s="204" t="s">
        <v>735</v>
      </c>
      <c r="I365" s="114" t="s">
        <v>74</v>
      </c>
      <c r="J365" s="113"/>
      <c r="K365" s="113"/>
      <c r="L365" s="115"/>
      <c r="M365" s="115">
        <f>SUM(M366:M374)</f>
        <v>207260000</v>
      </c>
      <c r="N365" s="429">
        <f>SUM(N366:N374)</f>
        <v>0</v>
      </c>
      <c r="O365" s="279"/>
      <c r="P365" s="244"/>
      <c r="Q365" s="244"/>
      <c r="S365" s="311" t="s">
        <v>506</v>
      </c>
    </row>
    <row r="366" spans="1:19" ht="13.2" x14ac:dyDescent="0.25">
      <c r="A366" s="25" t="s">
        <v>253</v>
      </c>
      <c r="B366" s="65"/>
      <c r="C366" s="66" t="s">
        <v>736</v>
      </c>
      <c r="D366" s="65">
        <v>48</v>
      </c>
      <c r="E366" s="65" t="s">
        <v>120</v>
      </c>
      <c r="F366" s="67">
        <v>1000000</v>
      </c>
      <c r="G366" s="154">
        <f t="shared" ref="G366:G374" si="9">ROUNDDOWN(D366*F366,-3)</f>
        <v>48000000</v>
      </c>
      <c r="H366" s="188"/>
      <c r="I366" s="66" t="s">
        <v>736</v>
      </c>
      <c r="J366" s="65">
        <v>48</v>
      </c>
      <c r="K366" s="65" t="s">
        <v>120</v>
      </c>
      <c r="L366" s="67">
        <v>1000000</v>
      </c>
      <c r="M366" s="67">
        <f t="shared" ref="M366:M374" si="10">ROUNDDOWN(J366*L366,-3)</f>
        <v>48000000</v>
      </c>
      <c r="N366" s="340">
        <f>Reviu[[#This Row],[JUMLAH]]-Reviu[[#This Row],[JUMLAH ]]</f>
        <v>0</v>
      </c>
      <c r="O366" s="240"/>
      <c r="P366" s="244"/>
      <c r="Q366" s="244"/>
    </row>
    <row r="367" spans="1:19" ht="13.2" x14ac:dyDescent="0.25">
      <c r="A367" s="1" t="s">
        <v>254</v>
      </c>
      <c r="B367" s="65"/>
      <c r="C367" s="66" t="s">
        <v>563</v>
      </c>
      <c r="D367" s="65">
        <v>48</v>
      </c>
      <c r="E367" s="65" t="s">
        <v>120</v>
      </c>
      <c r="F367" s="67">
        <v>1500000</v>
      </c>
      <c r="G367" s="154">
        <f t="shared" si="9"/>
        <v>72000000</v>
      </c>
      <c r="H367" s="188"/>
      <c r="I367" s="66" t="s">
        <v>563</v>
      </c>
      <c r="J367" s="65">
        <v>48</v>
      </c>
      <c r="K367" s="65" t="s">
        <v>120</v>
      </c>
      <c r="L367" s="67">
        <v>1500000</v>
      </c>
      <c r="M367" s="67">
        <f t="shared" si="10"/>
        <v>72000000</v>
      </c>
      <c r="N367" s="340">
        <f>Reviu[[#This Row],[JUMLAH]]-Reviu[[#This Row],[JUMLAH ]]</f>
        <v>0</v>
      </c>
      <c r="O367" s="240"/>
      <c r="P367" s="244"/>
      <c r="Q367" s="244"/>
    </row>
    <row r="368" spans="1:19" ht="13.2" x14ac:dyDescent="0.25">
      <c r="A368" s="1" t="s">
        <v>255</v>
      </c>
      <c r="B368" s="65"/>
      <c r="C368" s="66" t="s">
        <v>737</v>
      </c>
      <c r="D368" s="65">
        <v>192</v>
      </c>
      <c r="E368" s="65" t="s">
        <v>120</v>
      </c>
      <c r="F368" s="67">
        <v>50000</v>
      </c>
      <c r="G368" s="154">
        <f t="shared" si="9"/>
        <v>9600000</v>
      </c>
      <c r="H368" s="188"/>
      <c r="I368" s="66" t="s">
        <v>737</v>
      </c>
      <c r="J368" s="65">
        <v>192</v>
      </c>
      <c r="K368" s="65" t="s">
        <v>120</v>
      </c>
      <c r="L368" s="67">
        <v>50000</v>
      </c>
      <c r="M368" s="67">
        <f t="shared" si="10"/>
        <v>9600000</v>
      </c>
      <c r="N368" s="340">
        <f>Reviu[[#This Row],[JUMLAH]]-Reviu[[#This Row],[JUMLAH ]]</f>
        <v>0</v>
      </c>
      <c r="O368" s="240"/>
      <c r="P368" s="244"/>
      <c r="Q368" s="244"/>
    </row>
    <row r="369" spans="1:19" ht="13.2" x14ac:dyDescent="0.25">
      <c r="A369" s="1" t="s">
        <v>256</v>
      </c>
      <c r="B369" s="65"/>
      <c r="C369" s="66" t="s">
        <v>738</v>
      </c>
      <c r="D369" s="65">
        <v>192</v>
      </c>
      <c r="E369" s="65" t="s">
        <v>120</v>
      </c>
      <c r="F369" s="67">
        <v>55000</v>
      </c>
      <c r="G369" s="154">
        <f t="shared" si="9"/>
        <v>10560000</v>
      </c>
      <c r="H369" s="188"/>
      <c r="I369" s="66" t="s">
        <v>738</v>
      </c>
      <c r="J369" s="65">
        <v>192</v>
      </c>
      <c r="K369" s="65" t="s">
        <v>120</v>
      </c>
      <c r="L369" s="67">
        <v>55000</v>
      </c>
      <c r="M369" s="67">
        <f t="shared" si="10"/>
        <v>10560000</v>
      </c>
      <c r="N369" s="340">
        <f>Reviu[[#This Row],[JUMLAH]]-Reviu[[#This Row],[JUMLAH ]]</f>
        <v>0</v>
      </c>
      <c r="O369" s="240"/>
      <c r="P369" s="244"/>
      <c r="Q369" s="244"/>
    </row>
    <row r="370" spans="1:19" ht="13.2" x14ac:dyDescent="0.25">
      <c r="A370" s="1" t="s">
        <v>257</v>
      </c>
      <c r="B370" s="65"/>
      <c r="C370" s="66" t="s">
        <v>739</v>
      </c>
      <c r="D370" s="65">
        <v>60</v>
      </c>
      <c r="E370" s="65" t="s">
        <v>258</v>
      </c>
      <c r="F370" s="67">
        <v>220000</v>
      </c>
      <c r="G370" s="154">
        <f t="shared" si="9"/>
        <v>13200000</v>
      </c>
      <c r="H370" s="188"/>
      <c r="I370" s="66" t="s">
        <v>739</v>
      </c>
      <c r="J370" s="65">
        <v>60</v>
      </c>
      <c r="K370" s="65" t="s">
        <v>258</v>
      </c>
      <c r="L370" s="67">
        <v>220000</v>
      </c>
      <c r="M370" s="67">
        <f t="shared" si="10"/>
        <v>13200000</v>
      </c>
      <c r="N370" s="340">
        <f>Reviu[[#This Row],[JUMLAH]]-Reviu[[#This Row],[JUMLAH ]]</f>
        <v>0</v>
      </c>
      <c r="O370" s="240"/>
      <c r="P370" s="244"/>
      <c r="Q370" s="244"/>
    </row>
    <row r="371" spans="1:19" ht="13.2" x14ac:dyDescent="0.25">
      <c r="A371" s="1" t="s">
        <v>259</v>
      </c>
      <c r="B371" s="65"/>
      <c r="C371" s="66" t="s">
        <v>740</v>
      </c>
      <c r="D371" s="65">
        <v>60</v>
      </c>
      <c r="E371" s="65" t="s">
        <v>258</v>
      </c>
      <c r="F371" s="67">
        <v>240000</v>
      </c>
      <c r="G371" s="154">
        <f t="shared" si="9"/>
        <v>14400000</v>
      </c>
      <c r="H371" s="188"/>
      <c r="I371" s="66" t="s">
        <v>740</v>
      </c>
      <c r="J371" s="65">
        <v>60</v>
      </c>
      <c r="K371" s="65" t="s">
        <v>258</v>
      </c>
      <c r="L371" s="67">
        <v>240000</v>
      </c>
      <c r="M371" s="67">
        <f t="shared" si="10"/>
        <v>14400000</v>
      </c>
      <c r="N371" s="340">
        <f>Reviu[[#This Row],[JUMLAH]]-Reviu[[#This Row],[JUMLAH ]]</f>
        <v>0</v>
      </c>
      <c r="O371" s="240"/>
      <c r="P371" s="244"/>
      <c r="Q371" s="244"/>
    </row>
    <row r="372" spans="1:19" ht="13.2" x14ac:dyDescent="0.25">
      <c r="A372" s="1" t="s">
        <v>260</v>
      </c>
      <c r="B372" s="65"/>
      <c r="C372" s="66" t="s">
        <v>741</v>
      </c>
      <c r="D372" s="65">
        <v>950</v>
      </c>
      <c r="E372" s="65" t="s">
        <v>742</v>
      </c>
      <c r="F372" s="67">
        <v>5000</v>
      </c>
      <c r="G372" s="154">
        <f t="shared" si="9"/>
        <v>4750000</v>
      </c>
      <c r="H372" s="188"/>
      <c r="I372" s="66" t="s">
        <v>741</v>
      </c>
      <c r="J372" s="65">
        <v>950</v>
      </c>
      <c r="K372" s="65" t="s">
        <v>742</v>
      </c>
      <c r="L372" s="67">
        <v>5000</v>
      </c>
      <c r="M372" s="67">
        <f t="shared" si="10"/>
        <v>4750000</v>
      </c>
      <c r="N372" s="340">
        <f>Reviu[[#This Row],[JUMLAH]]-Reviu[[#This Row],[JUMLAH ]]</f>
        <v>0</v>
      </c>
      <c r="O372" s="240"/>
      <c r="P372" s="244"/>
      <c r="Q372" s="244"/>
    </row>
    <row r="373" spans="1:19" ht="13.2" x14ac:dyDescent="0.25">
      <c r="A373" s="1" t="s">
        <v>262</v>
      </c>
      <c r="B373" s="65"/>
      <c r="C373" s="66" t="s">
        <v>743</v>
      </c>
      <c r="D373" s="65">
        <v>50</v>
      </c>
      <c r="E373" s="65" t="s">
        <v>263</v>
      </c>
      <c r="F373" s="67">
        <v>220000</v>
      </c>
      <c r="G373" s="154">
        <f t="shared" si="9"/>
        <v>11000000</v>
      </c>
      <c r="H373" s="188"/>
      <c r="I373" s="66" t="s">
        <v>743</v>
      </c>
      <c r="J373" s="65">
        <v>50</v>
      </c>
      <c r="K373" s="65" t="s">
        <v>263</v>
      </c>
      <c r="L373" s="67">
        <v>220000</v>
      </c>
      <c r="M373" s="67">
        <f t="shared" si="10"/>
        <v>11000000</v>
      </c>
      <c r="N373" s="340">
        <f>Reviu[[#This Row],[JUMLAH]]-Reviu[[#This Row],[JUMLAH ]]</f>
        <v>0</v>
      </c>
      <c r="O373" s="240"/>
      <c r="P373" s="244"/>
      <c r="Q373" s="244"/>
    </row>
    <row r="374" spans="1:19" ht="13.2" x14ac:dyDescent="0.25">
      <c r="A374" s="1" t="s">
        <v>264</v>
      </c>
      <c r="B374" s="65"/>
      <c r="C374" s="66" t="s">
        <v>744</v>
      </c>
      <c r="D374" s="65">
        <v>950</v>
      </c>
      <c r="E374" s="65" t="s">
        <v>261</v>
      </c>
      <c r="F374" s="67">
        <v>25000</v>
      </c>
      <c r="G374" s="154">
        <f t="shared" si="9"/>
        <v>23750000</v>
      </c>
      <c r="H374" s="188"/>
      <c r="I374" s="66" t="s">
        <v>744</v>
      </c>
      <c r="J374" s="65">
        <v>950</v>
      </c>
      <c r="K374" s="65" t="s">
        <v>261</v>
      </c>
      <c r="L374" s="67">
        <v>25000</v>
      </c>
      <c r="M374" s="67">
        <f t="shared" si="10"/>
        <v>23750000</v>
      </c>
      <c r="N374" s="340">
        <f>Reviu[[#This Row],[JUMLAH]]-Reviu[[#This Row],[JUMLAH ]]</f>
        <v>0</v>
      </c>
      <c r="O374" s="240"/>
      <c r="P374" s="244"/>
      <c r="Q374" s="244"/>
    </row>
    <row r="375" spans="1:19" ht="13.2" x14ac:dyDescent="0.25">
      <c r="A375" s="1" t="s">
        <v>265</v>
      </c>
      <c r="B375" s="80" t="s">
        <v>266</v>
      </c>
      <c r="C375" s="81" t="s">
        <v>267</v>
      </c>
      <c r="D375" s="80"/>
      <c r="E375" s="80"/>
      <c r="F375" s="82"/>
      <c r="G375" s="159">
        <f>SUM(G376,G378)</f>
        <v>150000000</v>
      </c>
      <c r="H375" s="193" t="s">
        <v>266</v>
      </c>
      <c r="I375" s="81" t="s">
        <v>267</v>
      </c>
      <c r="J375" s="80"/>
      <c r="K375" s="80"/>
      <c r="L375" s="82"/>
      <c r="M375" s="82">
        <f>SUM(M376,M378)</f>
        <v>119000000</v>
      </c>
      <c r="N375" s="420">
        <f>SUM(N376,N378)</f>
        <v>31000000</v>
      </c>
      <c r="O375" s="279"/>
      <c r="P375" s="532" t="s">
        <v>505</v>
      </c>
      <c r="Q375" s="532" t="s">
        <v>506</v>
      </c>
      <c r="S375" s="311"/>
    </row>
    <row r="376" spans="1:19" ht="13.2" x14ac:dyDescent="0.25">
      <c r="A376" s="1" t="s">
        <v>268</v>
      </c>
      <c r="B376" s="68" t="s">
        <v>745</v>
      </c>
      <c r="C376" s="69" t="s">
        <v>269</v>
      </c>
      <c r="D376" s="68"/>
      <c r="E376" s="68"/>
      <c r="F376" s="70"/>
      <c r="G376" s="155">
        <f>G377</f>
        <v>30000000</v>
      </c>
      <c r="H376" s="189" t="s">
        <v>745</v>
      </c>
      <c r="I376" s="69" t="s">
        <v>269</v>
      </c>
      <c r="J376" s="68"/>
      <c r="K376" s="68"/>
      <c r="L376" s="70"/>
      <c r="M376" s="70">
        <f>M377</f>
        <v>9000000</v>
      </c>
      <c r="N376" s="417">
        <f>N377</f>
        <v>21000000</v>
      </c>
      <c r="O376" s="279"/>
      <c r="P376" s="244"/>
      <c r="Q376" s="244"/>
      <c r="R376" s="345" t="s">
        <v>236</v>
      </c>
      <c r="S376" s="311" t="s">
        <v>506</v>
      </c>
    </row>
    <row r="377" spans="1:19" ht="13.2" x14ac:dyDescent="0.25">
      <c r="A377" s="1" t="s">
        <v>270</v>
      </c>
      <c r="B377" s="65"/>
      <c r="C377" s="66" t="s">
        <v>746</v>
      </c>
      <c r="D377" s="65">
        <v>12</v>
      </c>
      <c r="E377" s="65" t="s">
        <v>247</v>
      </c>
      <c r="F377" s="67">
        <v>2500000</v>
      </c>
      <c r="G377" s="154">
        <f>ROUNDDOWN(D377*F377,-3)</f>
        <v>30000000</v>
      </c>
      <c r="H377" s="188"/>
      <c r="I377" s="271" t="s">
        <v>746</v>
      </c>
      <c r="J377" s="537">
        <v>12</v>
      </c>
      <c r="K377" s="272" t="s">
        <v>247</v>
      </c>
      <c r="L377" s="274">
        <v>750000</v>
      </c>
      <c r="M377" s="274">
        <f>ROUNDDOWN(J377*L377,-3)</f>
        <v>9000000</v>
      </c>
      <c r="N377" s="480">
        <f>Reviu[[#This Row],[JUMLAH]]-Reviu[[#This Row],[JUMLAH ]]</f>
        <v>21000000</v>
      </c>
      <c r="O377" s="253"/>
      <c r="P377" s="244"/>
      <c r="Q377" s="244"/>
    </row>
    <row r="378" spans="1:19" ht="13.2" x14ac:dyDescent="0.25">
      <c r="A378" s="1" t="s">
        <v>271</v>
      </c>
      <c r="B378" s="62" t="s">
        <v>532</v>
      </c>
      <c r="C378" s="63" t="s">
        <v>159</v>
      </c>
      <c r="D378" s="62"/>
      <c r="E378" s="62"/>
      <c r="F378" s="64"/>
      <c r="G378" s="153">
        <f>SUM(G379:G380)</f>
        <v>120000000</v>
      </c>
      <c r="H378" s="187" t="s">
        <v>532</v>
      </c>
      <c r="I378" s="63" t="s">
        <v>159</v>
      </c>
      <c r="J378" s="62"/>
      <c r="K378" s="62"/>
      <c r="L378" s="64"/>
      <c r="M378" s="64">
        <f>SUM(M379:M380)</f>
        <v>110000000</v>
      </c>
      <c r="N378" s="416">
        <f>SUM(N379:N380)</f>
        <v>10000000</v>
      </c>
      <c r="O378" s="279"/>
      <c r="P378" s="244"/>
      <c r="Q378" s="244"/>
      <c r="R378" s="345" t="s">
        <v>236</v>
      </c>
      <c r="S378" s="311" t="s">
        <v>506</v>
      </c>
    </row>
    <row r="379" spans="1:19" ht="13.2" x14ac:dyDescent="0.25">
      <c r="A379" s="1" t="s">
        <v>272</v>
      </c>
      <c r="B379" s="65"/>
      <c r="C379" s="66" t="s">
        <v>747</v>
      </c>
      <c r="D379" s="65">
        <v>12</v>
      </c>
      <c r="E379" s="65" t="s">
        <v>247</v>
      </c>
      <c r="F379" s="67">
        <v>5000000</v>
      </c>
      <c r="G379" s="154">
        <f>ROUNDDOWN(D379*F379,-3)</f>
        <v>60000000</v>
      </c>
      <c r="H379" s="188"/>
      <c r="I379" s="66" t="s">
        <v>747</v>
      </c>
      <c r="J379" s="65">
        <v>12</v>
      </c>
      <c r="K379" s="65" t="s">
        <v>247</v>
      </c>
      <c r="L379" s="67">
        <v>5000000</v>
      </c>
      <c r="M379" s="67">
        <f>ROUNDDOWN(J379*L379,-3)</f>
        <v>60000000</v>
      </c>
      <c r="N379" s="340">
        <f>Reviu[[#This Row],[JUMLAH]]-Reviu[[#This Row],[JUMLAH ]]</f>
        <v>0</v>
      </c>
      <c r="O379" s="279"/>
      <c r="P379" s="244"/>
      <c r="Q379" s="244"/>
    </row>
    <row r="380" spans="1:19" ht="13.2" x14ac:dyDescent="0.25">
      <c r="A380" s="1" t="s">
        <v>273</v>
      </c>
      <c r="B380" s="65"/>
      <c r="C380" s="66" t="s">
        <v>748</v>
      </c>
      <c r="D380" s="65">
        <v>1</v>
      </c>
      <c r="E380" s="65" t="s">
        <v>147</v>
      </c>
      <c r="F380" s="67">
        <v>60000000</v>
      </c>
      <c r="G380" s="154">
        <f>ROUNDDOWN(D380*F380,-3)</f>
        <v>60000000</v>
      </c>
      <c r="H380" s="188"/>
      <c r="I380" s="271" t="s">
        <v>748</v>
      </c>
      <c r="J380" s="537">
        <v>1</v>
      </c>
      <c r="K380" s="272" t="s">
        <v>147</v>
      </c>
      <c r="L380" s="274">
        <v>50000000</v>
      </c>
      <c r="M380" s="274">
        <f>ROUNDDOWN(J380*L380,-3)</f>
        <v>50000000</v>
      </c>
      <c r="N380" s="480">
        <f>Reviu[[#This Row],[JUMLAH]]-Reviu[[#This Row],[JUMLAH ]]</f>
        <v>10000000</v>
      </c>
      <c r="O380" s="253"/>
      <c r="P380" s="244"/>
      <c r="Q380" s="244"/>
    </row>
    <row r="381" spans="1:19" ht="13.2" x14ac:dyDescent="0.25">
      <c r="A381" s="1" t="s">
        <v>274</v>
      </c>
      <c r="B381" s="80" t="s">
        <v>275</v>
      </c>
      <c r="C381" s="81" t="s">
        <v>276</v>
      </c>
      <c r="D381" s="80"/>
      <c r="E381" s="80"/>
      <c r="F381" s="82"/>
      <c r="G381" s="159">
        <f>SUM(G382,G392)</f>
        <v>498162000</v>
      </c>
      <c r="H381" s="193" t="s">
        <v>275</v>
      </c>
      <c r="I381" s="81" t="s">
        <v>276</v>
      </c>
      <c r="J381" s="80"/>
      <c r="K381" s="80"/>
      <c r="L381" s="82"/>
      <c r="M381" s="82">
        <f>SUM(M382,M392)</f>
        <v>386362000</v>
      </c>
      <c r="N381" s="420">
        <f>SUM(N382,N392)</f>
        <v>111800000</v>
      </c>
      <c r="O381" s="279"/>
      <c r="P381" s="532" t="s">
        <v>505</v>
      </c>
      <c r="Q381" s="532" t="s">
        <v>506</v>
      </c>
      <c r="S381" s="311"/>
    </row>
    <row r="382" spans="1:19" ht="13.2" x14ac:dyDescent="0.25">
      <c r="A382" s="1" t="s">
        <v>277</v>
      </c>
      <c r="B382" s="68" t="s">
        <v>749</v>
      </c>
      <c r="C382" s="69" t="s">
        <v>278</v>
      </c>
      <c r="D382" s="68"/>
      <c r="E382" s="68"/>
      <c r="F382" s="70"/>
      <c r="G382" s="155">
        <f>SUM(G383:G391)</f>
        <v>462162000</v>
      </c>
      <c r="H382" s="189" t="s">
        <v>749</v>
      </c>
      <c r="I382" s="69" t="s">
        <v>278</v>
      </c>
      <c r="J382" s="68"/>
      <c r="K382" s="68"/>
      <c r="L382" s="70"/>
      <c r="M382" s="70">
        <f>SUM(M383:M391)</f>
        <v>350362000</v>
      </c>
      <c r="N382" s="417">
        <f>SUM(N383:N391)</f>
        <v>111800000</v>
      </c>
      <c r="O382" s="279"/>
      <c r="P382" s="244"/>
      <c r="Q382" s="244"/>
      <c r="R382" s="345" t="s">
        <v>236</v>
      </c>
      <c r="S382" s="311" t="s">
        <v>506</v>
      </c>
    </row>
    <row r="383" spans="1:19" ht="26.4" x14ac:dyDescent="0.25">
      <c r="A383" s="1" t="s">
        <v>279</v>
      </c>
      <c r="B383" s="65"/>
      <c r="C383" s="66" t="s">
        <v>750</v>
      </c>
      <c r="D383" s="65">
        <v>1</v>
      </c>
      <c r="E383" s="65" t="s">
        <v>111</v>
      </c>
      <c r="F383" s="67">
        <v>38730000</v>
      </c>
      <c r="G383" s="154">
        <f t="shared" ref="G383:G391" si="11">ROUNDDOWN(D383*F383,-3)</f>
        <v>38730000</v>
      </c>
      <c r="H383" s="188"/>
      <c r="I383" s="66" t="s">
        <v>750</v>
      </c>
      <c r="J383" s="65">
        <v>1</v>
      </c>
      <c r="K383" s="65" t="s">
        <v>111</v>
      </c>
      <c r="L383" s="67">
        <v>38730000</v>
      </c>
      <c r="M383" s="67">
        <f t="shared" ref="M383:M391" si="12">ROUNDDOWN(J383*L383,-3)</f>
        <v>38730000</v>
      </c>
      <c r="N383" s="340">
        <f>Reviu[[#This Row],[JUMLAH]]-Reviu[[#This Row],[JUMLAH ]]</f>
        <v>0</v>
      </c>
      <c r="O383" s="279"/>
      <c r="P383" s="244"/>
      <c r="Q383" s="244"/>
    </row>
    <row r="384" spans="1:19" ht="13.2" x14ac:dyDescent="0.25">
      <c r="A384" s="1" t="s">
        <v>280</v>
      </c>
      <c r="B384" s="65"/>
      <c r="C384" s="66" t="s">
        <v>751</v>
      </c>
      <c r="D384" s="65">
        <v>8</v>
      </c>
      <c r="E384" s="65" t="s">
        <v>752</v>
      </c>
      <c r="F384" s="67">
        <v>32850000</v>
      </c>
      <c r="G384" s="154">
        <f t="shared" si="11"/>
        <v>262800000</v>
      </c>
      <c r="H384" s="188"/>
      <c r="I384" s="271" t="s">
        <v>751</v>
      </c>
      <c r="J384" s="537">
        <v>6</v>
      </c>
      <c r="K384" s="272" t="s">
        <v>111</v>
      </c>
      <c r="L384" s="274">
        <v>25000000</v>
      </c>
      <c r="M384" s="274">
        <f t="shared" si="12"/>
        <v>150000000</v>
      </c>
      <c r="N384" s="480">
        <f>Reviu[[#This Row],[JUMLAH]]-Reviu[[#This Row],[JUMLAH ]]</f>
        <v>112800000</v>
      </c>
      <c r="O384" s="253"/>
      <c r="P384" s="244"/>
      <c r="Q384" s="244"/>
    </row>
    <row r="385" spans="1:19" ht="13.2" x14ac:dyDescent="0.25">
      <c r="A385" s="1" t="s">
        <v>281</v>
      </c>
      <c r="B385" s="65"/>
      <c r="C385" s="66" t="s">
        <v>753</v>
      </c>
      <c r="D385" s="65">
        <v>5</v>
      </c>
      <c r="E385" s="65" t="s">
        <v>111</v>
      </c>
      <c r="F385" s="67">
        <v>3640000</v>
      </c>
      <c r="G385" s="154">
        <f t="shared" si="11"/>
        <v>18200000</v>
      </c>
      <c r="H385" s="188"/>
      <c r="I385" s="66" t="s">
        <v>753</v>
      </c>
      <c r="J385" s="65">
        <v>5</v>
      </c>
      <c r="K385" s="65" t="s">
        <v>111</v>
      </c>
      <c r="L385" s="67">
        <v>3640000</v>
      </c>
      <c r="M385" s="67">
        <f t="shared" si="12"/>
        <v>18200000</v>
      </c>
      <c r="N385" s="340">
        <f>Reviu[[#This Row],[JUMLAH]]-Reviu[[#This Row],[JUMLAH ]]</f>
        <v>0</v>
      </c>
      <c r="O385" s="279"/>
      <c r="P385" s="244"/>
      <c r="Q385" s="244"/>
    </row>
    <row r="386" spans="1:19" ht="13.2" x14ac:dyDescent="0.25">
      <c r="A386" s="1" t="s">
        <v>282</v>
      </c>
      <c r="B386" s="65"/>
      <c r="C386" s="66" t="s">
        <v>754</v>
      </c>
      <c r="D386" s="65">
        <v>30</v>
      </c>
      <c r="E386" s="65" t="s">
        <v>111</v>
      </c>
      <c r="F386" s="67">
        <v>730000</v>
      </c>
      <c r="G386" s="154">
        <f t="shared" si="11"/>
        <v>21900000</v>
      </c>
      <c r="H386" s="188"/>
      <c r="I386" s="66" t="s">
        <v>754</v>
      </c>
      <c r="J386" s="65">
        <v>30</v>
      </c>
      <c r="K386" s="65" t="s">
        <v>111</v>
      </c>
      <c r="L386" s="67">
        <v>730000</v>
      </c>
      <c r="M386" s="67">
        <f t="shared" si="12"/>
        <v>21900000</v>
      </c>
      <c r="N386" s="340">
        <f>Reviu[[#This Row],[JUMLAH]]-Reviu[[#This Row],[JUMLAH ]]</f>
        <v>0</v>
      </c>
      <c r="O386" s="279"/>
      <c r="P386" s="244"/>
      <c r="Q386" s="244"/>
    </row>
    <row r="387" spans="1:19" ht="13.2" x14ac:dyDescent="0.25">
      <c r="A387" s="1" t="s">
        <v>283</v>
      </c>
      <c r="B387" s="65"/>
      <c r="C387" s="66" t="s">
        <v>755</v>
      </c>
      <c r="D387" s="65">
        <v>35</v>
      </c>
      <c r="E387" s="65" t="s">
        <v>111</v>
      </c>
      <c r="F387" s="67">
        <v>730000</v>
      </c>
      <c r="G387" s="154">
        <f t="shared" si="11"/>
        <v>25550000</v>
      </c>
      <c r="H387" s="188"/>
      <c r="I387" s="66" t="s">
        <v>755</v>
      </c>
      <c r="J387" s="65">
        <v>35</v>
      </c>
      <c r="K387" s="65" t="s">
        <v>111</v>
      </c>
      <c r="L387" s="67">
        <v>730000</v>
      </c>
      <c r="M387" s="67">
        <f t="shared" si="12"/>
        <v>25550000</v>
      </c>
      <c r="N387" s="340">
        <f>Reviu[[#This Row],[JUMLAH]]-Reviu[[#This Row],[JUMLAH ]]</f>
        <v>0</v>
      </c>
      <c r="O387" s="279"/>
      <c r="P387" s="244"/>
      <c r="Q387" s="244"/>
    </row>
    <row r="388" spans="1:19" ht="13.2" x14ac:dyDescent="0.25">
      <c r="A388" s="1" t="s">
        <v>284</v>
      </c>
      <c r="B388" s="65"/>
      <c r="C388" s="66" t="s">
        <v>756</v>
      </c>
      <c r="D388" s="65">
        <v>40</v>
      </c>
      <c r="E388" s="65" t="s">
        <v>111</v>
      </c>
      <c r="F388" s="67">
        <v>690000</v>
      </c>
      <c r="G388" s="154">
        <f t="shared" si="11"/>
        <v>27600000</v>
      </c>
      <c r="H388" s="188"/>
      <c r="I388" s="66" t="s">
        <v>756</v>
      </c>
      <c r="J388" s="65">
        <v>40</v>
      </c>
      <c r="K388" s="65" t="s">
        <v>111</v>
      </c>
      <c r="L388" s="67">
        <v>690000</v>
      </c>
      <c r="M388" s="67">
        <f t="shared" si="12"/>
        <v>27600000</v>
      </c>
      <c r="N388" s="340">
        <f>Reviu[[#This Row],[JUMLAH]]-Reviu[[#This Row],[JUMLAH ]]</f>
        <v>0</v>
      </c>
      <c r="O388" s="279"/>
      <c r="P388" s="244"/>
      <c r="Q388" s="244"/>
    </row>
    <row r="389" spans="1:19" ht="13.2" x14ac:dyDescent="0.25">
      <c r="A389" s="1" t="s">
        <v>285</v>
      </c>
      <c r="B389" s="65"/>
      <c r="C389" s="66" t="s">
        <v>757</v>
      </c>
      <c r="D389" s="65">
        <v>3</v>
      </c>
      <c r="E389" s="65" t="s">
        <v>111</v>
      </c>
      <c r="F389" s="67">
        <v>3500000</v>
      </c>
      <c r="G389" s="154">
        <f t="shared" si="11"/>
        <v>10500000</v>
      </c>
      <c r="H389" s="188"/>
      <c r="I389" s="66" t="s">
        <v>757</v>
      </c>
      <c r="J389" s="65">
        <v>3</v>
      </c>
      <c r="K389" s="65" t="s">
        <v>111</v>
      </c>
      <c r="L389" s="67">
        <v>3500000</v>
      </c>
      <c r="M389" s="67">
        <f t="shared" si="12"/>
        <v>10500000</v>
      </c>
      <c r="N389" s="340">
        <f>Reviu[[#This Row],[JUMLAH]]-Reviu[[#This Row],[JUMLAH ]]</f>
        <v>0</v>
      </c>
      <c r="O389" s="279"/>
      <c r="P389" s="244"/>
      <c r="Q389" s="244"/>
    </row>
    <row r="390" spans="1:19" ht="13.2" x14ac:dyDescent="0.25">
      <c r="A390" s="1" t="s">
        <v>286</v>
      </c>
      <c r="B390" s="65"/>
      <c r="C390" s="66" t="s">
        <v>758</v>
      </c>
      <c r="D390" s="65">
        <v>6</v>
      </c>
      <c r="E390" s="65" t="s">
        <v>111</v>
      </c>
      <c r="F390" s="67">
        <v>470000</v>
      </c>
      <c r="G390" s="154">
        <f t="shared" si="11"/>
        <v>2820000</v>
      </c>
      <c r="H390" s="188"/>
      <c r="I390" s="66" t="s">
        <v>758</v>
      </c>
      <c r="J390" s="65">
        <v>6</v>
      </c>
      <c r="K390" s="65" t="s">
        <v>111</v>
      </c>
      <c r="L390" s="67">
        <v>470000</v>
      </c>
      <c r="M390" s="67">
        <f t="shared" si="12"/>
        <v>2820000</v>
      </c>
      <c r="N390" s="340">
        <f>Reviu[[#This Row],[JUMLAH]]-Reviu[[#This Row],[JUMLAH ]]</f>
        <v>0</v>
      </c>
      <c r="O390" s="279"/>
      <c r="P390" s="244"/>
      <c r="Q390" s="244"/>
    </row>
    <row r="391" spans="1:19" ht="13.2" x14ac:dyDescent="0.25">
      <c r="A391" s="1" t="s">
        <v>287</v>
      </c>
      <c r="B391" s="65"/>
      <c r="C391" s="66" t="s">
        <v>759</v>
      </c>
      <c r="D391" s="65">
        <v>1</v>
      </c>
      <c r="E391" s="65" t="s">
        <v>147</v>
      </c>
      <c r="F391" s="67">
        <v>54062000</v>
      </c>
      <c r="G391" s="154">
        <f t="shared" si="11"/>
        <v>54062000</v>
      </c>
      <c r="H391" s="188"/>
      <c r="I391" s="271" t="s">
        <v>759</v>
      </c>
      <c r="J391" s="537">
        <v>1</v>
      </c>
      <c r="K391" s="272" t="s">
        <v>147</v>
      </c>
      <c r="L391" s="274">
        <v>55062000</v>
      </c>
      <c r="M391" s="274">
        <f t="shared" si="12"/>
        <v>55062000</v>
      </c>
      <c r="N391" s="340">
        <f>Reviu[[#This Row],[JUMLAH]]-Reviu[[#This Row],[JUMLAH ]]</f>
        <v>-1000000</v>
      </c>
      <c r="O391" s="279"/>
      <c r="P391" s="244"/>
      <c r="Q391" s="244"/>
    </row>
    <row r="392" spans="1:19" ht="13.2" x14ac:dyDescent="0.25">
      <c r="A392" s="1" t="s">
        <v>288</v>
      </c>
      <c r="B392" s="68" t="s">
        <v>760</v>
      </c>
      <c r="C392" s="69" t="s">
        <v>289</v>
      </c>
      <c r="D392" s="68"/>
      <c r="E392" s="68"/>
      <c r="F392" s="70"/>
      <c r="G392" s="155">
        <f>G393</f>
        <v>36000000</v>
      </c>
      <c r="H392" s="189" t="s">
        <v>760</v>
      </c>
      <c r="I392" s="69" t="s">
        <v>289</v>
      </c>
      <c r="J392" s="68"/>
      <c r="K392" s="68"/>
      <c r="L392" s="70"/>
      <c r="M392" s="70">
        <f>M393</f>
        <v>36000000</v>
      </c>
      <c r="N392" s="417">
        <f>N393</f>
        <v>0</v>
      </c>
      <c r="O392" s="279"/>
      <c r="P392" s="244"/>
      <c r="Q392" s="244"/>
      <c r="R392" s="345" t="s">
        <v>236</v>
      </c>
      <c r="S392" s="311" t="s">
        <v>506</v>
      </c>
    </row>
    <row r="393" spans="1:19" ht="13.2" x14ac:dyDescent="0.25">
      <c r="A393" s="1" t="s">
        <v>290</v>
      </c>
      <c r="B393" s="65"/>
      <c r="C393" s="66" t="s">
        <v>761</v>
      </c>
      <c r="D393" s="65">
        <v>24</v>
      </c>
      <c r="E393" s="65" t="s">
        <v>291</v>
      </c>
      <c r="F393" s="67">
        <v>1500000</v>
      </c>
      <c r="G393" s="154">
        <f>ROUNDDOWN(D393*F393,-3)</f>
        <v>36000000</v>
      </c>
      <c r="H393" s="188"/>
      <c r="I393" s="66" t="s">
        <v>761</v>
      </c>
      <c r="J393" s="65">
        <v>24</v>
      </c>
      <c r="K393" s="65" t="s">
        <v>291</v>
      </c>
      <c r="L393" s="67">
        <v>1500000</v>
      </c>
      <c r="M393" s="67">
        <f>ROUNDDOWN(J393*L393,-3)</f>
        <v>36000000</v>
      </c>
      <c r="N393" s="340">
        <f>Reviu[[#This Row],[JUMLAH]]-Reviu[[#This Row],[JUMLAH ]]</f>
        <v>0</v>
      </c>
      <c r="O393" s="240"/>
      <c r="P393" s="244"/>
      <c r="Q393" s="244"/>
    </row>
    <row r="394" spans="1:19" ht="26.4" x14ac:dyDescent="0.25">
      <c r="A394" s="1" t="s">
        <v>292</v>
      </c>
      <c r="B394" s="59" t="s">
        <v>293</v>
      </c>
      <c r="C394" s="60" t="s">
        <v>294</v>
      </c>
      <c r="D394" s="59"/>
      <c r="E394" s="59"/>
      <c r="F394" s="61"/>
      <c r="G394" s="152">
        <f>SUM(G395,G397)</f>
        <v>137396000</v>
      </c>
      <c r="H394" s="186" t="s">
        <v>293</v>
      </c>
      <c r="I394" s="60" t="s">
        <v>294</v>
      </c>
      <c r="J394" s="59"/>
      <c r="K394" s="59"/>
      <c r="L394" s="61"/>
      <c r="M394" s="61">
        <f>SUM(M395,M397)</f>
        <v>137396000</v>
      </c>
      <c r="N394" s="406">
        <f>SUM(N395,N397)</f>
        <v>0</v>
      </c>
      <c r="O394" s="279"/>
      <c r="P394" s="532" t="s">
        <v>505</v>
      </c>
      <c r="Q394" s="532" t="s">
        <v>506</v>
      </c>
      <c r="S394" s="311"/>
    </row>
    <row r="395" spans="1:19" ht="13.2" x14ac:dyDescent="0.25">
      <c r="A395" s="1" t="s">
        <v>295</v>
      </c>
      <c r="B395" s="62" t="s">
        <v>717</v>
      </c>
      <c r="C395" s="63" t="s">
        <v>241</v>
      </c>
      <c r="D395" s="62"/>
      <c r="E395" s="62"/>
      <c r="F395" s="64"/>
      <c r="G395" s="153">
        <f>G396</f>
        <v>79060000</v>
      </c>
      <c r="H395" s="187" t="s">
        <v>717</v>
      </c>
      <c r="I395" s="63" t="s">
        <v>241</v>
      </c>
      <c r="J395" s="62"/>
      <c r="K395" s="62"/>
      <c r="L395" s="64"/>
      <c r="M395" s="64">
        <f>M396</f>
        <v>79060000</v>
      </c>
      <c r="N395" s="416">
        <f>N396</f>
        <v>0</v>
      </c>
      <c r="O395" s="280"/>
      <c r="P395" s="244"/>
      <c r="Q395" s="244"/>
      <c r="R395" s="345" t="s">
        <v>236</v>
      </c>
      <c r="S395" s="311" t="s">
        <v>506</v>
      </c>
    </row>
    <row r="396" spans="1:19" ht="13.2" x14ac:dyDescent="0.25">
      <c r="A396" s="1" t="s">
        <v>296</v>
      </c>
      <c r="B396" s="65"/>
      <c r="C396" s="66" t="s">
        <v>762</v>
      </c>
      <c r="D396" s="65">
        <v>118</v>
      </c>
      <c r="E396" s="65" t="s">
        <v>297</v>
      </c>
      <c r="F396" s="67">
        <v>670000</v>
      </c>
      <c r="G396" s="154">
        <f>ROUNDDOWN(D396*F396,-3)</f>
        <v>79060000</v>
      </c>
      <c r="H396" s="188"/>
      <c r="I396" s="66" t="s">
        <v>762</v>
      </c>
      <c r="J396" s="65">
        <v>118</v>
      </c>
      <c r="K396" s="65" t="s">
        <v>297</v>
      </c>
      <c r="L396" s="67">
        <v>670000</v>
      </c>
      <c r="M396" s="67">
        <f>ROUNDDOWN(J396*L396,-3)</f>
        <v>79060000</v>
      </c>
      <c r="N396" s="340">
        <f>Reviu[[#This Row],[JUMLAH]]-Reviu[[#This Row],[JUMLAH ]]</f>
        <v>0</v>
      </c>
      <c r="O396" s="240"/>
      <c r="P396" s="244"/>
      <c r="Q396" s="244"/>
    </row>
    <row r="397" spans="1:19" ht="13.2" x14ac:dyDescent="0.25">
      <c r="A397" s="1" t="s">
        <v>298</v>
      </c>
      <c r="B397" s="68" t="s">
        <v>763</v>
      </c>
      <c r="C397" s="69" t="s">
        <v>299</v>
      </c>
      <c r="D397" s="68"/>
      <c r="E397" s="68"/>
      <c r="F397" s="70"/>
      <c r="G397" s="155">
        <f>SUM(G398:G407)</f>
        <v>58336000</v>
      </c>
      <c r="H397" s="189" t="s">
        <v>763</v>
      </c>
      <c r="I397" s="69" t="s">
        <v>299</v>
      </c>
      <c r="J397" s="68"/>
      <c r="K397" s="68"/>
      <c r="L397" s="70"/>
      <c r="M397" s="70">
        <f>SUM(M398:M407)</f>
        <v>58336000</v>
      </c>
      <c r="N397" s="417">
        <f>SUM(N398:N407)</f>
        <v>0</v>
      </c>
      <c r="O397" s="281"/>
      <c r="P397" s="244"/>
      <c r="Q397" s="244"/>
      <c r="R397" s="345" t="s">
        <v>236</v>
      </c>
      <c r="S397" s="311" t="s">
        <v>506</v>
      </c>
    </row>
    <row r="398" spans="1:19" ht="13.2" x14ac:dyDescent="0.25">
      <c r="A398" s="1" t="s">
        <v>300</v>
      </c>
      <c r="B398" s="65"/>
      <c r="C398" s="66" t="s">
        <v>764</v>
      </c>
      <c r="D398" s="65">
        <v>12</v>
      </c>
      <c r="E398" s="65" t="s">
        <v>184</v>
      </c>
      <c r="F398" s="67">
        <v>2920000</v>
      </c>
      <c r="G398" s="154">
        <f t="shared" ref="G398:G407" si="13">ROUNDDOWN(D398*F398,-3)</f>
        <v>35040000</v>
      </c>
      <c r="H398" s="188"/>
      <c r="I398" s="66" t="s">
        <v>764</v>
      </c>
      <c r="J398" s="65">
        <v>12</v>
      </c>
      <c r="K398" s="65" t="s">
        <v>184</v>
      </c>
      <c r="L398" s="67">
        <v>2920000</v>
      </c>
      <c r="M398" s="67">
        <f t="shared" ref="M398:M407" si="14">ROUNDDOWN(J398*L398,-3)</f>
        <v>35040000</v>
      </c>
      <c r="N398" s="340">
        <f>Reviu[[#This Row],[JUMLAH]]-Reviu[[#This Row],[JUMLAH ]]</f>
        <v>0</v>
      </c>
      <c r="O398" s="240"/>
      <c r="P398" s="244"/>
      <c r="Q398" s="244"/>
    </row>
    <row r="399" spans="1:19" ht="13.2" x14ac:dyDescent="0.25">
      <c r="A399" s="1" t="s">
        <v>301</v>
      </c>
      <c r="B399" s="65"/>
      <c r="C399" s="66" t="s">
        <v>765</v>
      </c>
      <c r="D399" s="65">
        <v>12</v>
      </c>
      <c r="E399" s="65" t="s">
        <v>184</v>
      </c>
      <c r="F399" s="67">
        <v>324000</v>
      </c>
      <c r="G399" s="154">
        <f t="shared" si="13"/>
        <v>3888000</v>
      </c>
      <c r="H399" s="188"/>
      <c r="I399" s="66" t="s">
        <v>765</v>
      </c>
      <c r="J399" s="65">
        <v>12</v>
      </c>
      <c r="K399" s="65" t="s">
        <v>184</v>
      </c>
      <c r="L399" s="67">
        <v>324000</v>
      </c>
      <c r="M399" s="67">
        <f t="shared" si="14"/>
        <v>3888000</v>
      </c>
      <c r="N399" s="340">
        <f>Reviu[[#This Row],[JUMLAH]]-Reviu[[#This Row],[JUMLAH ]]</f>
        <v>0</v>
      </c>
      <c r="O399" s="240"/>
      <c r="P399" s="244"/>
      <c r="Q399" s="244"/>
    </row>
    <row r="400" spans="1:19" ht="13.2" x14ac:dyDescent="0.25">
      <c r="A400" s="1" t="s">
        <v>302</v>
      </c>
      <c r="B400" s="65"/>
      <c r="C400" s="66" t="s">
        <v>766</v>
      </c>
      <c r="D400" s="65">
        <v>12</v>
      </c>
      <c r="E400" s="65" t="s">
        <v>184</v>
      </c>
      <c r="F400" s="67">
        <v>324000</v>
      </c>
      <c r="G400" s="154">
        <f t="shared" si="13"/>
        <v>3888000</v>
      </c>
      <c r="H400" s="188"/>
      <c r="I400" s="66" t="s">
        <v>766</v>
      </c>
      <c r="J400" s="65">
        <v>12</v>
      </c>
      <c r="K400" s="65" t="s">
        <v>184</v>
      </c>
      <c r="L400" s="67">
        <v>324000</v>
      </c>
      <c r="M400" s="67">
        <f t="shared" si="14"/>
        <v>3888000</v>
      </c>
      <c r="N400" s="340">
        <f>Reviu[[#This Row],[JUMLAH]]-Reviu[[#This Row],[JUMLAH ]]</f>
        <v>0</v>
      </c>
      <c r="O400" s="240"/>
      <c r="P400" s="244"/>
      <c r="Q400" s="244"/>
    </row>
    <row r="401" spans="1:19" ht="13.2" x14ac:dyDescent="0.25">
      <c r="A401" s="1" t="s">
        <v>303</v>
      </c>
      <c r="B401" s="65"/>
      <c r="C401" s="66" t="s">
        <v>767</v>
      </c>
      <c r="D401" s="65">
        <v>12</v>
      </c>
      <c r="E401" s="65" t="s">
        <v>184</v>
      </c>
      <c r="F401" s="67">
        <v>680000</v>
      </c>
      <c r="G401" s="154">
        <f t="shared" si="13"/>
        <v>8160000</v>
      </c>
      <c r="H401" s="188"/>
      <c r="I401" s="66" t="s">
        <v>767</v>
      </c>
      <c r="J401" s="65">
        <v>12</v>
      </c>
      <c r="K401" s="65" t="s">
        <v>184</v>
      </c>
      <c r="L401" s="67">
        <v>680000</v>
      </c>
      <c r="M401" s="67">
        <f t="shared" si="14"/>
        <v>8160000</v>
      </c>
      <c r="N401" s="340">
        <f>Reviu[[#This Row],[JUMLAH]]-Reviu[[#This Row],[JUMLAH ]]</f>
        <v>0</v>
      </c>
      <c r="O401" s="240"/>
      <c r="P401" s="244"/>
      <c r="Q401" s="244"/>
    </row>
    <row r="402" spans="1:19" ht="13.2" x14ac:dyDescent="0.25">
      <c r="A402" s="1" t="s">
        <v>304</v>
      </c>
      <c r="B402" s="65"/>
      <c r="C402" s="66" t="s">
        <v>768</v>
      </c>
      <c r="D402" s="65">
        <v>12</v>
      </c>
      <c r="E402" s="65" t="s">
        <v>184</v>
      </c>
      <c r="F402" s="67">
        <v>200000</v>
      </c>
      <c r="G402" s="154">
        <f t="shared" si="13"/>
        <v>2400000</v>
      </c>
      <c r="H402" s="188"/>
      <c r="I402" s="66" t="s">
        <v>768</v>
      </c>
      <c r="J402" s="65">
        <v>12</v>
      </c>
      <c r="K402" s="65" t="s">
        <v>184</v>
      </c>
      <c r="L402" s="67">
        <v>200000</v>
      </c>
      <c r="M402" s="67">
        <f t="shared" si="14"/>
        <v>2400000</v>
      </c>
      <c r="N402" s="340">
        <f>Reviu[[#This Row],[JUMLAH]]-Reviu[[#This Row],[JUMLAH ]]</f>
        <v>0</v>
      </c>
      <c r="O402" s="240"/>
      <c r="P402" s="244"/>
      <c r="Q402" s="244"/>
    </row>
    <row r="403" spans="1:19" ht="13.2" x14ac:dyDescent="0.25">
      <c r="A403" s="1" t="s">
        <v>305</v>
      </c>
      <c r="B403" s="65"/>
      <c r="C403" s="66" t="s">
        <v>769</v>
      </c>
      <c r="D403" s="65">
        <v>12</v>
      </c>
      <c r="E403" s="65" t="s">
        <v>184</v>
      </c>
      <c r="F403" s="67">
        <v>80000</v>
      </c>
      <c r="G403" s="154">
        <f t="shared" si="13"/>
        <v>960000</v>
      </c>
      <c r="H403" s="188"/>
      <c r="I403" s="66" t="s">
        <v>769</v>
      </c>
      <c r="J403" s="65">
        <v>12</v>
      </c>
      <c r="K403" s="65" t="s">
        <v>184</v>
      </c>
      <c r="L403" s="67">
        <v>80000</v>
      </c>
      <c r="M403" s="67">
        <f t="shared" si="14"/>
        <v>960000</v>
      </c>
      <c r="N403" s="340">
        <f>Reviu[[#This Row],[JUMLAH]]-Reviu[[#This Row],[JUMLAH ]]</f>
        <v>0</v>
      </c>
      <c r="O403" s="240"/>
      <c r="P403" s="244"/>
      <c r="Q403" s="244"/>
    </row>
    <row r="404" spans="1:19" ht="13.2" x14ac:dyDescent="0.25">
      <c r="A404" s="1" t="s">
        <v>306</v>
      </c>
      <c r="B404" s="65"/>
      <c r="C404" s="66" t="s">
        <v>770</v>
      </c>
      <c r="D404" s="65">
        <v>12</v>
      </c>
      <c r="E404" s="65" t="s">
        <v>184</v>
      </c>
      <c r="F404" s="67">
        <v>200000</v>
      </c>
      <c r="G404" s="154">
        <f t="shared" si="13"/>
        <v>2400000</v>
      </c>
      <c r="H404" s="188"/>
      <c r="I404" s="66" t="s">
        <v>770</v>
      </c>
      <c r="J404" s="65">
        <v>12</v>
      </c>
      <c r="K404" s="65" t="s">
        <v>184</v>
      </c>
      <c r="L404" s="67">
        <v>200000</v>
      </c>
      <c r="M404" s="67">
        <f t="shared" si="14"/>
        <v>2400000</v>
      </c>
      <c r="N404" s="340">
        <f>Reviu[[#This Row],[JUMLAH]]-Reviu[[#This Row],[JUMLAH ]]</f>
        <v>0</v>
      </c>
      <c r="O404" s="240"/>
      <c r="P404" s="244"/>
      <c r="Q404" s="244"/>
    </row>
    <row r="405" spans="1:19" ht="13.2" x14ac:dyDescent="0.25">
      <c r="A405" s="1" t="s">
        <v>307</v>
      </c>
      <c r="B405" s="65"/>
      <c r="C405" s="66" t="s">
        <v>771</v>
      </c>
      <c r="D405" s="65">
        <v>1</v>
      </c>
      <c r="E405" s="65" t="s">
        <v>26</v>
      </c>
      <c r="F405" s="67">
        <v>400000</v>
      </c>
      <c r="G405" s="154">
        <f t="shared" si="13"/>
        <v>400000</v>
      </c>
      <c r="H405" s="188"/>
      <c r="I405" s="66" t="s">
        <v>771</v>
      </c>
      <c r="J405" s="65">
        <v>1</v>
      </c>
      <c r="K405" s="65" t="s">
        <v>26</v>
      </c>
      <c r="L405" s="67">
        <v>400000</v>
      </c>
      <c r="M405" s="67">
        <f t="shared" si="14"/>
        <v>400000</v>
      </c>
      <c r="N405" s="340">
        <f>Reviu[[#This Row],[JUMLAH]]-Reviu[[#This Row],[JUMLAH ]]</f>
        <v>0</v>
      </c>
      <c r="O405" s="240"/>
      <c r="P405" s="244"/>
      <c r="Q405" s="244"/>
    </row>
    <row r="406" spans="1:19" ht="13.2" x14ac:dyDescent="0.25">
      <c r="A406" s="1" t="s">
        <v>308</v>
      </c>
      <c r="B406" s="65"/>
      <c r="C406" s="66" t="s">
        <v>772</v>
      </c>
      <c r="D406" s="65">
        <v>1</v>
      </c>
      <c r="E406" s="65" t="s">
        <v>26</v>
      </c>
      <c r="F406" s="67">
        <v>300000</v>
      </c>
      <c r="G406" s="154">
        <f t="shared" si="13"/>
        <v>300000</v>
      </c>
      <c r="H406" s="188"/>
      <c r="I406" s="66" t="s">
        <v>772</v>
      </c>
      <c r="J406" s="65">
        <v>1</v>
      </c>
      <c r="K406" s="65" t="s">
        <v>26</v>
      </c>
      <c r="L406" s="67">
        <v>300000</v>
      </c>
      <c r="M406" s="67">
        <f t="shared" si="14"/>
        <v>300000</v>
      </c>
      <c r="N406" s="340">
        <f>Reviu[[#This Row],[JUMLAH]]-Reviu[[#This Row],[JUMLAH ]]</f>
        <v>0</v>
      </c>
      <c r="O406" s="240"/>
      <c r="P406" s="244"/>
      <c r="Q406" s="244"/>
    </row>
    <row r="407" spans="1:19" ht="13.2" x14ac:dyDescent="0.25">
      <c r="A407" s="1" t="s">
        <v>309</v>
      </c>
      <c r="B407" s="65"/>
      <c r="C407" s="66" t="s">
        <v>773</v>
      </c>
      <c r="D407" s="65">
        <v>3</v>
      </c>
      <c r="E407" s="65" t="s">
        <v>26</v>
      </c>
      <c r="F407" s="67">
        <v>300000</v>
      </c>
      <c r="G407" s="154">
        <f t="shared" si="13"/>
        <v>900000</v>
      </c>
      <c r="H407" s="188"/>
      <c r="I407" s="66" t="s">
        <v>773</v>
      </c>
      <c r="J407" s="65">
        <v>3</v>
      </c>
      <c r="K407" s="65" t="s">
        <v>26</v>
      </c>
      <c r="L407" s="67">
        <v>300000</v>
      </c>
      <c r="M407" s="67">
        <f t="shared" si="14"/>
        <v>900000</v>
      </c>
      <c r="N407" s="340">
        <f>Reviu[[#This Row],[JUMLAH]]-Reviu[[#This Row],[JUMLAH ]]</f>
        <v>0</v>
      </c>
      <c r="O407" s="240"/>
      <c r="P407" s="244"/>
      <c r="Q407" s="244"/>
    </row>
    <row r="408" spans="1:19" ht="13.2" x14ac:dyDescent="0.25">
      <c r="A408" s="1" t="s">
        <v>310</v>
      </c>
      <c r="B408" s="89" t="s">
        <v>311</v>
      </c>
      <c r="C408" s="90" t="s">
        <v>774</v>
      </c>
      <c r="D408" s="89">
        <v>3</v>
      </c>
      <c r="E408" s="89" t="s">
        <v>775</v>
      </c>
      <c r="F408" s="91"/>
      <c r="G408" s="162">
        <f>G409</f>
        <v>200000000</v>
      </c>
      <c r="H408" s="196" t="s">
        <v>311</v>
      </c>
      <c r="I408" s="90" t="s">
        <v>774</v>
      </c>
      <c r="J408" s="89">
        <v>3</v>
      </c>
      <c r="K408" s="454" t="s">
        <v>775</v>
      </c>
      <c r="L408" s="91"/>
      <c r="M408" s="91">
        <f t="shared" ref="M408:N412" si="15">M409</f>
        <v>200000000</v>
      </c>
      <c r="N408" s="423">
        <f t="shared" si="15"/>
        <v>0</v>
      </c>
      <c r="O408" s="279"/>
      <c r="P408" s="244"/>
      <c r="Q408" s="244"/>
    </row>
    <row r="409" spans="1:19" ht="13.2" x14ac:dyDescent="0.25">
      <c r="A409" s="1" t="s">
        <v>312</v>
      </c>
      <c r="B409" s="92" t="s">
        <v>313</v>
      </c>
      <c r="C409" s="93" t="s">
        <v>314</v>
      </c>
      <c r="D409" s="92">
        <v>2</v>
      </c>
      <c r="E409" s="92" t="s">
        <v>111</v>
      </c>
      <c r="F409" s="94"/>
      <c r="G409" s="94">
        <f>G410</f>
        <v>200000000</v>
      </c>
      <c r="H409" s="92" t="s">
        <v>313</v>
      </c>
      <c r="I409" s="93" t="s">
        <v>314</v>
      </c>
      <c r="J409" s="92">
        <v>2</v>
      </c>
      <c r="K409" s="92" t="s">
        <v>111</v>
      </c>
      <c r="L409" s="94"/>
      <c r="M409" s="94">
        <f t="shared" si="15"/>
        <v>200000000</v>
      </c>
      <c r="N409" s="424">
        <f t="shared" si="15"/>
        <v>0</v>
      </c>
      <c r="O409" s="289"/>
      <c r="P409" s="244"/>
      <c r="Q409" s="244"/>
    </row>
    <row r="410" spans="1:19" ht="26.4" x14ac:dyDescent="0.25">
      <c r="A410" s="1" t="s">
        <v>776</v>
      </c>
      <c r="B410" s="380" t="s">
        <v>777</v>
      </c>
      <c r="C410" s="381" t="s">
        <v>778</v>
      </c>
      <c r="D410" s="380"/>
      <c r="E410" s="380" t="s">
        <v>554</v>
      </c>
      <c r="F410" s="382"/>
      <c r="G410" s="383">
        <f>G411</f>
        <v>200000000</v>
      </c>
      <c r="H410" s="384" t="s">
        <v>777</v>
      </c>
      <c r="I410" s="381" t="s">
        <v>778</v>
      </c>
      <c r="J410" s="380"/>
      <c r="K410" s="380" t="s">
        <v>554</v>
      </c>
      <c r="L410" s="382"/>
      <c r="M410" s="382">
        <f t="shared" si="15"/>
        <v>200000000</v>
      </c>
      <c r="N410" s="430">
        <f t="shared" si="15"/>
        <v>0</v>
      </c>
      <c r="O410" s="284"/>
      <c r="P410" s="244"/>
      <c r="Q410" s="244"/>
    </row>
    <row r="411" spans="1:19" ht="26.4" x14ac:dyDescent="0.25">
      <c r="A411" s="1" t="s">
        <v>779</v>
      </c>
      <c r="B411" s="71" t="s">
        <v>21</v>
      </c>
      <c r="C411" s="72" t="s">
        <v>778</v>
      </c>
      <c r="D411" s="71"/>
      <c r="E411" s="71"/>
      <c r="F411" s="73"/>
      <c r="G411" s="156">
        <f>G412</f>
        <v>200000000</v>
      </c>
      <c r="H411" s="190" t="s">
        <v>21</v>
      </c>
      <c r="I411" s="72" t="s">
        <v>778</v>
      </c>
      <c r="J411" s="71"/>
      <c r="K411" s="71"/>
      <c r="L411" s="73"/>
      <c r="M411" s="73">
        <f t="shared" si="15"/>
        <v>200000000</v>
      </c>
      <c r="N411" s="419">
        <f t="shared" si="15"/>
        <v>0</v>
      </c>
      <c r="O411" s="282"/>
      <c r="P411" s="532" t="s">
        <v>505</v>
      </c>
      <c r="Q411" s="532" t="s">
        <v>506</v>
      </c>
      <c r="S411" s="311"/>
    </row>
    <row r="412" spans="1:19" ht="13.2" x14ac:dyDescent="0.25">
      <c r="A412" s="1" t="s">
        <v>780</v>
      </c>
      <c r="B412" s="68" t="s">
        <v>608</v>
      </c>
      <c r="C412" s="69" t="s">
        <v>118</v>
      </c>
      <c r="D412" s="68"/>
      <c r="E412" s="68"/>
      <c r="F412" s="70"/>
      <c r="G412" s="155">
        <f>G413</f>
        <v>200000000</v>
      </c>
      <c r="H412" s="189" t="s">
        <v>608</v>
      </c>
      <c r="I412" s="69" t="s">
        <v>118</v>
      </c>
      <c r="J412" s="68"/>
      <c r="K412" s="68"/>
      <c r="L412" s="70"/>
      <c r="M412" s="70">
        <f t="shared" si="15"/>
        <v>200000000</v>
      </c>
      <c r="N412" s="417">
        <f t="shared" si="15"/>
        <v>0</v>
      </c>
      <c r="O412" s="281"/>
      <c r="P412" s="244"/>
      <c r="Q412" s="244"/>
      <c r="R412" s="345" t="s">
        <v>1043</v>
      </c>
      <c r="S412" s="311" t="s">
        <v>506</v>
      </c>
    </row>
    <row r="413" spans="1:19" ht="13.2" x14ac:dyDescent="0.25">
      <c r="A413" s="1" t="s">
        <v>781</v>
      </c>
      <c r="B413" s="65"/>
      <c r="C413" s="66" t="s">
        <v>782</v>
      </c>
      <c r="D413" s="65">
        <v>1</v>
      </c>
      <c r="E413" s="65" t="s">
        <v>120</v>
      </c>
      <c r="F413" s="67">
        <v>200000000</v>
      </c>
      <c r="G413" s="154">
        <f>ROUNDDOWN(D413*F413,-3)</f>
        <v>200000000</v>
      </c>
      <c r="H413" s="188"/>
      <c r="I413" s="66" t="s">
        <v>782</v>
      </c>
      <c r="J413" s="65">
        <v>1</v>
      </c>
      <c r="K413" s="65" t="s">
        <v>120</v>
      </c>
      <c r="L413" s="67">
        <v>200000000</v>
      </c>
      <c r="M413" s="67">
        <f>ROUNDDOWN(J413*L413,-3)</f>
        <v>200000000</v>
      </c>
      <c r="N413" s="340">
        <f>Reviu[[#This Row],[JUMLAH]]-Reviu[[#This Row],[JUMLAH ]]</f>
        <v>0</v>
      </c>
      <c r="O413" s="240"/>
      <c r="P413" s="244"/>
      <c r="Q413" s="244"/>
    </row>
    <row r="414" spans="1:19" ht="52.8" x14ac:dyDescent="0.25">
      <c r="A414" s="1" t="s">
        <v>315</v>
      </c>
      <c r="B414" s="126" t="s">
        <v>316</v>
      </c>
      <c r="C414" s="127" t="s">
        <v>783</v>
      </c>
      <c r="D414" s="126">
        <v>7</v>
      </c>
      <c r="E414" s="499" t="s">
        <v>784</v>
      </c>
      <c r="F414" s="499"/>
      <c r="G414" s="174">
        <f>SUM(G415,G530,G578)</f>
        <v>2633607000</v>
      </c>
      <c r="H414" s="208" t="s">
        <v>316</v>
      </c>
      <c r="I414" s="127" t="s">
        <v>783</v>
      </c>
      <c r="J414" s="126">
        <v>7</v>
      </c>
      <c r="K414" s="250" t="s">
        <v>784</v>
      </c>
      <c r="L414" s="250"/>
      <c r="M414" s="128">
        <f>SUM(M415,M530,M578)</f>
        <v>2097444000</v>
      </c>
      <c r="N414" s="433">
        <f>SUM(N415,N530,N578)</f>
        <v>536163000</v>
      </c>
      <c r="O414" s="279"/>
      <c r="P414" s="244"/>
      <c r="Q414" s="244"/>
    </row>
    <row r="415" spans="1:19" ht="13.2" x14ac:dyDescent="0.25">
      <c r="A415" s="1" t="s">
        <v>318</v>
      </c>
      <c r="B415" s="92" t="s">
        <v>319</v>
      </c>
      <c r="C415" s="93" t="s">
        <v>320</v>
      </c>
      <c r="D415" s="92">
        <v>2</v>
      </c>
      <c r="E415" s="92" t="s">
        <v>317</v>
      </c>
      <c r="F415" s="94"/>
      <c r="G415" s="163">
        <f>G416</f>
        <v>1331072000</v>
      </c>
      <c r="H415" s="197" t="s">
        <v>319</v>
      </c>
      <c r="I415" s="93" t="s">
        <v>320</v>
      </c>
      <c r="J415" s="92">
        <v>2</v>
      </c>
      <c r="K415" s="92" t="s">
        <v>317</v>
      </c>
      <c r="L415" s="94"/>
      <c r="M415" s="94">
        <f>M416</f>
        <v>1043234000</v>
      </c>
      <c r="N415" s="424">
        <f>N416</f>
        <v>287838000</v>
      </c>
      <c r="O415" s="279"/>
      <c r="P415" s="244"/>
      <c r="Q415" s="244"/>
    </row>
    <row r="416" spans="1:19" ht="26.4" x14ac:dyDescent="0.25">
      <c r="A416" s="1" t="s">
        <v>321</v>
      </c>
      <c r="B416" s="380" t="s">
        <v>606</v>
      </c>
      <c r="C416" s="381" t="s">
        <v>322</v>
      </c>
      <c r="D416" s="380"/>
      <c r="E416" s="380" t="s">
        <v>554</v>
      </c>
      <c r="F416" s="382"/>
      <c r="G416" s="383">
        <f>SUM(G417,G428,G441,G454,G462,G470)</f>
        <v>1331072000</v>
      </c>
      <c r="H416" s="384" t="s">
        <v>606</v>
      </c>
      <c r="I416" s="381" t="s">
        <v>322</v>
      </c>
      <c r="J416" s="380"/>
      <c r="K416" s="380" t="s">
        <v>554</v>
      </c>
      <c r="L416" s="382"/>
      <c r="M416" s="382">
        <f>SUM(M417,M428,M441,M454,M462,M470,M486,M502,M518)</f>
        <v>1043234000</v>
      </c>
      <c r="N416" s="430">
        <f>SUM(N417,N428,N441,N454,N462,N470,N486,N502,N518)</f>
        <v>287838000</v>
      </c>
      <c r="O416" s="279"/>
      <c r="P416" s="244"/>
      <c r="Q416" s="244"/>
    </row>
    <row r="417" spans="1:19" ht="13.2" x14ac:dyDescent="0.25">
      <c r="A417" s="1" t="s">
        <v>323</v>
      </c>
      <c r="B417" s="80" t="s">
        <v>21</v>
      </c>
      <c r="C417" s="81" t="s">
        <v>785</v>
      </c>
      <c r="D417" s="80"/>
      <c r="E417" s="80"/>
      <c r="F417" s="82"/>
      <c r="G417" s="159">
        <f>SUM(G418,G424,G426)</f>
        <v>189750000</v>
      </c>
      <c r="H417" s="193" t="s">
        <v>21</v>
      </c>
      <c r="I417" s="81" t="s">
        <v>785</v>
      </c>
      <c r="J417" s="80"/>
      <c r="K417" s="80"/>
      <c r="L417" s="82"/>
      <c r="M417" s="82">
        <f>SUM(M418,M424,M426)</f>
        <v>83822000</v>
      </c>
      <c r="N417" s="420">
        <f>SUM(N418,N424,N426)</f>
        <v>105928000</v>
      </c>
      <c r="O417" s="279"/>
      <c r="P417" s="532" t="s">
        <v>507</v>
      </c>
      <c r="Q417" s="532" t="s">
        <v>508</v>
      </c>
      <c r="S417" s="311"/>
    </row>
    <row r="418" spans="1:19" ht="13.2" x14ac:dyDescent="0.25">
      <c r="A418" s="1" t="s">
        <v>324</v>
      </c>
      <c r="B418" s="68" t="s">
        <v>523</v>
      </c>
      <c r="C418" s="69" t="s">
        <v>24</v>
      </c>
      <c r="D418" s="68"/>
      <c r="E418" s="68"/>
      <c r="F418" s="70"/>
      <c r="G418" s="155">
        <f>SUM(G419:G423)</f>
        <v>58750000</v>
      </c>
      <c r="H418" s="189" t="s">
        <v>523</v>
      </c>
      <c r="I418" s="69" t="s">
        <v>24</v>
      </c>
      <c r="J418" s="68"/>
      <c r="K418" s="68"/>
      <c r="L418" s="70"/>
      <c r="M418" s="70">
        <f>SUM(M419:M423)</f>
        <v>26000000</v>
      </c>
      <c r="N418" s="417">
        <f>SUM(N419:N423)</f>
        <v>32750000</v>
      </c>
      <c r="O418" s="279"/>
      <c r="P418" s="244"/>
      <c r="Q418" s="244"/>
      <c r="R418" s="4" t="s">
        <v>322</v>
      </c>
      <c r="S418" s="311" t="s">
        <v>508</v>
      </c>
    </row>
    <row r="419" spans="1:19" ht="13.2" x14ac:dyDescent="0.25">
      <c r="A419" s="1" t="s">
        <v>325</v>
      </c>
      <c r="B419" s="65"/>
      <c r="C419" s="66" t="s">
        <v>555</v>
      </c>
      <c r="D419" s="65">
        <v>230</v>
      </c>
      <c r="E419" s="65" t="s">
        <v>26</v>
      </c>
      <c r="F419" s="67">
        <v>75000</v>
      </c>
      <c r="G419" s="154">
        <f>ROUNDDOWN(D419*F419,-3)</f>
        <v>17250000</v>
      </c>
      <c r="H419" s="188"/>
      <c r="I419" s="271" t="s">
        <v>555</v>
      </c>
      <c r="J419" s="537">
        <v>100</v>
      </c>
      <c r="K419" s="272" t="s">
        <v>26</v>
      </c>
      <c r="L419" s="274">
        <v>75000</v>
      </c>
      <c r="M419" s="274">
        <f>ROUNDDOWN(J419*L419,-3)</f>
        <v>7500000</v>
      </c>
      <c r="N419" s="480">
        <f>Reviu[[#This Row],[JUMLAH]]-Reviu[[#This Row],[JUMLAH ]]</f>
        <v>9750000</v>
      </c>
      <c r="O419" s="253"/>
      <c r="P419" s="244"/>
      <c r="Q419" s="244"/>
    </row>
    <row r="420" spans="1:19" ht="13.2" x14ac:dyDescent="0.25">
      <c r="A420" s="1" t="s">
        <v>786</v>
      </c>
      <c r="B420" s="65"/>
      <c r="C420" s="66" t="s">
        <v>556</v>
      </c>
      <c r="D420" s="65">
        <v>8</v>
      </c>
      <c r="E420" s="65" t="s">
        <v>120</v>
      </c>
      <c r="F420" s="67">
        <v>1500000</v>
      </c>
      <c r="G420" s="154">
        <f>ROUNDDOWN(D420*F420,-3)</f>
        <v>12000000</v>
      </c>
      <c r="H420" s="188"/>
      <c r="I420" s="66" t="s">
        <v>556</v>
      </c>
      <c r="J420" s="65">
        <v>4</v>
      </c>
      <c r="K420" s="65" t="s">
        <v>120</v>
      </c>
      <c r="L420" s="67">
        <v>1500000</v>
      </c>
      <c r="M420" s="67">
        <f>ROUNDDOWN(J420*L420,-3)</f>
        <v>6000000</v>
      </c>
      <c r="N420" s="480">
        <f>Reviu[[#This Row],[JUMLAH]]-Reviu[[#This Row],[JUMLAH ]]</f>
        <v>6000000</v>
      </c>
      <c r="O420" s="253"/>
      <c r="P420" s="244"/>
      <c r="Q420" s="244"/>
    </row>
    <row r="421" spans="1:19" ht="13.2" x14ac:dyDescent="0.25">
      <c r="A421" s="1" t="s">
        <v>787</v>
      </c>
      <c r="B421" s="65"/>
      <c r="C421" s="66" t="s">
        <v>557</v>
      </c>
      <c r="D421" s="65">
        <v>8</v>
      </c>
      <c r="E421" s="65" t="s">
        <v>120</v>
      </c>
      <c r="F421" s="67">
        <v>1500000</v>
      </c>
      <c r="G421" s="154">
        <f>ROUNDDOWN(D421*F421,-3)</f>
        <v>12000000</v>
      </c>
      <c r="H421" s="188"/>
      <c r="I421" s="66" t="s">
        <v>557</v>
      </c>
      <c r="J421" s="65">
        <v>4</v>
      </c>
      <c r="K421" s="65" t="s">
        <v>120</v>
      </c>
      <c r="L421" s="67">
        <v>1500000</v>
      </c>
      <c r="M421" s="67">
        <f>ROUNDDOWN(J421*L421,-3)</f>
        <v>6000000</v>
      </c>
      <c r="N421" s="480">
        <f>Reviu[[#This Row],[JUMLAH]]-Reviu[[#This Row],[JUMLAH ]]</f>
        <v>6000000</v>
      </c>
      <c r="O421" s="253"/>
      <c r="P421" s="244"/>
      <c r="Q421" s="244"/>
    </row>
    <row r="422" spans="1:19" ht="13.2" x14ac:dyDescent="0.25">
      <c r="A422" s="1" t="s">
        <v>788</v>
      </c>
      <c r="B422" s="65"/>
      <c r="C422" s="66" t="s">
        <v>558</v>
      </c>
      <c r="D422" s="65">
        <v>8</v>
      </c>
      <c r="E422" s="65" t="s">
        <v>120</v>
      </c>
      <c r="F422" s="67">
        <v>1000000</v>
      </c>
      <c r="G422" s="154">
        <f>ROUNDDOWN(D422*F422,-3)</f>
        <v>8000000</v>
      </c>
      <c r="H422" s="188"/>
      <c r="I422" s="66" t="s">
        <v>558</v>
      </c>
      <c r="J422" s="65">
        <v>4</v>
      </c>
      <c r="K422" s="65" t="s">
        <v>120</v>
      </c>
      <c r="L422" s="67">
        <v>1000000</v>
      </c>
      <c r="M422" s="67">
        <f>ROUNDDOWN(J422*L422,-3)</f>
        <v>4000000</v>
      </c>
      <c r="N422" s="480">
        <f>Reviu[[#This Row],[JUMLAH]]-Reviu[[#This Row],[JUMLAH ]]</f>
        <v>4000000</v>
      </c>
      <c r="O422" s="253"/>
      <c r="P422" s="244"/>
      <c r="Q422" s="244"/>
    </row>
    <row r="423" spans="1:19" ht="13.2" x14ac:dyDescent="0.25">
      <c r="A423" s="1" t="s">
        <v>789</v>
      </c>
      <c r="B423" s="65"/>
      <c r="C423" s="66" t="s">
        <v>790</v>
      </c>
      <c r="D423" s="65">
        <v>38</v>
      </c>
      <c r="E423" s="65" t="s">
        <v>59</v>
      </c>
      <c r="F423" s="67">
        <v>250000</v>
      </c>
      <c r="G423" s="154">
        <f>ROUNDDOWN(D423*F423,-3)</f>
        <v>9500000</v>
      </c>
      <c r="H423" s="188"/>
      <c r="I423" s="271" t="s">
        <v>790</v>
      </c>
      <c r="J423" s="537">
        <v>10</v>
      </c>
      <c r="K423" s="272" t="s">
        <v>59</v>
      </c>
      <c r="L423" s="274">
        <v>250000</v>
      </c>
      <c r="M423" s="274">
        <f>ROUNDDOWN(J423*L423,-3)</f>
        <v>2500000</v>
      </c>
      <c r="N423" s="480">
        <f>Reviu[[#This Row],[JUMLAH]]-Reviu[[#This Row],[JUMLAH ]]</f>
        <v>7000000</v>
      </c>
      <c r="O423" s="253"/>
      <c r="P423" s="244"/>
      <c r="Q423" s="244"/>
    </row>
    <row r="424" spans="1:19" ht="13.2" x14ac:dyDescent="0.25">
      <c r="A424" s="1" t="s">
        <v>326</v>
      </c>
      <c r="B424" s="68" t="s">
        <v>524</v>
      </c>
      <c r="C424" s="69" t="s">
        <v>73</v>
      </c>
      <c r="D424" s="68"/>
      <c r="E424" s="68"/>
      <c r="F424" s="70"/>
      <c r="G424" s="155">
        <f>G425</f>
        <v>1000000</v>
      </c>
      <c r="H424" s="189" t="s">
        <v>524</v>
      </c>
      <c r="I424" s="69" t="s">
        <v>73</v>
      </c>
      <c r="J424" s="68"/>
      <c r="K424" s="68"/>
      <c r="L424" s="70"/>
      <c r="M424" s="70">
        <f>M425</f>
        <v>1000000</v>
      </c>
      <c r="N424" s="417">
        <f>N425</f>
        <v>0</v>
      </c>
      <c r="O424" s="279"/>
      <c r="P424" s="244"/>
      <c r="Q424" s="244"/>
      <c r="R424" s="4" t="s">
        <v>322</v>
      </c>
      <c r="S424" s="311" t="s">
        <v>508</v>
      </c>
    </row>
    <row r="425" spans="1:19" ht="13.2" x14ac:dyDescent="0.25">
      <c r="A425" s="1" t="s">
        <v>327</v>
      </c>
      <c r="B425" s="65"/>
      <c r="C425" s="66" t="s">
        <v>622</v>
      </c>
      <c r="D425" s="65">
        <v>4</v>
      </c>
      <c r="E425" s="65" t="s">
        <v>120</v>
      </c>
      <c r="F425" s="67">
        <v>250000</v>
      </c>
      <c r="G425" s="154">
        <f>ROUNDDOWN(D425*F425,-3)</f>
        <v>1000000</v>
      </c>
      <c r="H425" s="188"/>
      <c r="I425" s="66" t="s">
        <v>622</v>
      </c>
      <c r="J425" s="65">
        <v>4</v>
      </c>
      <c r="K425" s="65" t="s">
        <v>120</v>
      </c>
      <c r="L425" s="67">
        <v>250000</v>
      </c>
      <c r="M425" s="67">
        <f>ROUNDDOWN(J425*L425,-3)</f>
        <v>1000000</v>
      </c>
      <c r="N425" s="340">
        <f>Reviu[[#This Row],[JUMLAH]]-Reviu[[#This Row],[JUMLAH ]]</f>
        <v>0</v>
      </c>
      <c r="O425" s="240"/>
      <c r="P425" s="244"/>
      <c r="Q425" s="244"/>
    </row>
    <row r="426" spans="1:19" ht="13.2" x14ac:dyDescent="0.25">
      <c r="A426" s="1" t="s">
        <v>328</v>
      </c>
      <c r="B426" s="68" t="s">
        <v>525</v>
      </c>
      <c r="C426" s="69" t="s">
        <v>35</v>
      </c>
      <c r="D426" s="68"/>
      <c r="E426" s="68"/>
      <c r="F426" s="70"/>
      <c r="G426" s="155">
        <f>G427</f>
        <v>130000000</v>
      </c>
      <c r="H426" s="189" t="s">
        <v>525</v>
      </c>
      <c r="I426" s="69" t="s">
        <v>35</v>
      </c>
      <c r="J426" s="68"/>
      <c r="K426" s="68"/>
      <c r="L426" s="70"/>
      <c r="M426" s="70">
        <f>M427</f>
        <v>56822000</v>
      </c>
      <c r="N426" s="417">
        <f>N427</f>
        <v>73178000</v>
      </c>
      <c r="O426" s="279"/>
      <c r="P426" s="244"/>
      <c r="Q426" s="244"/>
      <c r="R426" s="4" t="s">
        <v>322</v>
      </c>
      <c r="S426" s="311" t="s">
        <v>508</v>
      </c>
    </row>
    <row r="427" spans="1:19" ht="26.4" x14ac:dyDescent="0.25">
      <c r="A427" s="1" t="s">
        <v>329</v>
      </c>
      <c r="B427" s="65"/>
      <c r="C427" s="66" t="s">
        <v>791</v>
      </c>
      <c r="D427" s="65">
        <v>25</v>
      </c>
      <c r="E427" s="65" t="s">
        <v>26</v>
      </c>
      <c r="F427" s="67">
        <v>5200000</v>
      </c>
      <c r="G427" s="154">
        <f>ROUNDDOWN(D427*F427,-3)</f>
        <v>130000000</v>
      </c>
      <c r="H427" s="188"/>
      <c r="I427" s="271" t="s">
        <v>791</v>
      </c>
      <c r="J427" s="537">
        <v>10</v>
      </c>
      <c r="K427" s="272" t="s">
        <v>26</v>
      </c>
      <c r="L427" s="274">
        <v>5682200</v>
      </c>
      <c r="M427" s="274">
        <f>ROUNDDOWN(J427*L427,-3)</f>
        <v>56822000</v>
      </c>
      <c r="N427" s="480">
        <f>Reviu[[#This Row],[JUMLAH]]-Reviu[[#This Row],[JUMLAH ]]</f>
        <v>73178000</v>
      </c>
      <c r="O427" s="253"/>
      <c r="P427" s="244"/>
      <c r="Q427" s="244"/>
    </row>
    <row r="428" spans="1:19" ht="13.2" x14ac:dyDescent="0.25">
      <c r="A428" s="1" t="s">
        <v>330</v>
      </c>
      <c r="B428" s="71" t="s">
        <v>38</v>
      </c>
      <c r="C428" s="72" t="s">
        <v>331</v>
      </c>
      <c r="D428" s="71"/>
      <c r="E428" s="71"/>
      <c r="F428" s="73"/>
      <c r="G428" s="156">
        <f>SUM(G429,G435,G437,G439)</f>
        <v>190250000</v>
      </c>
      <c r="H428" s="190" t="s">
        <v>38</v>
      </c>
      <c r="I428" s="72" t="s">
        <v>331</v>
      </c>
      <c r="J428" s="71"/>
      <c r="K428" s="71"/>
      <c r="L428" s="73"/>
      <c r="M428" s="73">
        <f>SUM(M429,M435,M437,M439)</f>
        <v>107500000</v>
      </c>
      <c r="N428" s="419">
        <f>SUM(N429,N435,N437,N439)</f>
        <v>82750000</v>
      </c>
      <c r="O428" s="279"/>
      <c r="P428" s="532" t="s">
        <v>507</v>
      </c>
      <c r="Q428" s="532" t="s">
        <v>508</v>
      </c>
      <c r="S428" s="311"/>
    </row>
    <row r="429" spans="1:19" ht="13.2" x14ac:dyDescent="0.25">
      <c r="A429" s="1" t="s">
        <v>332</v>
      </c>
      <c r="B429" s="68" t="s">
        <v>523</v>
      </c>
      <c r="C429" s="69" t="s">
        <v>24</v>
      </c>
      <c r="D429" s="68"/>
      <c r="E429" s="68"/>
      <c r="F429" s="70"/>
      <c r="G429" s="155">
        <f>SUM(G430:G434)</f>
        <v>68250000</v>
      </c>
      <c r="H429" s="189" t="s">
        <v>523</v>
      </c>
      <c r="I429" s="69" t="s">
        <v>24</v>
      </c>
      <c r="J429" s="68"/>
      <c r="K429" s="68"/>
      <c r="L429" s="70"/>
      <c r="M429" s="70">
        <f>SUM(M430:M434)</f>
        <v>24500000</v>
      </c>
      <c r="N429" s="417">
        <f>SUM(N430:N434)</f>
        <v>43750000</v>
      </c>
      <c r="O429" s="279"/>
      <c r="P429" s="244"/>
      <c r="Q429" s="244"/>
      <c r="R429" s="4" t="s">
        <v>322</v>
      </c>
      <c r="S429" s="311" t="s">
        <v>508</v>
      </c>
    </row>
    <row r="430" spans="1:19" ht="13.2" x14ac:dyDescent="0.25">
      <c r="A430" s="1" t="s">
        <v>333</v>
      </c>
      <c r="B430" s="65"/>
      <c r="C430" s="66" t="s">
        <v>555</v>
      </c>
      <c r="D430" s="65">
        <v>350</v>
      </c>
      <c r="E430" s="65" t="s">
        <v>26</v>
      </c>
      <c r="F430" s="67">
        <v>75000</v>
      </c>
      <c r="G430" s="154">
        <f>ROUNDDOWN(D430*F430,-3)</f>
        <v>26250000</v>
      </c>
      <c r="H430" s="188"/>
      <c r="I430" s="271" t="s">
        <v>555</v>
      </c>
      <c r="J430" s="537">
        <v>80</v>
      </c>
      <c r="K430" s="272" t="s">
        <v>26</v>
      </c>
      <c r="L430" s="274">
        <v>75000</v>
      </c>
      <c r="M430" s="274">
        <f>ROUNDDOWN(J430*L430,-3)</f>
        <v>6000000</v>
      </c>
      <c r="N430" s="340">
        <f>Reviu[[#This Row],[JUMLAH]]-Reviu[[#This Row],[JUMLAH ]]</f>
        <v>20250000</v>
      </c>
      <c r="O430" s="279"/>
      <c r="P430" s="244"/>
      <c r="Q430" s="244"/>
    </row>
    <row r="431" spans="1:19" ht="13.2" x14ac:dyDescent="0.25">
      <c r="A431" s="1" t="s">
        <v>334</v>
      </c>
      <c r="B431" s="65"/>
      <c r="C431" s="66" t="s">
        <v>556</v>
      </c>
      <c r="D431" s="65">
        <v>8</v>
      </c>
      <c r="E431" s="65" t="s">
        <v>120</v>
      </c>
      <c r="F431" s="67">
        <v>1500000</v>
      </c>
      <c r="G431" s="154">
        <f>ROUNDDOWN(D431*F431,-3)</f>
        <v>12000000</v>
      </c>
      <c r="H431" s="188"/>
      <c r="I431" s="66" t="s">
        <v>556</v>
      </c>
      <c r="J431" s="65">
        <v>4</v>
      </c>
      <c r="K431" s="65" t="s">
        <v>120</v>
      </c>
      <c r="L431" s="67">
        <v>1500000</v>
      </c>
      <c r="M431" s="67">
        <f>ROUNDDOWN(J431*L431,-3)</f>
        <v>6000000</v>
      </c>
      <c r="N431" s="480">
        <f>Reviu[[#This Row],[JUMLAH]]-Reviu[[#This Row],[JUMLAH ]]</f>
        <v>6000000</v>
      </c>
      <c r="O431" s="253"/>
      <c r="P431" s="244"/>
      <c r="Q431" s="244"/>
    </row>
    <row r="432" spans="1:19" ht="13.2" x14ac:dyDescent="0.25">
      <c r="A432" s="1" t="s">
        <v>792</v>
      </c>
      <c r="B432" s="65"/>
      <c r="C432" s="66" t="s">
        <v>557</v>
      </c>
      <c r="D432" s="65">
        <v>8</v>
      </c>
      <c r="E432" s="65" t="s">
        <v>120</v>
      </c>
      <c r="F432" s="67">
        <v>1500000</v>
      </c>
      <c r="G432" s="154">
        <f>ROUNDDOWN(D432*F432,-3)</f>
        <v>12000000</v>
      </c>
      <c r="H432" s="188"/>
      <c r="I432" s="66" t="s">
        <v>557</v>
      </c>
      <c r="J432" s="65">
        <v>4</v>
      </c>
      <c r="K432" s="65" t="s">
        <v>120</v>
      </c>
      <c r="L432" s="67">
        <v>1500000</v>
      </c>
      <c r="M432" s="67">
        <f>ROUNDDOWN(J432*L432,-3)</f>
        <v>6000000</v>
      </c>
      <c r="N432" s="480">
        <f>Reviu[[#This Row],[JUMLAH]]-Reviu[[#This Row],[JUMLAH ]]</f>
        <v>6000000</v>
      </c>
      <c r="O432" s="253"/>
      <c r="P432" s="244"/>
      <c r="Q432" s="244"/>
    </row>
    <row r="433" spans="1:19" ht="13.2" x14ac:dyDescent="0.25">
      <c r="A433" s="1" t="s">
        <v>793</v>
      </c>
      <c r="B433" s="65"/>
      <c r="C433" s="66" t="s">
        <v>558</v>
      </c>
      <c r="D433" s="65">
        <v>8</v>
      </c>
      <c r="E433" s="65" t="s">
        <v>120</v>
      </c>
      <c r="F433" s="67">
        <v>1000000</v>
      </c>
      <c r="G433" s="154">
        <f>ROUNDDOWN(D433*F433,-3)</f>
        <v>8000000</v>
      </c>
      <c r="H433" s="188"/>
      <c r="I433" s="66" t="s">
        <v>558</v>
      </c>
      <c r="J433" s="65">
        <v>4</v>
      </c>
      <c r="K433" s="65" t="s">
        <v>120</v>
      </c>
      <c r="L433" s="67">
        <v>1000000</v>
      </c>
      <c r="M433" s="67">
        <f>ROUNDDOWN(J433*L433,-3)</f>
        <v>4000000</v>
      </c>
      <c r="N433" s="480">
        <f>Reviu[[#This Row],[JUMLAH]]-Reviu[[#This Row],[JUMLAH ]]</f>
        <v>4000000</v>
      </c>
      <c r="O433" s="253"/>
      <c r="P433" s="244"/>
      <c r="Q433" s="244"/>
    </row>
    <row r="434" spans="1:19" ht="13.2" x14ac:dyDescent="0.25">
      <c r="A434" s="1" t="s">
        <v>794</v>
      </c>
      <c r="B434" s="65"/>
      <c r="C434" s="66" t="s">
        <v>790</v>
      </c>
      <c r="D434" s="65">
        <v>40</v>
      </c>
      <c r="E434" s="65" t="s">
        <v>59</v>
      </c>
      <c r="F434" s="67">
        <v>250000</v>
      </c>
      <c r="G434" s="154">
        <f>ROUNDDOWN(D434*F434,-3)</f>
        <v>10000000</v>
      </c>
      <c r="H434" s="188"/>
      <c r="I434" s="271" t="s">
        <v>790</v>
      </c>
      <c r="J434" s="537">
        <v>10</v>
      </c>
      <c r="K434" s="272" t="s">
        <v>59</v>
      </c>
      <c r="L434" s="274">
        <v>250000</v>
      </c>
      <c r="M434" s="274">
        <f>ROUNDDOWN(J434*L434,-3)</f>
        <v>2500000</v>
      </c>
      <c r="N434" s="480">
        <f>Reviu[[#This Row],[JUMLAH]]-Reviu[[#This Row],[JUMLAH ]]</f>
        <v>7500000</v>
      </c>
      <c r="O434" s="253"/>
      <c r="P434" s="244"/>
      <c r="Q434" s="244"/>
    </row>
    <row r="435" spans="1:19" ht="13.2" x14ac:dyDescent="0.25">
      <c r="A435" s="1" t="s">
        <v>335</v>
      </c>
      <c r="B435" s="68" t="s">
        <v>524</v>
      </c>
      <c r="C435" s="69" t="s">
        <v>73</v>
      </c>
      <c r="D435" s="68"/>
      <c r="E435" s="68"/>
      <c r="F435" s="70"/>
      <c r="G435" s="155">
        <f>G436</f>
        <v>1000000</v>
      </c>
      <c r="H435" s="189" t="s">
        <v>524</v>
      </c>
      <c r="I435" s="69" t="s">
        <v>73</v>
      </c>
      <c r="J435" s="68"/>
      <c r="K435" s="68"/>
      <c r="L435" s="70"/>
      <c r="M435" s="70">
        <f>M436</f>
        <v>1000000</v>
      </c>
      <c r="N435" s="417">
        <f>N436</f>
        <v>0</v>
      </c>
      <c r="O435" s="279"/>
      <c r="P435" s="244"/>
      <c r="Q435" s="244"/>
      <c r="R435" s="4" t="s">
        <v>322</v>
      </c>
      <c r="S435" s="311" t="s">
        <v>508</v>
      </c>
    </row>
    <row r="436" spans="1:19" ht="13.2" x14ac:dyDescent="0.25">
      <c r="A436" s="1" t="s">
        <v>336</v>
      </c>
      <c r="B436" s="65"/>
      <c r="C436" s="66" t="s">
        <v>622</v>
      </c>
      <c r="D436" s="65">
        <v>4</v>
      </c>
      <c r="E436" s="65" t="s">
        <v>120</v>
      </c>
      <c r="F436" s="67">
        <v>250000</v>
      </c>
      <c r="G436" s="154">
        <f>ROUNDDOWN(D436*F436,-3)</f>
        <v>1000000</v>
      </c>
      <c r="H436" s="188"/>
      <c r="I436" s="66" t="s">
        <v>622</v>
      </c>
      <c r="J436" s="65">
        <v>4</v>
      </c>
      <c r="K436" s="65" t="s">
        <v>120</v>
      </c>
      <c r="L436" s="67">
        <v>250000</v>
      </c>
      <c r="M436" s="67">
        <f>ROUNDDOWN(J436*L436,-3)</f>
        <v>1000000</v>
      </c>
      <c r="N436" s="340">
        <f>Reviu[[#This Row],[JUMLAH]]-Reviu[[#This Row],[JUMLAH ]]</f>
        <v>0</v>
      </c>
      <c r="O436" s="240"/>
      <c r="P436" s="244"/>
      <c r="Q436" s="244"/>
    </row>
    <row r="437" spans="1:19" ht="13.2" x14ac:dyDescent="0.25">
      <c r="A437" s="1" t="s">
        <v>337</v>
      </c>
      <c r="B437" s="68" t="s">
        <v>528</v>
      </c>
      <c r="C437" s="69" t="s">
        <v>31</v>
      </c>
      <c r="D437" s="68"/>
      <c r="E437" s="68"/>
      <c r="F437" s="70"/>
      <c r="G437" s="155">
        <f>G438</f>
        <v>4000000</v>
      </c>
      <c r="H437" s="189" t="s">
        <v>528</v>
      </c>
      <c r="I437" s="69" t="s">
        <v>31</v>
      </c>
      <c r="J437" s="68"/>
      <c r="K437" s="68"/>
      <c r="L437" s="70"/>
      <c r="M437" s="70">
        <f>M438</f>
        <v>4000000</v>
      </c>
      <c r="N437" s="417">
        <f>N438</f>
        <v>0</v>
      </c>
      <c r="O437" s="279"/>
      <c r="P437" s="244"/>
      <c r="Q437" s="244"/>
      <c r="R437" s="4" t="s">
        <v>322</v>
      </c>
      <c r="S437" s="311" t="s">
        <v>508</v>
      </c>
    </row>
    <row r="438" spans="1:19" ht="13.2" x14ac:dyDescent="0.25">
      <c r="A438" s="1" t="s">
        <v>338</v>
      </c>
      <c r="B438" s="65"/>
      <c r="C438" s="66" t="s">
        <v>559</v>
      </c>
      <c r="D438" s="65">
        <v>4</v>
      </c>
      <c r="E438" s="65" t="s">
        <v>33</v>
      </c>
      <c r="F438" s="67">
        <v>1000000</v>
      </c>
      <c r="G438" s="154">
        <f>ROUNDDOWN(D438*F438,-3)</f>
        <v>4000000</v>
      </c>
      <c r="H438" s="188"/>
      <c r="I438" s="66" t="s">
        <v>559</v>
      </c>
      <c r="J438" s="65">
        <v>4</v>
      </c>
      <c r="K438" s="65" t="s">
        <v>33</v>
      </c>
      <c r="L438" s="67">
        <v>1000000</v>
      </c>
      <c r="M438" s="67">
        <f>ROUNDDOWN(J438*L438,-3)</f>
        <v>4000000</v>
      </c>
      <c r="N438" s="340">
        <f>Reviu[[#This Row],[JUMLAH]]-Reviu[[#This Row],[JUMLAH ]]</f>
        <v>0</v>
      </c>
      <c r="O438" s="240"/>
      <c r="P438" s="244"/>
      <c r="Q438" s="244"/>
    </row>
    <row r="439" spans="1:19" ht="13.2" x14ac:dyDescent="0.25">
      <c r="A439" s="1" t="s">
        <v>339</v>
      </c>
      <c r="B439" s="129" t="s">
        <v>525</v>
      </c>
      <c r="C439" s="130" t="s">
        <v>35</v>
      </c>
      <c r="D439" s="129"/>
      <c r="E439" s="129"/>
      <c r="F439" s="131"/>
      <c r="G439" s="175">
        <f>G440</f>
        <v>117000000</v>
      </c>
      <c r="H439" s="209" t="s">
        <v>525</v>
      </c>
      <c r="I439" s="130" t="s">
        <v>35</v>
      </c>
      <c r="J439" s="129"/>
      <c r="K439" s="129"/>
      <c r="L439" s="131"/>
      <c r="M439" s="131">
        <f>M440</f>
        <v>78000000</v>
      </c>
      <c r="N439" s="431">
        <f>N440</f>
        <v>39000000</v>
      </c>
      <c r="O439" s="279"/>
      <c r="P439" s="244"/>
      <c r="Q439" s="244"/>
      <c r="R439" s="4" t="s">
        <v>322</v>
      </c>
      <c r="S439" s="311" t="s">
        <v>508</v>
      </c>
    </row>
    <row r="440" spans="1:19" ht="13.2" x14ac:dyDescent="0.25">
      <c r="A440" s="1" t="s">
        <v>340</v>
      </c>
      <c r="B440" s="65"/>
      <c r="C440" s="66" t="s">
        <v>795</v>
      </c>
      <c r="D440" s="65">
        <v>18</v>
      </c>
      <c r="E440" s="65" t="s">
        <v>26</v>
      </c>
      <c r="F440" s="67">
        <v>6500000</v>
      </c>
      <c r="G440" s="154">
        <f>ROUNDDOWN(D440*F440,-3)</f>
        <v>117000000</v>
      </c>
      <c r="H440" s="188"/>
      <c r="I440" s="271" t="s">
        <v>795</v>
      </c>
      <c r="J440" s="537">
        <v>12</v>
      </c>
      <c r="K440" s="272" t="s">
        <v>26</v>
      </c>
      <c r="L440" s="274">
        <v>6500000</v>
      </c>
      <c r="M440" s="274">
        <f>ROUNDDOWN(J440*L440,-3)</f>
        <v>78000000</v>
      </c>
      <c r="N440" s="340">
        <f>Reviu[[#This Row],[JUMLAH]]-Reviu[[#This Row],[JUMLAH ]]</f>
        <v>39000000</v>
      </c>
      <c r="O440" s="240"/>
      <c r="P440" s="244"/>
      <c r="Q440" s="244"/>
    </row>
    <row r="441" spans="1:19" ht="13.2" x14ac:dyDescent="0.25">
      <c r="A441" s="1" t="s">
        <v>341</v>
      </c>
      <c r="B441" s="116" t="s">
        <v>91</v>
      </c>
      <c r="C441" s="117" t="s">
        <v>796</v>
      </c>
      <c r="D441" s="116"/>
      <c r="E441" s="116"/>
      <c r="F441" s="118"/>
      <c r="G441" s="171">
        <f>SUM(G442,G448,G450,G452)</f>
        <v>178435000</v>
      </c>
      <c r="H441" s="205" t="s">
        <v>91</v>
      </c>
      <c r="I441" s="117" t="s">
        <v>796</v>
      </c>
      <c r="J441" s="116"/>
      <c r="K441" s="116"/>
      <c r="L441" s="118"/>
      <c r="M441" s="118">
        <f>SUM(M442,M448,M450,M452)</f>
        <v>73082000</v>
      </c>
      <c r="N441" s="438">
        <f>SUM(N442,N448,N450,N452)</f>
        <v>105353000</v>
      </c>
      <c r="O441" s="279"/>
      <c r="P441" s="532" t="s">
        <v>507</v>
      </c>
      <c r="Q441" s="532" t="s">
        <v>508</v>
      </c>
      <c r="S441" s="311"/>
    </row>
    <row r="442" spans="1:19" ht="13.2" x14ac:dyDescent="0.25">
      <c r="A442" s="1" t="s">
        <v>342</v>
      </c>
      <c r="B442" s="74" t="s">
        <v>523</v>
      </c>
      <c r="C442" s="75" t="s">
        <v>24</v>
      </c>
      <c r="D442" s="74"/>
      <c r="E442" s="74"/>
      <c r="F442" s="76"/>
      <c r="G442" s="157">
        <f>SUM(G443:G447)</f>
        <v>52000000</v>
      </c>
      <c r="H442" s="191" t="s">
        <v>523</v>
      </c>
      <c r="I442" s="75" t="s">
        <v>24</v>
      </c>
      <c r="J442" s="74"/>
      <c r="K442" s="74"/>
      <c r="L442" s="76"/>
      <c r="M442" s="76">
        <f>SUM(M443:M447)</f>
        <v>26000000</v>
      </c>
      <c r="N442" s="418">
        <f>SUM(N443:N447)</f>
        <v>26000000</v>
      </c>
      <c r="O442" s="279"/>
      <c r="P442" s="244"/>
      <c r="Q442" s="244"/>
      <c r="R442" s="4" t="s">
        <v>322</v>
      </c>
      <c r="S442" s="311" t="s">
        <v>508</v>
      </c>
    </row>
    <row r="443" spans="1:19" ht="13.2" x14ac:dyDescent="0.25">
      <c r="A443" s="1" t="s">
        <v>343</v>
      </c>
      <c r="B443" s="65"/>
      <c r="C443" s="66" t="s">
        <v>555</v>
      </c>
      <c r="D443" s="65">
        <v>200</v>
      </c>
      <c r="E443" s="65" t="s">
        <v>26</v>
      </c>
      <c r="F443" s="67">
        <v>75000</v>
      </c>
      <c r="G443" s="154">
        <f>ROUNDDOWN(D443*F443,-3)</f>
        <v>15000000</v>
      </c>
      <c r="H443" s="188"/>
      <c r="I443" s="271" t="s">
        <v>555</v>
      </c>
      <c r="J443" s="537">
        <v>100</v>
      </c>
      <c r="K443" s="272" t="s">
        <v>26</v>
      </c>
      <c r="L443" s="274">
        <v>75000</v>
      </c>
      <c r="M443" s="274">
        <f>ROUNDDOWN(J443*L443,-3)</f>
        <v>7500000</v>
      </c>
      <c r="N443" s="480">
        <f>Reviu[[#This Row],[JUMLAH]]-Reviu[[#This Row],[JUMLAH ]]</f>
        <v>7500000</v>
      </c>
      <c r="O443" s="253"/>
      <c r="P443" s="244"/>
      <c r="Q443" s="244"/>
    </row>
    <row r="444" spans="1:19" ht="13.2" x14ac:dyDescent="0.25">
      <c r="A444" s="1" t="s">
        <v>344</v>
      </c>
      <c r="B444" s="65"/>
      <c r="C444" s="66" t="s">
        <v>556</v>
      </c>
      <c r="D444" s="65">
        <v>8</v>
      </c>
      <c r="E444" s="65" t="s">
        <v>120</v>
      </c>
      <c r="F444" s="67">
        <v>1500000</v>
      </c>
      <c r="G444" s="154">
        <f>ROUNDDOWN(D444*F444,-3)</f>
        <v>12000000</v>
      </c>
      <c r="H444" s="188"/>
      <c r="I444" s="66" t="s">
        <v>556</v>
      </c>
      <c r="J444" s="65">
        <v>4</v>
      </c>
      <c r="K444" s="65" t="s">
        <v>120</v>
      </c>
      <c r="L444" s="67">
        <v>1500000</v>
      </c>
      <c r="M444" s="67">
        <f>ROUNDDOWN(J444*L444,-3)</f>
        <v>6000000</v>
      </c>
      <c r="N444" s="480">
        <f>Reviu[[#This Row],[JUMLAH]]-Reviu[[#This Row],[JUMLAH ]]</f>
        <v>6000000</v>
      </c>
      <c r="O444" s="253"/>
      <c r="P444" s="244"/>
      <c r="Q444" s="244"/>
    </row>
    <row r="445" spans="1:19" ht="13.2" x14ac:dyDescent="0.25">
      <c r="A445" s="1" t="s">
        <v>797</v>
      </c>
      <c r="B445" s="65"/>
      <c r="C445" s="66" t="s">
        <v>557</v>
      </c>
      <c r="D445" s="65">
        <v>8</v>
      </c>
      <c r="E445" s="65" t="s">
        <v>120</v>
      </c>
      <c r="F445" s="67">
        <v>1500000</v>
      </c>
      <c r="G445" s="154">
        <f>ROUNDDOWN(D445*F445,-3)</f>
        <v>12000000</v>
      </c>
      <c r="H445" s="188"/>
      <c r="I445" s="66" t="s">
        <v>557</v>
      </c>
      <c r="J445" s="65">
        <v>4</v>
      </c>
      <c r="K445" s="65" t="s">
        <v>120</v>
      </c>
      <c r="L445" s="67">
        <v>1500000</v>
      </c>
      <c r="M445" s="67">
        <f>ROUNDDOWN(J445*L445,-3)</f>
        <v>6000000</v>
      </c>
      <c r="N445" s="480">
        <f>Reviu[[#This Row],[JUMLAH]]-Reviu[[#This Row],[JUMLAH ]]</f>
        <v>6000000</v>
      </c>
      <c r="O445" s="253"/>
      <c r="P445" s="244"/>
      <c r="Q445" s="244"/>
    </row>
    <row r="446" spans="1:19" ht="13.2" x14ac:dyDescent="0.25">
      <c r="A446" s="1" t="s">
        <v>798</v>
      </c>
      <c r="B446" s="65"/>
      <c r="C446" s="66" t="s">
        <v>558</v>
      </c>
      <c r="D446" s="65">
        <v>8</v>
      </c>
      <c r="E446" s="65" t="s">
        <v>120</v>
      </c>
      <c r="F446" s="67">
        <v>1000000</v>
      </c>
      <c r="G446" s="154">
        <f>ROUNDDOWN(D446*F446,-3)</f>
        <v>8000000</v>
      </c>
      <c r="H446" s="188"/>
      <c r="I446" s="66" t="s">
        <v>558</v>
      </c>
      <c r="J446" s="65">
        <v>4</v>
      </c>
      <c r="K446" s="65" t="s">
        <v>120</v>
      </c>
      <c r="L446" s="67">
        <v>1000000</v>
      </c>
      <c r="M446" s="67">
        <f>ROUNDDOWN(J446*L446,-3)</f>
        <v>4000000</v>
      </c>
      <c r="N446" s="480">
        <f>Reviu[[#This Row],[JUMLAH]]-Reviu[[#This Row],[JUMLAH ]]</f>
        <v>4000000</v>
      </c>
      <c r="O446" s="253"/>
      <c r="P446" s="244"/>
      <c r="Q446" s="244"/>
    </row>
    <row r="447" spans="1:19" ht="13.2" x14ac:dyDescent="0.25">
      <c r="A447" s="1" t="s">
        <v>799</v>
      </c>
      <c r="B447" s="65"/>
      <c r="C447" s="66" t="s">
        <v>790</v>
      </c>
      <c r="D447" s="65">
        <v>20</v>
      </c>
      <c r="E447" s="65" t="s">
        <v>59</v>
      </c>
      <c r="F447" s="67">
        <v>250000</v>
      </c>
      <c r="G447" s="154">
        <f>ROUNDDOWN(D447*F447,-3)</f>
        <v>5000000</v>
      </c>
      <c r="H447" s="188"/>
      <c r="I447" s="66" t="s">
        <v>790</v>
      </c>
      <c r="J447" s="65">
        <v>10</v>
      </c>
      <c r="K447" s="65" t="s">
        <v>59</v>
      </c>
      <c r="L447" s="67">
        <v>250000</v>
      </c>
      <c r="M447" s="67">
        <f>ROUNDDOWN(J447*L447,-3)</f>
        <v>2500000</v>
      </c>
      <c r="N447" s="340">
        <f>Reviu[[#This Row],[JUMLAH]]-Reviu[[#This Row],[JUMLAH ]]</f>
        <v>2500000</v>
      </c>
      <c r="O447" s="279"/>
      <c r="P447" s="244"/>
      <c r="Q447" s="244"/>
    </row>
    <row r="448" spans="1:19" ht="13.2" x14ac:dyDescent="0.25">
      <c r="A448" s="1" t="s">
        <v>800</v>
      </c>
      <c r="B448" s="129" t="s">
        <v>524</v>
      </c>
      <c r="C448" s="130" t="s">
        <v>73</v>
      </c>
      <c r="D448" s="129"/>
      <c r="E448" s="129"/>
      <c r="F448" s="131"/>
      <c r="G448" s="175">
        <f>G449</f>
        <v>1000000</v>
      </c>
      <c r="H448" s="209" t="s">
        <v>524</v>
      </c>
      <c r="I448" s="130" t="s">
        <v>73</v>
      </c>
      <c r="J448" s="129"/>
      <c r="K448" s="129"/>
      <c r="L448" s="131"/>
      <c r="M448" s="131">
        <f>M449</f>
        <v>1000000</v>
      </c>
      <c r="N448" s="431">
        <f>N449</f>
        <v>0</v>
      </c>
      <c r="O448" s="279"/>
      <c r="P448" s="244"/>
      <c r="Q448" s="244"/>
      <c r="R448" s="4" t="s">
        <v>322</v>
      </c>
      <c r="S448" s="311" t="s">
        <v>508</v>
      </c>
    </row>
    <row r="449" spans="1:19" ht="13.2" x14ac:dyDescent="0.25">
      <c r="A449" s="1" t="s">
        <v>801</v>
      </c>
      <c r="B449" s="65"/>
      <c r="C449" s="66" t="s">
        <v>622</v>
      </c>
      <c r="D449" s="65">
        <v>4</v>
      </c>
      <c r="E449" s="65" t="s">
        <v>120</v>
      </c>
      <c r="F449" s="67">
        <v>250000</v>
      </c>
      <c r="G449" s="154">
        <f>ROUNDDOWN(D449*F449,-3)</f>
        <v>1000000</v>
      </c>
      <c r="H449" s="188"/>
      <c r="I449" s="66" t="s">
        <v>622</v>
      </c>
      <c r="J449" s="65">
        <v>4</v>
      </c>
      <c r="K449" s="65" t="s">
        <v>120</v>
      </c>
      <c r="L449" s="67">
        <v>250000</v>
      </c>
      <c r="M449" s="67">
        <f>ROUNDDOWN(J449*L449,-3)</f>
        <v>1000000</v>
      </c>
      <c r="N449" s="340">
        <f>Reviu[[#This Row],[JUMLAH]]-Reviu[[#This Row],[JUMLAH ]]</f>
        <v>0</v>
      </c>
      <c r="O449" s="240"/>
      <c r="P449" s="244"/>
      <c r="Q449" s="244"/>
    </row>
    <row r="450" spans="1:19" ht="13.2" x14ac:dyDescent="0.25">
      <c r="A450" s="1" t="s">
        <v>802</v>
      </c>
      <c r="B450" s="110" t="s">
        <v>528</v>
      </c>
      <c r="C450" s="111" t="s">
        <v>31</v>
      </c>
      <c r="D450" s="110"/>
      <c r="E450" s="110"/>
      <c r="F450" s="112"/>
      <c r="G450" s="169">
        <f>G451</f>
        <v>8000000</v>
      </c>
      <c r="H450" s="203" t="s">
        <v>528</v>
      </c>
      <c r="I450" s="111" t="s">
        <v>31</v>
      </c>
      <c r="J450" s="110"/>
      <c r="K450" s="110"/>
      <c r="L450" s="112"/>
      <c r="M450" s="112">
        <f>M451</f>
        <v>4000000</v>
      </c>
      <c r="N450" s="437">
        <f>N451</f>
        <v>4000000</v>
      </c>
      <c r="O450" s="279"/>
      <c r="P450" s="244"/>
      <c r="Q450" s="244"/>
      <c r="R450" s="4" t="s">
        <v>322</v>
      </c>
      <c r="S450" s="311" t="s">
        <v>508</v>
      </c>
    </row>
    <row r="451" spans="1:19" ht="13.2" x14ac:dyDescent="0.25">
      <c r="A451" s="1" t="s">
        <v>803</v>
      </c>
      <c r="B451" s="65"/>
      <c r="C451" s="66" t="s">
        <v>559</v>
      </c>
      <c r="D451" s="65">
        <v>8</v>
      </c>
      <c r="E451" s="65" t="s">
        <v>33</v>
      </c>
      <c r="F451" s="67">
        <v>1000000</v>
      </c>
      <c r="G451" s="154">
        <f>ROUNDDOWN(D451*F451,-3)</f>
        <v>8000000</v>
      </c>
      <c r="H451" s="188"/>
      <c r="I451" s="66" t="s">
        <v>559</v>
      </c>
      <c r="J451" s="65">
        <v>4</v>
      </c>
      <c r="K451" s="65" t="s">
        <v>33</v>
      </c>
      <c r="L451" s="67">
        <v>1000000</v>
      </c>
      <c r="M451" s="67">
        <f>ROUNDDOWN(J451*L451,-3)</f>
        <v>4000000</v>
      </c>
      <c r="N451" s="480">
        <f>Reviu[[#This Row],[JUMLAH]]-Reviu[[#This Row],[JUMLAH ]]</f>
        <v>4000000</v>
      </c>
      <c r="O451" s="253"/>
      <c r="P451" s="244"/>
      <c r="Q451" s="244"/>
    </row>
    <row r="452" spans="1:19" ht="13.2" x14ac:dyDescent="0.25">
      <c r="A452" s="1" t="s">
        <v>345</v>
      </c>
      <c r="B452" s="62" t="s">
        <v>525</v>
      </c>
      <c r="C452" s="63" t="s">
        <v>35</v>
      </c>
      <c r="D452" s="62"/>
      <c r="E452" s="62"/>
      <c r="F452" s="64"/>
      <c r="G452" s="153">
        <f>G453</f>
        <v>117435000</v>
      </c>
      <c r="H452" s="187" t="s">
        <v>525</v>
      </c>
      <c r="I452" s="63" t="s">
        <v>35</v>
      </c>
      <c r="J452" s="62"/>
      <c r="K452" s="62"/>
      <c r="L452" s="64"/>
      <c r="M452" s="64">
        <f>M453</f>
        <v>42082000</v>
      </c>
      <c r="N452" s="416">
        <f>N453</f>
        <v>75353000</v>
      </c>
      <c r="O452" s="279"/>
      <c r="P452" s="244"/>
      <c r="Q452" s="244"/>
      <c r="R452" s="4" t="s">
        <v>322</v>
      </c>
      <c r="S452" s="311" t="s">
        <v>508</v>
      </c>
    </row>
    <row r="453" spans="1:19" ht="13.2" x14ac:dyDescent="0.25">
      <c r="A453" s="1" t="s">
        <v>346</v>
      </c>
      <c r="B453" s="65"/>
      <c r="C453" s="66" t="s">
        <v>804</v>
      </c>
      <c r="D453" s="65">
        <v>20</v>
      </c>
      <c r="E453" s="65" t="s">
        <v>26</v>
      </c>
      <c r="F453" s="67">
        <v>5871750</v>
      </c>
      <c r="G453" s="154">
        <f>ROUNDDOWN(D453*F453,-3)</f>
        <v>117435000</v>
      </c>
      <c r="H453" s="188"/>
      <c r="I453" s="271" t="s">
        <v>804</v>
      </c>
      <c r="J453" s="537">
        <v>10</v>
      </c>
      <c r="K453" s="272" t="s">
        <v>26</v>
      </c>
      <c r="L453" s="274">
        <v>4208250</v>
      </c>
      <c r="M453" s="274">
        <f>ROUNDDOWN(J453*L453,-3)</f>
        <v>42082000</v>
      </c>
      <c r="N453" s="480">
        <f>Reviu[[#This Row],[JUMLAH]]-Reviu[[#This Row],[JUMLAH ]]</f>
        <v>75353000</v>
      </c>
      <c r="O453" s="253"/>
      <c r="P453" s="244"/>
      <c r="Q453" s="244"/>
    </row>
    <row r="454" spans="1:19" ht="13.2" x14ac:dyDescent="0.25">
      <c r="A454" s="1" t="s">
        <v>347</v>
      </c>
      <c r="B454" s="71" t="s">
        <v>167</v>
      </c>
      <c r="C454" s="72" t="s">
        <v>805</v>
      </c>
      <c r="D454" s="71"/>
      <c r="E454" s="71"/>
      <c r="F454" s="73"/>
      <c r="G454" s="156">
        <f>SUM(G455,G460)</f>
        <v>186750000</v>
      </c>
      <c r="H454" s="190" t="s">
        <v>167</v>
      </c>
      <c r="I454" s="72" t="s">
        <v>805</v>
      </c>
      <c r="J454" s="71"/>
      <c r="K454" s="71"/>
      <c r="L454" s="73"/>
      <c r="M454" s="73">
        <f>SUM(M455,M460)</f>
        <v>47750000</v>
      </c>
      <c r="N454" s="419">
        <f>SUM(N455,N460)</f>
        <v>139000000</v>
      </c>
      <c r="O454" s="279"/>
      <c r="P454" s="532" t="s">
        <v>507</v>
      </c>
      <c r="Q454" s="532" t="s">
        <v>508</v>
      </c>
      <c r="S454" s="311"/>
    </row>
    <row r="455" spans="1:19" ht="13.2" x14ac:dyDescent="0.25">
      <c r="A455" s="1" t="s">
        <v>806</v>
      </c>
      <c r="B455" s="68" t="s">
        <v>523</v>
      </c>
      <c r="C455" s="69" t="s">
        <v>24</v>
      </c>
      <c r="D455" s="68"/>
      <c r="E455" s="68"/>
      <c r="F455" s="70"/>
      <c r="G455" s="155">
        <f>SUM(G456:G459)</f>
        <v>49250000</v>
      </c>
      <c r="H455" s="189" t="s">
        <v>523</v>
      </c>
      <c r="I455" s="69" t="s">
        <v>24</v>
      </c>
      <c r="J455" s="68"/>
      <c r="K455" s="68"/>
      <c r="L455" s="70"/>
      <c r="M455" s="70">
        <f>SUM(M456:M459)</f>
        <v>19750000</v>
      </c>
      <c r="N455" s="417">
        <f>SUM(N456:N459)</f>
        <v>29500000</v>
      </c>
      <c r="O455" s="279"/>
      <c r="P455" s="244"/>
      <c r="Q455" s="244"/>
      <c r="R455" s="4" t="s">
        <v>322</v>
      </c>
      <c r="S455" s="311" t="s">
        <v>508</v>
      </c>
    </row>
    <row r="456" spans="1:19" ht="13.2" x14ac:dyDescent="0.25">
      <c r="A456" s="1" t="s">
        <v>807</v>
      </c>
      <c r="B456" s="65"/>
      <c r="C456" s="66" t="s">
        <v>555</v>
      </c>
      <c r="D456" s="65">
        <v>230</v>
      </c>
      <c r="E456" s="65" t="s">
        <v>26</v>
      </c>
      <c r="F456" s="67">
        <v>75000</v>
      </c>
      <c r="G456" s="154">
        <f>ROUNDDOWN(D456*F456,-3)</f>
        <v>17250000</v>
      </c>
      <c r="H456" s="188"/>
      <c r="I456" s="271" t="s">
        <v>555</v>
      </c>
      <c r="J456" s="537">
        <v>50</v>
      </c>
      <c r="K456" s="272" t="s">
        <v>26</v>
      </c>
      <c r="L456" s="274">
        <v>75000</v>
      </c>
      <c r="M456" s="274">
        <f>ROUNDDOWN(J456*L456,-3)</f>
        <v>3750000</v>
      </c>
      <c r="N456" s="480">
        <f>Reviu[[#This Row],[JUMLAH]]-Reviu[[#This Row],[JUMLAH ]]</f>
        <v>13500000</v>
      </c>
      <c r="O456" s="253"/>
      <c r="P456" s="244"/>
      <c r="Q456" s="244"/>
    </row>
    <row r="457" spans="1:19" ht="13.2" x14ac:dyDescent="0.25">
      <c r="A457" s="1" t="s">
        <v>808</v>
      </c>
      <c r="B457" s="65"/>
      <c r="C457" s="66" t="s">
        <v>556</v>
      </c>
      <c r="D457" s="65">
        <v>8</v>
      </c>
      <c r="E457" s="65" t="s">
        <v>120</v>
      </c>
      <c r="F457" s="67">
        <v>1500000</v>
      </c>
      <c r="G457" s="154">
        <f>ROUNDDOWN(D457*F457,-3)</f>
        <v>12000000</v>
      </c>
      <c r="H457" s="188"/>
      <c r="I457" s="271" t="s">
        <v>556</v>
      </c>
      <c r="J457" s="537">
        <v>4</v>
      </c>
      <c r="K457" s="272" t="s">
        <v>120</v>
      </c>
      <c r="L457" s="274">
        <v>1500000</v>
      </c>
      <c r="M457" s="274">
        <f>ROUNDDOWN(J457*L457,-3)</f>
        <v>6000000</v>
      </c>
      <c r="N457" s="480">
        <f>Reviu[[#This Row],[JUMLAH]]-Reviu[[#This Row],[JUMLAH ]]</f>
        <v>6000000</v>
      </c>
      <c r="O457" s="253"/>
      <c r="P457" s="244"/>
      <c r="Q457" s="244"/>
    </row>
    <row r="458" spans="1:19" ht="13.2" x14ac:dyDescent="0.25">
      <c r="A458" s="1" t="s">
        <v>809</v>
      </c>
      <c r="B458" s="65"/>
      <c r="C458" s="66" t="s">
        <v>557</v>
      </c>
      <c r="D458" s="65">
        <v>8</v>
      </c>
      <c r="E458" s="65" t="s">
        <v>120</v>
      </c>
      <c r="F458" s="67">
        <v>1500000</v>
      </c>
      <c r="G458" s="154">
        <f>ROUNDDOWN(D458*F458,-3)</f>
        <v>12000000</v>
      </c>
      <c r="H458" s="188"/>
      <c r="I458" s="271" t="s">
        <v>557</v>
      </c>
      <c r="J458" s="537">
        <v>4</v>
      </c>
      <c r="K458" s="272" t="s">
        <v>120</v>
      </c>
      <c r="L458" s="274">
        <v>1500000</v>
      </c>
      <c r="M458" s="274">
        <f>ROUNDDOWN(J458*L458,-3)</f>
        <v>6000000</v>
      </c>
      <c r="N458" s="480">
        <f>Reviu[[#This Row],[JUMLAH]]-Reviu[[#This Row],[JUMLAH ]]</f>
        <v>6000000</v>
      </c>
      <c r="O458" s="253"/>
      <c r="P458" s="244"/>
      <c r="Q458" s="244"/>
    </row>
    <row r="459" spans="1:19" ht="13.2" x14ac:dyDescent="0.25">
      <c r="A459" s="1" t="s">
        <v>810</v>
      </c>
      <c r="B459" s="65"/>
      <c r="C459" s="66" t="s">
        <v>558</v>
      </c>
      <c r="D459" s="65">
        <v>8</v>
      </c>
      <c r="E459" s="65" t="s">
        <v>120</v>
      </c>
      <c r="F459" s="67">
        <v>1000000</v>
      </c>
      <c r="G459" s="154">
        <f>ROUNDDOWN(D459*F459,-3)</f>
        <v>8000000</v>
      </c>
      <c r="H459" s="188"/>
      <c r="I459" s="271" t="s">
        <v>558</v>
      </c>
      <c r="J459" s="537">
        <v>4</v>
      </c>
      <c r="K459" s="272" t="s">
        <v>120</v>
      </c>
      <c r="L459" s="274">
        <v>1000000</v>
      </c>
      <c r="M459" s="274">
        <f>ROUNDDOWN(J459*L459,-3)</f>
        <v>4000000</v>
      </c>
      <c r="N459" s="480">
        <f>Reviu[[#This Row],[JUMLAH]]-Reviu[[#This Row],[JUMLAH ]]</f>
        <v>4000000</v>
      </c>
      <c r="O459" s="253"/>
      <c r="P459" s="244"/>
      <c r="Q459" s="244"/>
    </row>
    <row r="460" spans="1:19" ht="13.2" x14ac:dyDescent="0.25">
      <c r="A460" s="1" t="s">
        <v>348</v>
      </c>
      <c r="B460" s="68" t="s">
        <v>525</v>
      </c>
      <c r="C460" s="69" t="s">
        <v>35</v>
      </c>
      <c r="D460" s="68"/>
      <c r="E460" s="68"/>
      <c r="F460" s="70"/>
      <c r="G460" s="155">
        <f>G461</f>
        <v>137500000</v>
      </c>
      <c r="H460" s="189" t="s">
        <v>525</v>
      </c>
      <c r="I460" s="69" t="s">
        <v>35</v>
      </c>
      <c r="J460" s="68"/>
      <c r="K460" s="68"/>
      <c r="L460" s="70"/>
      <c r="M460" s="70">
        <f>M461</f>
        <v>28000000</v>
      </c>
      <c r="N460" s="417">
        <f>N461</f>
        <v>109500000</v>
      </c>
      <c r="O460" s="279"/>
      <c r="P460" s="244"/>
      <c r="Q460" s="244"/>
      <c r="R460" s="4" t="s">
        <v>322</v>
      </c>
      <c r="S460" s="311" t="s">
        <v>508</v>
      </c>
    </row>
    <row r="461" spans="1:19" ht="13.2" x14ac:dyDescent="0.25">
      <c r="A461" s="1" t="s">
        <v>349</v>
      </c>
      <c r="B461" s="65"/>
      <c r="C461" s="66" t="s">
        <v>811</v>
      </c>
      <c r="D461" s="65">
        <v>25</v>
      </c>
      <c r="E461" s="65" t="s">
        <v>26</v>
      </c>
      <c r="F461" s="67">
        <v>5500000</v>
      </c>
      <c r="G461" s="154">
        <f>ROUNDDOWN(D461*F461,-3)</f>
        <v>137500000</v>
      </c>
      <c r="H461" s="188"/>
      <c r="I461" s="271" t="s">
        <v>811</v>
      </c>
      <c r="J461" s="537">
        <v>8</v>
      </c>
      <c r="K461" s="272" t="s">
        <v>26</v>
      </c>
      <c r="L461" s="274">
        <v>3500000</v>
      </c>
      <c r="M461" s="274">
        <f>ROUNDDOWN(J461*L461,-3)</f>
        <v>28000000</v>
      </c>
      <c r="N461" s="480">
        <f>Reviu[[#This Row],[JUMLAH]]-Reviu[[#This Row],[JUMLAH ]]</f>
        <v>109500000</v>
      </c>
      <c r="O461" s="253"/>
      <c r="P461" s="244"/>
      <c r="Q461" s="244"/>
    </row>
    <row r="462" spans="1:19" ht="13.2" x14ac:dyDescent="0.25">
      <c r="A462" s="1" t="s">
        <v>812</v>
      </c>
      <c r="B462" s="71" t="s">
        <v>177</v>
      </c>
      <c r="C462" s="72" t="s">
        <v>813</v>
      </c>
      <c r="D462" s="71"/>
      <c r="E462" s="71"/>
      <c r="F462" s="73"/>
      <c r="G462" s="156">
        <f>SUM(G463,G468)</f>
        <v>165187000</v>
      </c>
      <c r="H462" s="190" t="s">
        <v>177</v>
      </c>
      <c r="I462" s="72" t="s">
        <v>813</v>
      </c>
      <c r="J462" s="71"/>
      <c r="K462" s="71"/>
      <c r="L462" s="73"/>
      <c r="M462" s="73">
        <f>SUM(M463,M468)</f>
        <v>39296000</v>
      </c>
      <c r="N462" s="419">
        <f>SUM(N463,N468)</f>
        <v>125891000</v>
      </c>
      <c r="O462" s="279"/>
      <c r="P462" s="532" t="s">
        <v>507</v>
      </c>
      <c r="Q462" s="532" t="s">
        <v>508</v>
      </c>
      <c r="S462" s="311"/>
    </row>
    <row r="463" spans="1:19" ht="13.2" x14ac:dyDescent="0.25">
      <c r="A463" s="1" t="s">
        <v>814</v>
      </c>
      <c r="B463" s="68" t="s">
        <v>523</v>
      </c>
      <c r="C463" s="69" t="s">
        <v>24</v>
      </c>
      <c r="D463" s="68"/>
      <c r="E463" s="68"/>
      <c r="F463" s="70"/>
      <c r="G463" s="155">
        <f>SUM(G464:G467)</f>
        <v>29250000</v>
      </c>
      <c r="H463" s="189" t="s">
        <v>523</v>
      </c>
      <c r="I463" s="69" t="s">
        <v>24</v>
      </c>
      <c r="J463" s="68"/>
      <c r="K463" s="68"/>
      <c r="L463" s="70"/>
      <c r="M463" s="70">
        <f>SUM(M464:M467)</f>
        <v>19000000</v>
      </c>
      <c r="N463" s="417">
        <f>SUM(N464:N467)</f>
        <v>10250000</v>
      </c>
      <c r="O463" s="279"/>
      <c r="P463" s="244"/>
      <c r="Q463" s="244"/>
      <c r="R463" s="4" t="s">
        <v>322</v>
      </c>
      <c r="S463" s="311" t="s">
        <v>508</v>
      </c>
    </row>
    <row r="464" spans="1:19" ht="13.2" x14ac:dyDescent="0.25">
      <c r="A464" s="1" t="s">
        <v>815</v>
      </c>
      <c r="B464" s="65"/>
      <c r="C464" s="66" t="s">
        <v>555</v>
      </c>
      <c r="D464" s="65">
        <v>70</v>
      </c>
      <c r="E464" s="65" t="s">
        <v>26</v>
      </c>
      <c r="F464" s="67">
        <v>75000</v>
      </c>
      <c r="G464" s="154">
        <f>ROUNDDOWN(D464*F464,-3)</f>
        <v>5250000</v>
      </c>
      <c r="H464" s="188"/>
      <c r="I464" s="271" t="s">
        <v>555</v>
      </c>
      <c r="J464" s="537">
        <v>40</v>
      </c>
      <c r="K464" s="272" t="s">
        <v>26</v>
      </c>
      <c r="L464" s="274">
        <v>75000</v>
      </c>
      <c r="M464" s="274">
        <f>ROUNDDOWN(J464*L464,-3)</f>
        <v>3000000</v>
      </c>
      <c r="N464" s="480">
        <f>Reviu[[#This Row],[JUMLAH]]-Reviu[[#This Row],[JUMLAH ]]</f>
        <v>2250000</v>
      </c>
      <c r="O464" s="253"/>
      <c r="P464" s="244"/>
      <c r="Q464" s="244"/>
    </row>
    <row r="465" spans="1:19" ht="13.2" x14ac:dyDescent="0.25">
      <c r="A465" s="1" t="s">
        <v>816</v>
      </c>
      <c r="B465" s="65"/>
      <c r="C465" s="66" t="s">
        <v>556</v>
      </c>
      <c r="D465" s="65">
        <v>6</v>
      </c>
      <c r="E465" s="65" t="s">
        <v>120</v>
      </c>
      <c r="F465" s="67">
        <v>1500000</v>
      </c>
      <c r="G465" s="154">
        <f>ROUNDDOWN(D465*F465,-3)</f>
        <v>9000000</v>
      </c>
      <c r="H465" s="188"/>
      <c r="I465" s="66" t="s">
        <v>556</v>
      </c>
      <c r="J465" s="65">
        <v>4</v>
      </c>
      <c r="K465" s="65" t="s">
        <v>120</v>
      </c>
      <c r="L465" s="67">
        <v>1500000</v>
      </c>
      <c r="M465" s="67">
        <f>ROUNDDOWN(J465*L465,-3)</f>
        <v>6000000</v>
      </c>
      <c r="N465" s="480">
        <f>Reviu[[#This Row],[JUMLAH]]-Reviu[[#This Row],[JUMLAH ]]</f>
        <v>3000000</v>
      </c>
      <c r="O465" s="253"/>
      <c r="P465" s="244"/>
      <c r="Q465" s="244"/>
    </row>
    <row r="466" spans="1:19" ht="13.2" x14ac:dyDescent="0.25">
      <c r="A466" s="1" t="s">
        <v>817</v>
      </c>
      <c r="B466" s="65"/>
      <c r="C466" s="66" t="s">
        <v>557</v>
      </c>
      <c r="D466" s="65">
        <v>6</v>
      </c>
      <c r="E466" s="65" t="s">
        <v>120</v>
      </c>
      <c r="F466" s="67">
        <v>1500000</v>
      </c>
      <c r="G466" s="154">
        <f>ROUNDDOWN(D466*F466,-3)</f>
        <v>9000000</v>
      </c>
      <c r="H466" s="188"/>
      <c r="I466" s="66" t="s">
        <v>557</v>
      </c>
      <c r="J466" s="65">
        <v>4</v>
      </c>
      <c r="K466" s="65" t="s">
        <v>120</v>
      </c>
      <c r="L466" s="67">
        <v>1500000</v>
      </c>
      <c r="M466" s="67">
        <f>ROUNDDOWN(J466*L466,-3)</f>
        <v>6000000</v>
      </c>
      <c r="N466" s="480">
        <f>Reviu[[#This Row],[JUMLAH]]-Reviu[[#This Row],[JUMLAH ]]</f>
        <v>3000000</v>
      </c>
      <c r="O466" s="253"/>
      <c r="P466" s="244"/>
      <c r="Q466" s="244"/>
    </row>
    <row r="467" spans="1:19" ht="13.2" x14ac:dyDescent="0.25">
      <c r="A467" s="1" t="s">
        <v>818</v>
      </c>
      <c r="B467" s="65"/>
      <c r="C467" s="66" t="s">
        <v>558</v>
      </c>
      <c r="D467" s="65">
        <v>6</v>
      </c>
      <c r="E467" s="65" t="s">
        <v>120</v>
      </c>
      <c r="F467" s="67">
        <v>1000000</v>
      </c>
      <c r="G467" s="154">
        <f>ROUNDDOWN(D467*F467,-3)</f>
        <v>6000000</v>
      </c>
      <c r="H467" s="188"/>
      <c r="I467" s="66" t="s">
        <v>558</v>
      </c>
      <c r="J467" s="65">
        <v>4</v>
      </c>
      <c r="K467" s="65" t="s">
        <v>120</v>
      </c>
      <c r="L467" s="67">
        <v>1000000</v>
      </c>
      <c r="M467" s="67">
        <f>ROUNDDOWN(J467*L467,-3)</f>
        <v>4000000</v>
      </c>
      <c r="N467" s="480">
        <f>Reviu[[#This Row],[JUMLAH]]-Reviu[[#This Row],[JUMLAH ]]</f>
        <v>2000000</v>
      </c>
      <c r="O467" s="253"/>
      <c r="P467" s="244"/>
      <c r="Q467" s="244"/>
    </row>
    <row r="468" spans="1:19" ht="13.2" x14ac:dyDescent="0.25">
      <c r="A468" s="1" t="s">
        <v>819</v>
      </c>
      <c r="B468" s="68" t="s">
        <v>525</v>
      </c>
      <c r="C468" s="69" t="s">
        <v>35</v>
      </c>
      <c r="D468" s="68"/>
      <c r="E468" s="68"/>
      <c r="F468" s="70"/>
      <c r="G468" s="155">
        <f>G469</f>
        <v>135937000</v>
      </c>
      <c r="H468" s="189" t="s">
        <v>525</v>
      </c>
      <c r="I468" s="69" t="s">
        <v>35</v>
      </c>
      <c r="J468" s="68"/>
      <c r="K468" s="68"/>
      <c r="L468" s="70"/>
      <c r="M468" s="70">
        <f>M469</f>
        <v>20296000</v>
      </c>
      <c r="N468" s="417">
        <f>N469</f>
        <v>115641000</v>
      </c>
      <c r="O468" s="279"/>
      <c r="P468" s="244"/>
      <c r="Q468" s="244"/>
      <c r="R468" s="4" t="s">
        <v>322</v>
      </c>
      <c r="S468" s="311" t="s">
        <v>508</v>
      </c>
    </row>
    <row r="469" spans="1:19" ht="13.2" x14ac:dyDescent="0.25">
      <c r="A469" s="1" t="s">
        <v>820</v>
      </c>
      <c r="B469" s="65"/>
      <c r="C469" s="66" t="s">
        <v>821</v>
      </c>
      <c r="D469" s="65">
        <v>25</v>
      </c>
      <c r="E469" s="65" t="s">
        <v>26</v>
      </c>
      <c r="F469" s="67">
        <v>5437480</v>
      </c>
      <c r="G469" s="154">
        <f>ROUNDDOWN(D469*F469,-3)</f>
        <v>135937000</v>
      </c>
      <c r="H469" s="188"/>
      <c r="I469" s="271" t="s">
        <v>821</v>
      </c>
      <c r="J469" s="537">
        <v>8</v>
      </c>
      <c r="K469" s="272" t="s">
        <v>26</v>
      </c>
      <c r="L469" s="274">
        <v>2537000</v>
      </c>
      <c r="M469" s="274">
        <f>ROUNDDOWN(J469*L469,-3)</f>
        <v>20296000</v>
      </c>
      <c r="N469" s="480">
        <f>Reviu[[#This Row],[JUMLAH]]-Reviu[[#This Row],[JUMLAH ]]</f>
        <v>115641000</v>
      </c>
      <c r="O469" s="253"/>
      <c r="P469" s="244"/>
      <c r="Q469" s="244"/>
    </row>
    <row r="470" spans="1:19" ht="13.2" x14ac:dyDescent="0.25">
      <c r="A470" s="1" t="s">
        <v>822</v>
      </c>
      <c r="B470" s="71" t="s">
        <v>191</v>
      </c>
      <c r="C470" s="72" t="s">
        <v>823</v>
      </c>
      <c r="D470" s="71"/>
      <c r="E470" s="71"/>
      <c r="F470" s="73"/>
      <c r="G470" s="156">
        <f>SUM(G471,G478,G480,G482)</f>
        <v>420700000</v>
      </c>
      <c r="H470" s="190" t="s">
        <v>191</v>
      </c>
      <c r="I470" s="72" t="s">
        <v>823</v>
      </c>
      <c r="J470" s="71"/>
      <c r="K470" s="71"/>
      <c r="L470" s="73"/>
      <c r="M470" s="73">
        <f>SUM(M471,M478,M480,M482)</f>
        <v>420700000</v>
      </c>
      <c r="N470" s="419">
        <f>SUM(N471,N478,N480,N482)</f>
        <v>0</v>
      </c>
      <c r="O470" s="279"/>
      <c r="P470" s="532" t="s">
        <v>507</v>
      </c>
      <c r="Q470" s="532" t="s">
        <v>508</v>
      </c>
      <c r="S470" s="311"/>
    </row>
    <row r="471" spans="1:19" ht="13.2" x14ac:dyDescent="0.25">
      <c r="A471" s="1" t="s">
        <v>824</v>
      </c>
      <c r="B471" s="68" t="s">
        <v>523</v>
      </c>
      <c r="C471" s="69" t="s">
        <v>24</v>
      </c>
      <c r="D471" s="68"/>
      <c r="E471" s="68"/>
      <c r="F471" s="70"/>
      <c r="G471" s="155">
        <f>SUM(G472:G477)</f>
        <v>42900000</v>
      </c>
      <c r="H471" s="189" t="s">
        <v>523</v>
      </c>
      <c r="I471" s="69" t="s">
        <v>24</v>
      </c>
      <c r="J471" s="68"/>
      <c r="K471" s="68"/>
      <c r="L471" s="70"/>
      <c r="M471" s="70">
        <f>SUM(M472:M477)</f>
        <v>42900000</v>
      </c>
      <c r="N471" s="417">
        <f>SUM(N472:N477)</f>
        <v>0</v>
      </c>
      <c r="O471" s="279"/>
      <c r="P471" s="244"/>
      <c r="Q471" s="244"/>
      <c r="R471" s="4" t="s">
        <v>322</v>
      </c>
      <c r="S471" s="311" t="s">
        <v>508</v>
      </c>
    </row>
    <row r="472" spans="1:19" ht="13.2" x14ac:dyDescent="0.25">
      <c r="A472" s="1" t="s">
        <v>825</v>
      </c>
      <c r="B472" s="65"/>
      <c r="C472" s="66" t="s">
        <v>555</v>
      </c>
      <c r="D472" s="65">
        <v>100</v>
      </c>
      <c r="E472" s="65" t="s">
        <v>26</v>
      </c>
      <c r="F472" s="67">
        <v>75000</v>
      </c>
      <c r="G472" s="154">
        <f t="shared" ref="G472:G477" si="16">ROUNDDOWN(D472*F472,-3)</f>
        <v>7500000</v>
      </c>
      <c r="H472" s="188"/>
      <c r="I472" s="66" t="s">
        <v>555</v>
      </c>
      <c r="J472" s="65">
        <v>100</v>
      </c>
      <c r="K472" s="65" t="s">
        <v>26</v>
      </c>
      <c r="L472" s="67">
        <v>75000</v>
      </c>
      <c r="M472" s="67">
        <f t="shared" ref="M472:M477" si="17">ROUNDDOWN(J472*L472,-3)</f>
        <v>7500000</v>
      </c>
      <c r="N472" s="340">
        <f>Reviu[[#This Row],[JUMLAH]]-Reviu[[#This Row],[JUMLAH ]]</f>
        <v>0</v>
      </c>
      <c r="O472" s="240"/>
      <c r="P472" s="244"/>
      <c r="Q472" s="244"/>
    </row>
    <row r="473" spans="1:19" ht="13.2" x14ac:dyDescent="0.25">
      <c r="A473" s="1" t="s">
        <v>826</v>
      </c>
      <c r="B473" s="65"/>
      <c r="C473" s="66" t="s">
        <v>556</v>
      </c>
      <c r="D473" s="65">
        <v>2</v>
      </c>
      <c r="E473" s="65" t="s">
        <v>120</v>
      </c>
      <c r="F473" s="67">
        <v>1500000</v>
      </c>
      <c r="G473" s="154">
        <f t="shared" si="16"/>
        <v>3000000</v>
      </c>
      <c r="H473" s="188"/>
      <c r="I473" s="66" t="s">
        <v>556</v>
      </c>
      <c r="J473" s="65">
        <v>2</v>
      </c>
      <c r="K473" s="65" t="s">
        <v>120</v>
      </c>
      <c r="L473" s="67">
        <v>1500000</v>
      </c>
      <c r="M473" s="67">
        <f t="shared" si="17"/>
        <v>3000000</v>
      </c>
      <c r="N473" s="340">
        <f>Reviu[[#This Row],[JUMLAH]]-Reviu[[#This Row],[JUMLAH ]]</f>
        <v>0</v>
      </c>
      <c r="O473" s="240"/>
      <c r="P473" s="244"/>
      <c r="Q473" s="244"/>
    </row>
    <row r="474" spans="1:19" ht="13.2" x14ac:dyDescent="0.25">
      <c r="A474" s="1" t="s">
        <v>827</v>
      </c>
      <c r="B474" s="65"/>
      <c r="C474" s="66" t="s">
        <v>557</v>
      </c>
      <c r="D474" s="65">
        <v>2</v>
      </c>
      <c r="E474" s="65" t="s">
        <v>120</v>
      </c>
      <c r="F474" s="67">
        <v>1500000</v>
      </c>
      <c r="G474" s="154">
        <f t="shared" si="16"/>
        <v>3000000</v>
      </c>
      <c r="H474" s="188"/>
      <c r="I474" s="66" t="s">
        <v>557</v>
      </c>
      <c r="J474" s="65">
        <v>2</v>
      </c>
      <c r="K474" s="65" t="s">
        <v>120</v>
      </c>
      <c r="L474" s="67">
        <v>1500000</v>
      </c>
      <c r="M474" s="67">
        <f t="shared" si="17"/>
        <v>3000000</v>
      </c>
      <c r="N474" s="340">
        <f>Reviu[[#This Row],[JUMLAH]]-Reviu[[#This Row],[JUMLAH ]]</f>
        <v>0</v>
      </c>
      <c r="O474" s="240"/>
      <c r="P474" s="244"/>
      <c r="Q474" s="244"/>
    </row>
    <row r="475" spans="1:19" ht="13.2" x14ac:dyDescent="0.25">
      <c r="A475" s="1" t="s">
        <v>828</v>
      </c>
      <c r="B475" s="65"/>
      <c r="C475" s="66" t="s">
        <v>558</v>
      </c>
      <c r="D475" s="65">
        <v>2</v>
      </c>
      <c r="E475" s="65" t="s">
        <v>120</v>
      </c>
      <c r="F475" s="67">
        <v>1000000</v>
      </c>
      <c r="G475" s="154">
        <f t="shared" si="16"/>
        <v>2000000</v>
      </c>
      <c r="H475" s="188"/>
      <c r="I475" s="66" t="s">
        <v>558</v>
      </c>
      <c r="J475" s="65">
        <v>2</v>
      </c>
      <c r="K475" s="65" t="s">
        <v>120</v>
      </c>
      <c r="L475" s="67">
        <v>1000000</v>
      </c>
      <c r="M475" s="67">
        <f t="shared" si="17"/>
        <v>2000000</v>
      </c>
      <c r="N475" s="340">
        <f>Reviu[[#This Row],[JUMLAH]]-Reviu[[#This Row],[JUMLAH ]]</f>
        <v>0</v>
      </c>
      <c r="O475" s="240"/>
      <c r="P475" s="244"/>
      <c r="Q475" s="244"/>
    </row>
    <row r="476" spans="1:19" ht="13.2" x14ac:dyDescent="0.25">
      <c r="A476" s="1" t="s">
        <v>829</v>
      </c>
      <c r="B476" s="65"/>
      <c r="C476" s="66" t="s">
        <v>830</v>
      </c>
      <c r="D476" s="65">
        <v>20</v>
      </c>
      <c r="E476" s="65" t="s">
        <v>59</v>
      </c>
      <c r="F476" s="67">
        <v>250000</v>
      </c>
      <c r="G476" s="154">
        <f t="shared" si="16"/>
        <v>5000000</v>
      </c>
      <c r="H476" s="188"/>
      <c r="I476" s="66" t="s">
        <v>830</v>
      </c>
      <c r="J476" s="65">
        <v>20</v>
      </c>
      <c r="K476" s="65" t="s">
        <v>59</v>
      </c>
      <c r="L476" s="67">
        <v>250000</v>
      </c>
      <c r="M476" s="67">
        <f t="shared" si="17"/>
        <v>5000000</v>
      </c>
      <c r="N476" s="340">
        <f>Reviu[[#This Row],[JUMLAH]]-Reviu[[#This Row],[JUMLAH ]]</f>
        <v>0</v>
      </c>
      <c r="O476" s="240"/>
      <c r="P476" s="244"/>
      <c r="Q476" s="244"/>
    </row>
    <row r="477" spans="1:19" ht="13.2" x14ac:dyDescent="0.25">
      <c r="A477" s="1" t="s">
        <v>831</v>
      </c>
      <c r="B477" s="65"/>
      <c r="C477" s="66" t="s">
        <v>832</v>
      </c>
      <c r="D477" s="65">
        <v>80</v>
      </c>
      <c r="E477" s="65" t="s">
        <v>26</v>
      </c>
      <c r="F477" s="67">
        <v>280000</v>
      </c>
      <c r="G477" s="154">
        <f t="shared" si="16"/>
        <v>22400000</v>
      </c>
      <c r="H477" s="188"/>
      <c r="I477" s="66" t="s">
        <v>832</v>
      </c>
      <c r="J477" s="65">
        <v>80</v>
      </c>
      <c r="K477" s="65" t="s">
        <v>26</v>
      </c>
      <c r="L477" s="67">
        <v>280000</v>
      </c>
      <c r="M477" s="67">
        <f t="shared" si="17"/>
        <v>22400000</v>
      </c>
      <c r="N477" s="340">
        <f>Reviu[[#This Row],[JUMLAH]]-Reviu[[#This Row],[JUMLAH ]]</f>
        <v>0</v>
      </c>
      <c r="O477" s="240"/>
      <c r="P477" s="244"/>
      <c r="Q477" s="244"/>
    </row>
    <row r="478" spans="1:19" ht="13.2" x14ac:dyDescent="0.25">
      <c r="A478" s="1" t="s">
        <v>833</v>
      </c>
      <c r="B478" s="62" t="s">
        <v>528</v>
      </c>
      <c r="C478" s="63" t="s">
        <v>31</v>
      </c>
      <c r="D478" s="62"/>
      <c r="E478" s="62"/>
      <c r="F478" s="64"/>
      <c r="G478" s="153">
        <f>G479</f>
        <v>16000000</v>
      </c>
      <c r="H478" s="187" t="s">
        <v>528</v>
      </c>
      <c r="I478" s="63" t="s">
        <v>31</v>
      </c>
      <c r="J478" s="62"/>
      <c r="K478" s="62"/>
      <c r="L478" s="64"/>
      <c r="M478" s="64">
        <f>M479</f>
        <v>16000000</v>
      </c>
      <c r="N478" s="416">
        <f>N479</f>
        <v>0</v>
      </c>
      <c r="O478" s="279"/>
      <c r="P478" s="244"/>
      <c r="Q478" s="244"/>
      <c r="R478" s="4" t="s">
        <v>322</v>
      </c>
      <c r="S478" s="311" t="s">
        <v>508</v>
      </c>
    </row>
    <row r="479" spans="1:19" ht="13.2" x14ac:dyDescent="0.25">
      <c r="A479" s="1" t="s">
        <v>834</v>
      </c>
      <c r="B479" s="65"/>
      <c r="C479" s="66" t="s">
        <v>559</v>
      </c>
      <c r="D479" s="65">
        <v>16</v>
      </c>
      <c r="E479" s="65" t="s">
        <v>33</v>
      </c>
      <c r="F479" s="67">
        <v>1000000</v>
      </c>
      <c r="G479" s="154">
        <f>ROUNDDOWN(D479*F479,-3)</f>
        <v>16000000</v>
      </c>
      <c r="H479" s="188"/>
      <c r="I479" s="66" t="s">
        <v>559</v>
      </c>
      <c r="J479" s="65">
        <v>16</v>
      </c>
      <c r="K479" s="65" t="s">
        <v>33</v>
      </c>
      <c r="L479" s="67">
        <v>1000000</v>
      </c>
      <c r="M479" s="67">
        <f>ROUNDDOWN(J479*L479,-3)</f>
        <v>16000000</v>
      </c>
      <c r="N479" s="600">
        <f>Reviu[[#This Row],[JUMLAH]]-Reviu[[#This Row],[JUMLAH ]]</f>
        <v>0</v>
      </c>
      <c r="O479" s="253"/>
      <c r="P479" s="244"/>
      <c r="Q479" s="244"/>
    </row>
    <row r="480" spans="1:19" ht="13.2" x14ac:dyDescent="0.25">
      <c r="A480" s="1" t="s">
        <v>835</v>
      </c>
      <c r="B480" s="68" t="s">
        <v>525</v>
      </c>
      <c r="C480" s="69" t="s">
        <v>35</v>
      </c>
      <c r="D480" s="68"/>
      <c r="E480" s="68"/>
      <c r="F480" s="70"/>
      <c r="G480" s="155">
        <f>G481</f>
        <v>15000000</v>
      </c>
      <c r="H480" s="189" t="s">
        <v>525</v>
      </c>
      <c r="I480" s="69" t="s">
        <v>35</v>
      </c>
      <c r="J480" s="68"/>
      <c r="K480" s="68"/>
      <c r="L480" s="70"/>
      <c r="M480" s="70">
        <f>M481</f>
        <v>15000000</v>
      </c>
      <c r="N480" s="417">
        <f>N481</f>
        <v>0</v>
      </c>
      <c r="O480" s="279"/>
      <c r="P480" s="244"/>
      <c r="Q480" s="244"/>
      <c r="R480" s="4" t="s">
        <v>322</v>
      </c>
      <c r="S480" s="311" t="s">
        <v>508</v>
      </c>
    </row>
    <row r="481" spans="1:19" ht="13.2" x14ac:dyDescent="0.25">
      <c r="A481" s="1" t="s">
        <v>836</v>
      </c>
      <c r="B481" s="65"/>
      <c r="C481" s="66" t="s">
        <v>837</v>
      </c>
      <c r="D481" s="65">
        <v>2</v>
      </c>
      <c r="E481" s="65" t="s">
        <v>26</v>
      </c>
      <c r="F481" s="67">
        <v>7500000</v>
      </c>
      <c r="G481" s="154">
        <f>ROUNDDOWN(D481*F481,-3)</f>
        <v>15000000</v>
      </c>
      <c r="H481" s="188"/>
      <c r="I481" s="66" t="s">
        <v>837</v>
      </c>
      <c r="J481" s="65">
        <v>2</v>
      </c>
      <c r="K481" s="65" t="s">
        <v>26</v>
      </c>
      <c r="L481" s="67">
        <v>7500000</v>
      </c>
      <c r="M481" s="67">
        <f>ROUNDDOWN(J481*L481,-3)</f>
        <v>15000000</v>
      </c>
      <c r="N481" s="340">
        <f>Reviu[[#This Row],[JUMLAH]]-Reviu[[#This Row],[JUMLAH ]]</f>
        <v>0</v>
      </c>
      <c r="O481" s="240"/>
      <c r="P481" s="244"/>
      <c r="Q481" s="244"/>
    </row>
    <row r="482" spans="1:19" ht="13.2" x14ac:dyDescent="0.25">
      <c r="A482" s="1" t="s">
        <v>838</v>
      </c>
      <c r="B482" s="68" t="s">
        <v>529</v>
      </c>
      <c r="C482" s="69" t="s">
        <v>477</v>
      </c>
      <c r="D482" s="68"/>
      <c r="E482" s="68"/>
      <c r="F482" s="70"/>
      <c r="G482" s="155">
        <f>SUM(G483:G485)</f>
        <v>346800000</v>
      </c>
      <c r="H482" s="189" t="s">
        <v>529</v>
      </c>
      <c r="I482" s="69" t="s">
        <v>477</v>
      </c>
      <c r="J482" s="68"/>
      <c r="K482" s="68"/>
      <c r="L482" s="70"/>
      <c r="M482" s="70">
        <f>SUM(M483:M485)</f>
        <v>346800000</v>
      </c>
      <c r="N482" s="417">
        <f>SUM(N483:N485)</f>
        <v>0</v>
      </c>
      <c r="O482" s="279"/>
      <c r="P482" s="244"/>
      <c r="Q482" s="244"/>
      <c r="R482" s="4" t="s">
        <v>322</v>
      </c>
      <c r="S482" s="311" t="s">
        <v>508</v>
      </c>
    </row>
    <row r="483" spans="1:19" ht="13.2" x14ac:dyDescent="0.25">
      <c r="A483" s="1" t="s">
        <v>839</v>
      </c>
      <c r="B483" s="65"/>
      <c r="C483" s="66" t="s">
        <v>840</v>
      </c>
      <c r="D483" s="65">
        <v>160</v>
      </c>
      <c r="E483" s="65" t="s">
        <v>479</v>
      </c>
      <c r="F483" s="67">
        <v>825000</v>
      </c>
      <c r="G483" s="154">
        <f>ROUNDDOWN(D483*F483,-3)</f>
        <v>132000000</v>
      </c>
      <c r="H483" s="188"/>
      <c r="I483" s="271" t="s">
        <v>840</v>
      </c>
      <c r="J483" s="537">
        <v>160</v>
      </c>
      <c r="K483" s="272" t="s">
        <v>479</v>
      </c>
      <c r="L483" s="274">
        <v>933000</v>
      </c>
      <c r="M483" s="274">
        <f>ROUNDDOWN(J483*L483,-3)</f>
        <v>149280000</v>
      </c>
      <c r="N483" s="340">
        <f>Reviu[[#This Row],[JUMLAH]]-Reviu[[#This Row],[JUMLAH ]]</f>
        <v>-17280000</v>
      </c>
      <c r="O483" s="240"/>
      <c r="P483" s="244"/>
      <c r="Q483" s="244"/>
    </row>
    <row r="484" spans="1:19" ht="13.2" x14ac:dyDescent="0.25">
      <c r="A484" s="1" t="s">
        <v>841</v>
      </c>
      <c r="B484" s="65"/>
      <c r="C484" s="66" t="s">
        <v>842</v>
      </c>
      <c r="D484" s="65">
        <v>240</v>
      </c>
      <c r="E484" s="65" t="s">
        <v>479</v>
      </c>
      <c r="F484" s="67">
        <v>145000</v>
      </c>
      <c r="G484" s="154">
        <f>ROUNDDOWN(D484*F484,-3)</f>
        <v>34800000</v>
      </c>
      <c r="H484" s="188"/>
      <c r="I484" s="271" t="s">
        <v>842</v>
      </c>
      <c r="J484" s="537">
        <v>0</v>
      </c>
      <c r="K484" s="272" t="s">
        <v>479</v>
      </c>
      <c r="L484" s="274">
        <v>145000</v>
      </c>
      <c r="M484" s="274">
        <f>ROUNDDOWN(J484*L484,-3)</f>
        <v>0</v>
      </c>
      <c r="N484" s="340">
        <f>Reviu[[#This Row],[JUMLAH]]-Reviu[[#This Row],[JUMLAH ]]</f>
        <v>34800000</v>
      </c>
      <c r="O484" s="240"/>
      <c r="P484" s="244"/>
      <c r="Q484" s="244"/>
    </row>
    <row r="485" spans="1:19" ht="13.2" x14ac:dyDescent="0.25">
      <c r="A485" s="1" t="s">
        <v>843</v>
      </c>
      <c r="B485" s="65"/>
      <c r="C485" s="66" t="s">
        <v>844</v>
      </c>
      <c r="D485" s="65">
        <v>30</v>
      </c>
      <c r="E485" s="65" t="s">
        <v>26</v>
      </c>
      <c r="F485" s="67">
        <v>6000000</v>
      </c>
      <c r="G485" s="154">
        <f>ROUNDDOWN(D485*F485,-3)</f>
        <v>180000000</v>
      </c>
      <c r="H485" s="188"/>
      <c r="I485" s="271" t="s">
        <v>844</v>
      </c>
      <c r="J485" s="537">
        <v>35</v>
      </c>
      <c r="K485" s="272" t="s">
        <v>26</v>
      </c>
      <c r="L485" s="274">
        <v>5643429</v>
      </c>
      <c r="M485" s="274">
        <f>ROUNDDOWN(J485*L485,-3)</f>
        <v>197520000</v>
      </c>
      <c r="N485" s="340">
        <f>Reviu[[#This Row],[JUMLAH]]-Reviu[[#This Row],[JUMLAH ]]</f>
        <v>-17520000</v>
      </c>
      <c r="O485" s="240"/>
      <c r="P485" s="244"/>
      <c r="Q485" s="244"/>
    </row>
    <row r="486" spans="1:19" ht="13.2" x14ac:dyDescent="0.25">
      <c r="A486" s="1" t="s">
        <v>1222</v>
      </c>
      <c r="B486" s="65"/>
      <c r="C486" s="66"/>
      <c r="D486" s="65"/>
      <c r="E486" s="65"/>
      <c r="F486" s="67"/>
      <c r="G486" s="154"/>
      <c r="H486" s="190" t="s">
        <v>203</v>
      </c>
      <c r="I486" s="72" t="s">
        <v>1144</v>
      </c>
      <c r="J486" s="71"/>
      <c r="K486" s="71"/>
      <c r="L486" s="73"/>
      <c r="M486" s="73">
        <f>SUM(M487,M494,M496,M498)</f>
        <v>45400000</v>
      </c>
      <c r="N486" s="419">
        <f>SUM(N487,N494,N496,N498)</f>
        <v>-45400000</v>
      </c>
      <c r="O486" s="279"/>
      <c r="P486" s="532" t="s">
        <v>507</v>
      </c>
      <c r="Q486" s="532" t="s">
        <v>508</v>
      </c>
      <c r="S486" s="311"/>
    </row>
    <row r="487" spans="1:19" ht="13.2" x14ac:dyDescent="0.25">
      <c r="A487" s="1" t="s">
        <v>1153</v>
      </c>
      <c r="B487" s="65"/>
      <c r="C487" s="66"/>
      <c r="D487" s="65"/>
      <c r="E487" s="65"/>
      <c r="F487" s="67"/>
      <c r="G487" s="154"/>
      <c r="H487" s="189" t="s">
        <v>523</v>
      </c>
      <c r="I487" s="69" t="s">
        <v>24</v>
      </c>
      <c r="J487" s="68"/>
      <c r="K487" s="68"/>
      <c r="L487" s="70"/>
      <c r="M487" s="70">
        <f>SUM(M488:M493)</f>
        <v>4000000</v>
      </c>
      <c r="N487" s="417">
        <f>SUM(N488:N493)</f>
        <v>-4000000</v>
      </c>
      <c r="O487" s="279"/>
      <c r="P487" s="244"/>
      <c r="Q487" s="244"/>
      <c r="R487" s="4" t="s">
        <v>322</v>
      </c>
      <c r="S487" s="311" t="s">
        <v>508</v>
      </c>
    </row>
    <row r="488" spans="1:19" ht="13.2" x14ac:dyDescent="0.25">
      <c r="A488" s="1" t="s">
        <v>1154</v>
      </c>
      <c r="B488" s="65"/>
      <c r="C488" s="66"/>
      <c r="D488" s="65"/>
      <c r="E488" s="65"/>
      <c r="F488" s="67"/>
      <c r="G488" s="154"/>
      <c r="H488" s="188"/>
      <c r="I488" s="66" t="s">
        <v>555</v>
      </c>
      <c r="J488" s="65">
        <v>0</v>
      </c>
      <c r="K488" s="65" t="s">
        <v>26</v>
      </c>
      <c r="L488" s="67">
        <v>75000</v>
      </c>
      <c r="M488" s="67">
        <f t="shared" ref="M488:M493" si="18">ROUNDDOWN(J488*L488,-3)</f>
        <v>0</v>
      </c>
      <c r="N488" s="340">
        <f>Reviu[[#This Row],[JUMLAH]]-Reviu[[#This Row],[JUMLAH ]]</f>
        <v>0</v>
      </c>
      <c r="O488" s="253" t="s">
        <v>1299</v>
      </c>
      <c r="P488" s="244"/>
      <c r="Q488" s="244"/>
    </row>
    <row r="489" spans="1:19" ht="13.2" x14ac:dyDescent="0.25">
      <c r="A489" s="1" t="s">
        <v>1155</v>
      </c>
      <c r="B489" s="65"/>
      <c r="C489" s="66"/>
      <c r="D489" s="65"/>
      <c r="E489" s="65"/>
      <c r="F489" s="67"/>
      <c r="G489" s="154"/>
      <c r="H489" s="188"/>
      <c r="I489" s="271" t="s">
        <v>556</v>
      </c>
      <c r="J489" s="537">
        <v>1</v>
      </c>
      <c r="K489" s="272" t="s">
        <v>120</v>
      </c>
      <c r="L489" s="274">
        <v>1500000</v>
      </c>
      <c r="M489" s="274">
        <f t="shared" si="18"/>
        <v>1500000</v>
      </c>
      <c r="N489" s="340">
        <f>Reviu[[#This Row],[JUMLAH]]-Reviu[[#This Row],[JUMLAH ]]</f>
        <v>-1500000</v>
      </c>
      <c r="O489" s="240"/>
      <c r="P489" s="244"/>
      <c r="Q489" s="244"/>
    </row>
    <row r="490" spans="1:19" ht="13.2" x14ac:dyDescent="0.25">
      <c r="A490" s="1" t="s">
        <v>1156</v>
      </c>
      <c r="B490" s="65"/>
      <c r="C490" s="66"/>
      <c r="D490" s="65"/>
      <c r="E490" s="65"/>
      <c r="F490" s="67"/>
      <c r="G490" s="154"/>
      <c r="H490" s="188"/>
      <c r="I490" s="271" t="s">
        <v>557</v>
      </c>
      <c r="J490" s="537">
        <v>1</v>
      </c>
      <c r="K490" s="272" t="s">
        <v>120</v>
      </c>
      <c r="L490" s="274">
        <v>1500000</v>
      </c>
      <c r="M490" s="274">
        <f t="shared" si="18"/>
        <v>1500000</v>
      </c>
      <c r="N490" s="340">
        <f>Reviu[[#This Row],[JUMLAH]]-Reviu[[#This Row],[JUMLAH ]]</f>
        <v>-1500000</v>
      </c>
      <c r="O490" s="240"/>
      <c r="P490" s="244"/>
      <c r="Q490" s="244"/>
    </row>
    <row r="491" spans="1:19" ht="13.2" x14ac:dyDescent="0.25">
      <c r="A491" s="1" t="s">
        <v>1157</v>
      </c>
      <c r="B491" s="65"/>
      <c r="C491" s="66"/>
      <c r="D491" s="65"/>
      <c r="E491" s="65"/>
      <c r="F491" s="67"/>
      <c r="G491" s="154"/>
      <c r="H491" s="188"/>
      <c r="I491" s="271" t="s">
        <v>558</v>
      </c>
      <c r="J491" s="537">
        <v>1</v>
      </c>
      <c r="K491" s="272" t="s">
        <v>120</v>
      </c>
      <c r="L491" s="274">
        <v>1000000</v>
      </c>
      <c r="M491" s="274">
        <f t="shared" si="18"/>
        <v>1000000</v>
      </c>
      <c r="N491" s="340">
        <f>Reviu[[#This Row],[JUMLAH]]-Reviu[[#This Row],[JUMLAH ]]</f>
        <v>-1000000</v>
      </c>
      <c r="O491" s="240"/>
      <c r="P491" s="244"/>
      <c r="Q491" s="244"/>
    </row>
    <row r="492" spans="1:19" ht="13.2" x14ac:dyDescent="0.25">
      <c r="A492" s="1" t="s">
        <v>1158</v>
      </c>
      <c r="B492" s="65"/>
      <c r="C492" s="66"/>
      <c r="D492" s="65"/>
      <c r="E492" s="65"/>
      <c r="F492" s="67"/>
      <c r="G492" s="154"/>
      <c r="H492" s="188"/>
      <c r="I492" s="66" t="s">
        <v>830</v>
      </c>
      <c r="J492" s="65">
        <v>0</v>
      </c>
      <c r="K492" s="65" t="s">
        <v>59</v>
      </c>
      <c r="L492" s="67">
        <v>250000</v>
      </c>
      <c r="M492" s="67">
        <f t="shared" si="18"/>
        <v>0</v>
      </c>
      <c r="N492" s="340">
        <f>Reviu[[#This Row],[JUMLAH]]-Reviu[[#This Row],[JUMLAH ]]</f>
        <v>0</v>
      </c>
      <c r="O492" s="253" t="s">
        <v>1299</v>
      </c>
      <c r="P492" s="244"/>
      <c r="Q492" s="244"/>
    </row>
    <row r="493" spans="1:19" ht="13.2" x14ac:dyDescent="0.25">
      <c r="A493" s="1" t="s">
        <v>1159</v>
      </c>
      <c r="B493" s="65"/>
      <c r="C493" s="66"/>
      <c r="D493" s="65"/>
      <c r="E493" s="65"/>
      <c r="F493" s="67"/>
      <c r="G493" s="154"/>
      <c r="H493" s="188"/>
      <c r="I493" s="66" t="s">
        <v>832</v>
      </c>
      <c r="J493" s="65">
        <v>0</v>
      </c>
      <c r="K493" s="65" t="s">
        <v>26</v>
      </c>
      <c r="L493" s="67">
        <v>280000</v>
      </c>
      <c r="M493" s="67">
        <f t="shared" si="18"/>
        <v>0</v>
      </c>
      <c r="N493" s="340">
        <f>Reviu[[#This Row],[JUMLAH]]-Reviu[[#This Row],[JUMLAH ]]</f>
        <v>0</v>
      </c>
      <c r="O493" s="253" t="s">
        <v>1299</v>
      </c>
      <c r="P493" s="244"/>
      <c r="Q493" s="244"/>
    </row>
    <row r="494" spans="1:19" ht="13.2" x14ac:dyDescent="0.25">
      <c r="A494" s="1" t="s">
        <v>1160</v>
      </c>
      <c r="B494" s="65"/>
      <c r="C494" s="66"/>
      <c r="D494" s="65"/>
      <c r="E494" s="65"/>
      <c r="F494" s="67"/>
      <c r="G494" s="154"/>
      <c r="H494" s="187" t="s">
        <v>528</v>
      </c>
      <c r="I494" s="63" t="s">
        <v>31</v>
      </c>
      <c r="J494" s="62"/>
      <c r="K494" s="62"/>
      <c r="L494" s="64"/>
      <c r="M494" s="64">
        <f>M495</f>
        <v>0</v>
      </c>
      <c r="N494" s="416">
        <f>N495</f>
        <v>0</v>
      </c>
      <c r="O494" s="279"/>
      <c r="P494" s="244"/>
      <c r="Q494" s="244"/>
      <c r="R494" s="4" t="s">
        <v>322</v>
      </c>
      <c r="S494" s="311" t="s">
        <v>508</v>
      </c>
    </row>
    <row r="495" spans="1:19" ht="13.2" x14ac:dyDescent="0.25">
      <c r="A495" s="1" t="s">
        <v>1161</v>
      </c>
      <c r="B495" s="65"/>
      <c r="C495" s="66"/>
      <c r="D495" s="65"/>
      <c r="E495" s="65"/>
      <c r="F495" s="67"/>
      <c r="G495" s="154"/>
      <c r="H495" s="188"/>
      <c r="I495" s="66" t="s">
        <v>559</v>
      </c>
      <c r="J495" s="65">
        <v>0</v>
      </c>
      <c r="K495" s="65" t="s">
        <v>33</v>
      </c>
      <c r="L495" s="67">
        <v>1000000</v>
      </c>
      <c r="M495" s="67">
        <f>ROUNDDOWN(J495*L495,-3)</f>
        <v>0</v>
      </c>
      <c r="N495" s="600">
        <f>Reviu[[#This Row],[JUMLAH]]-Reviu[[#This Row],[JUMLAH ]]</f>
        <v>0</v>
      </c>
      <c r="O495" s="253" t="s">
        <v>1299</v>
      </c>
      <c r="P495" s="244"/>
      <c r="Q495" s="244"/>
    </row>
    <row r="496" spans="1:19" ht="13.2" x14ac:dyDescent="0.25">
      <c r="A496" s="1" t="s">
        <v>1162</v>
      </c>
      <c r="B496" s="65"/>
      <c r="C496" s="66"/>
      <c r="D496" s="65"/>
      <c r="E496" s="65"/>
      <c r="F496" s="67"/>
      <c r="G496" s="154"/>
      <c r="H496" s="189" t="s">
        <v>525</v>
      </c>
      <c r="I496" s="69" t="s">
        <v>35</v>
      </c>
      <c r="J496" s="68"/>
      <c r="K496" s="68"/>
      <c r="L496" s="70"/>
      <c r="M496" s="70">
        <f>M497</f>
        <v>41400000</v>
      </c>
      <c r="N496" s="417">
        <f>N497</f>
        <v>-41400000</v>
      </c>
      <c r="O496" s="279"/>
      <c r="P496" s="244"/>
      <c r="Q496" s="244"/>
      <c r="R496" s="4" t="s">
        <v>322</v>
      </c>
      <c r="S496" s="311" t="s">
        <v>508</v>
      </c>
    </row>
    <row r="497" spans="1:19" ht="13.2" x14ac:dyDescent="0.25">
      <c r="A497" s="1" t="s">
        <v>1163</v>
      </c>
      <c r="B497" s="65"/>
      <c r="C497" s="66"/>
      <c r="D497" s="65"/>
      <c r="E497" s="65"/>
      <c r="F497" s="67"/>
      <c r="G497" s="154"/>
      <c r="H497" s="188"/>
      <c r="I497" s="271" t="s">
        <v>1149</v>
      </c>
      <c r="J497" s="537">
        <v>6</v>
      </c>
      <c r="K497" s="272" t="s">
        <v>26</v>
      </c>
      <c r="L497" s="274">
        <v>6900000</v>
      </c>
      <c r="M497" s="274">
        <f>ROUNDDOWN(J497*L497,-3)</f>
        <v>41400000</v>
      </c>
      <c r="N497" s="340">
        <f>Reviu[[#This Row],[JUMLAH]]-Reviu[[#This Row],[JUMLAH ]]</f>
        <v>-41400000</v>
      </c>
      <c r="O497" s="240"/>
      <c r="P497" s="244"/>
      <c r="Q497" s="244"/>
    </row>
    <row r="498" spans="1:19" ht="13.2" x14ac:dyDescent="0.25">
      <c r="A498" s="1" t="s">
        <v>1164</v>
      </c>
      <c r="B498" s="65"/>
      <c r="C498" s="66"/>
      <c r="D498" s="65"/>
      <c r="E498" s="65"/>
      <c r="F498" s="67"/>
      <c r="G498" s="154"/>
      <c r="H498" s="189" t="s">
        <v>529</v>
      </c>
      <c r="I498" s="69" t="s">
        <v>477</v>
      </c>
      <c r="J498" s="68"/>
      <c r="K498" s="68"/>
      <c r="L498" s="70"/>
      <c r="M498" s="70">
        <f>SUM(M499:M501)</f>
        <v>0</v>
      </c>
      <c r="N498" s="417">
        <f>SUM(N499:N501)</f>
        <v>0</v>
      </c>
      <c r="O498" s="279"/>
      <c r="P498" s="244"/>
      <c r="Q498" s="244"/>
      <c r="R498" s="4" t="s">
        <v>322</v>
      </c>
      <c r="S498" s="311" t="s">
        <v>508</v>
      </c>
    </row>
    <row r="499" spans="1:19" ht="13.2" x14ac:dyDescent="0.25">
      <c r="A499" s="1" t="s">
        <v>1165</v>
      </c>
      <c r="B499" s="65"/>
      <c r="C499" s="66"/>
      <c r="D499" s="65"/>
      <c r="E499" s="65"/>
      <c r="F499" s="67"/>
      <c r="G499" s="154"/>
      <c r="H499" s="188"/>
      <c r="I499" s="66" t="s">
        <v>840</v>
      </c>
      <c r="J499" s="65">
        <v>0</v>
      </c>
      <c r="K499" s="65" t="s">
        <v>479</v>
      </c>
      <c r="L499" s="67">
        <v>933000</v>
      </c>
      <c r="M499" s="67">
        <f>ROUNDDOWN(J499*L499,-3)</f>
        <v>0</v>
      </c>
      <c r="N499" s="340">
        <f>Reviu[[#This Row],[JUMLAH]]-Reviu[[#This Row],[JUMLAH ]]</f>
        <v>0</v>
      </c>
      <c r="O499" s="253" t="s">
        <v>1299</v>
      </c>
      <c r="P499" s="244"/>
      <c r="Q499" s="244"/>
    </row>
    <row r="500" spans="1:19" ht="13.2" x14ac:dyDescent="0.25">
      <c r="A500" s="1" t="s">
        <v>1166</v>
      </c>
      <c r="B500" s="65"/>
      <c r="C500" s="66"/>
      <c r="D500" s="65"/>
      <c r="E500" s="65"/>
      <c r="F500" s="67"/>
      <c r="G500" s="154"/>
      <c r="H500" s="188"/>
      <c r="I500" s="66" t="s">
        <v>842</v>
      </c>
      <c r="J500" s="65">
        <v>0</v>
      </c>
      <c r="K500" s="65" t="s">
        <v>479</v>
      </c>
      <c r="L500" s="67">
        <v>145000</v>
      </c>
      <c r="M500" s="67">
        <f>ROUNDDOWN(J500*L500,-3)</f>
        <v>0</v>
      </c>
      <c r="N500" s="340">
        <f>Reviu[[#This Row],[JUMLAH]]-Reviu[[#This Row],[JUMLAH ]]</f>
        <v>0</v>
      </c>
      <c r="O500" s="253" t="s">
        <v>1299</v>
      </c>
      <c r="P500" s="244"/>
      <c r="Q500" s="244"/>
    </row>
    <row r="501" spans="1:19" ht="13.2" x14ac:dyDescent="0.25">
      <c r="A501" s="1" t="s">
        <v>1167</v>
      </c>
      <c r="B501" s="65"/>
      <c r="C501" s="66"/>
      <c r="D501" s="65"/>
      <c r="E501" s="65"/>
      <c r="F501" s="67"/>
      <c r="G501" s="154"/>
      <c r="H501" s="188"/>
      <c r="I501" s="66" t="s">
        <v>844</v>
      </c>
      <c r="J501" s="65">
        <v>0</v>
      </c>
      <c r="K501" s="65" t="s">
        <v>26</v>
      </c>
      <c r="L501" s="67">
        <v>5643429</v>
      </c>
      <c r="M501" s="67">
        <f>ROUNDDOWN(J501*L501,-3)</f>
        <v>0</v>
      </c>
      <c r="N501" s="340">
        <f>Reviu[[#This Row],[JUMLAH]]-Reviu[[#This Row],[JUMLAH ]]</f>
        <v>0</v>
      </c>
      <c r="O501" s="253" t="s">
        <v>1299</v>
      </c>
      <c r="P501" s="244"/>
      <c r="Q501" s="244"/>
    </row>
    <row r="502" spans="1:19" ht="13.2" x14ac:dyDescent="0.25">
      <c r="A502" s="1" t="s">
        <v>1223</v>
      </c>
      <c r="B502" s="65"/>
      <c r="C502" s="66"/>
      <c r="D502" s="65"/>
      <c r="E502" s="65"/>
      <c r="F502" s="67"/>
      <c r="G502" s="154"/>
      <c r="H502" s="190" t="s">
        <v>214</v>
      </c>
      <c r="I502" s="72" t="s">
        <v>1145</v>
      </c>
      <c r="J502" s="71"/>
      <c r="K502" s="71"/>
      <c r="L502" s="73"/>
      <c r="M502" s="73">
        <f>SUM(M503,M510,M512,M514)</f>
        <v>192004000</v>
      </c>
      <c r="N502" s="419">
        <f>SUM(N503,N510,N512,N514)</f>
        <v>-192004000</v>
      </c>
      <c r="O502" s="279"/>
      <c r="P502" s="532" t="s">
        <v>507</v>
      </c>
      <c r="Q502" s="532" t="s">
        <v>508</v>
      </c>
      <c r="S502" s="311"/>
    </row>
    <row r="503" spans="1:19" ht="13.2" x14ac:dyDescent="0.25">
      <c r="A503" s="1" t="s">
        <v>1224</v>
      </c>
      <c r="B503" s="65"/>
      <c r="C503" s="66"/>
      <c r="D503" s="65"/>
      <c r="E503" s="65"/>
      <c r="F503" s="67"/>
      <c r="G503" s="154"/>
      <c r="H503" s="189" t="s">
        <v>523</v>
      </c>
      <c r="I503" s="69" t="s">
        <v>24</v>
      </c>
      <c r="J503" s="68"/>
      <c r="K503" s="68"/>
      <c r="L503" s="70"/>
      <c r="M503" s="70">
        <f>SUM(M504:M509)</f>
        <v>18380000</v>
      </c>
      <c r="N503" s="417">
        <f>SUM(N504:N509)</f>
        <v>-18380000</v>
      </c>
      <c r="O503" s="279"/>
      <c r="P503" s="244"/>
      <c r="Q503" s="244"/>
      <c r="R503" s="4" t="s">
        <v>322</v>
      </c>
      <c r="S503" s="311" t="s">
        <v>508</v>
      </c>
    </row>
    <row r="504" spans="1:19" ht="13.2" x14ac:dyDescent="0.25">
      <c r="A504" s="1" t="s">
        <v>1225</v>
      </c>
      <c r="B504" s="65"/>
      <c r="C504" s="66"/>
      <c r="D504" s="65"/>
      <c r="E504" s="65"/>
      <c r="F504" s="67"/>
      <c r="G504" s="154"/>
      <c r="H504" s="188"/>
      <c r="I504" s="271" t="s">
        <v>555</v>
      </c>
      <c r="J504" s="537">
        <v>20</v>
      </c>
      <c r="K504" s="272" t="s">
        <v>26</v>
      </c>
      <c r="L504" s="274">
        <v>75000</v>
      </c>
      <c r="M504" s="274">
        <f t="shared" ref="M504:M509" si="19">ROUNDDOWN(J504*L504,-3)</f>
        <v>1500000</v>
      </c>
      <c r="N504" s="340">
        <f>Reviu[[#This Row],[JUMLAH]]-Reviu[[#This Row],[JUMLAH ]]</f>
        <v>-1500000</v>
      </c>
      <c r="O504" s="240"/>
      <c r="P504" s="244"/>
      <c r="Q504" s="244"/>
    </row>
    <row r="505" spans="1:19" ht="13.2" x14ac:dyDescent="0.25">
      <c r="A505" s="1" t="s">
        <v>1226</v>
      </c>
      <c r="B505" s="65"/>
      <c r="C505" s="66"/>
      <c r="D505" s="65"/>
      <c r="E505" s="65"/>
      <c r="F505" s="67"/>
      <c r="G505" s="154"/>
      <c r="H505" s="188"/>
      <c r="I505" s="271" t="s">
        <v>556</v>
      </c>
      <c r="J505" s="537">
        <v>1</v>
      </c>
      <c r="K505" s="272" t="s">
        <v>120</v>
      </c>
      <c r="L505" s="274">
        <v>1500000</v>
      </c>
      <c r="M505" s="274">
        <f t="shared" si="19"/>
        <v>1500000</v>
      </c>
      <c r="N505" s="340">
        <f>Reviu[[#This Row],[JUMLAH]]-Reviu[[#This Row],[JUMLAH ]]</f>
        <v>-1500000</v>
      </c>
      <c r="O505" s="240"/>
      <c r="P505" s="244"/>
      <c r="Q505" s="244"/>
    </row>
    <row r="506" spans="1:19" ht="13.2" x14ac:dyDescent="0.25">
      <c r="A506" s="1" t="s">
        <v>1227</v>
      </c>
      <c r="B506" s="65"/>
      <c r="C506" s="66"/>
      <c r="D506" s="65"/>
      <c r="E506" s="65"/>
      <c r="F506" s="67"/>
      <c r="G506" s="154"/>
      <c r="H506" s="188"/>
      <c r="I506" s="271" t="s">
        <v>557</v>
      </c>
      <c r="J506" s="537">
        <v>1</v>
      </c>
      <c r="K506" s="272" t="s">
        <v>120</v>
      </c>
      <c r="L506" s="274">
        <v>1500000</v>
      </c>
      <c r="M506" s="274">
        <f t="shared" si="19"/>
        <v>1500000</v>
      </c>
      <c r="N506" s="340">
        <f>Reviu[[#This Row],[JUMLAH]]-Reviu[[#This Row],[JUMLAH ]]</f>
        <v>-1500000</v>
      </c>
      <c r="O506" s="240"/>
      <c r="P506" s="244"/>
      <c r="Q506" s="244"/>
    </row>
    <row r="507" spans="1:19" ht="13.2" x14ac:dyDescent="0.25">
      <c r="A507" s="1" t="s">
        <v>1228</v>
      </c>
      <c r="B507" s="65"/>
      <c r="C507" s="66"/>
      <c r="D507" s="65"/>
      <c r="E507" s="65"/>
      <c r="F507" s="67"/>
      <c r="G507" s="154"/>
      <c r="H507" s="188"/>
      <c r="I507" s="271" t="s">
        <v>558</v>
      </c>
      <c r="J507" s="537">
        <v>1</v>
      </c>
      <c r="K507" s="272" t="s">
        <v>120</v>
      </c>
      <c r="L507" s="274">
        <v>1000000</v>
      </c>
      <c r="M507" s="274">
        <f t="shared" si="19"/>
        <v>1000000</v>
      </c>
      <c r="N507" s="340">
        <f>Reviu[[#This Row],[JUMLAH]]-Reviu[[#This Row],[JUMLAH ]]</f>
        <v>-1000000</v>
      </c>
      <c r="O507" s="240"/>
      <c r="P507" s="244"/>
      <c r="Q507" s="244"/>
    </row>
    <row r="508" spans="1:19" ht="13.2" x14ac:dyDescent="0.25">
      <c r="A508" s="1" t="s">
        <v>1229</v>
      </c>
      <c r="B508" s="65"/>
      <c r="C508" s="66"/>
      <c r="D508" s="65"/>
      <c r="E508" s="65"/>
      <c r="F508" s="67"/>
      <c r="G508" s="154"/>
      <c r="H508" s="188"/>
      <c r="I508" s="66" t="s">
        <v>830</v>
      </c>
      <c r="J508" s="65">
        <v>0</v>
      </c>
      <c r="K508" s="65" t="s">
        <v>59</v>
      </c>
      <c r="L508" s="67">
        <v>250000</v>
      </c>
      <c r="M508" s="67">
        <f t="shared" si="19"/>
        <v>0</v>
      </c>
      <c r="N508" s="340">
        <f>Reviu[[#This Row],[JUMLAH]]-Reviu[[#This Row],[JUMLAH ]]</f>
        <v>0</v>
      </c>
      <c r="O508" s="253" t="s">
        <v>1299</v>
      </c>
      <c r="P508" s="244"/>
      <c r="Q508" s="244"/>
    </row>
    <row r="509" spans="1:19" ht="13.2" x14ac:dyDescent="0.25">
      <c r="A509" s="1" t="s">
        <v>1230</v>
      </c>
      <c r="B509" s="65"/>
      <c r="C509" s="66"/>
      <c r="D509" s="65"/>
      <c r="E509" s="65"/>
      <c r="F509" s="67"/>
      <c r="G509" s="154"/>
      <c r="H509" s="188"/>
      <c r="I509" s="271" t="s">
        <v>832</v>
      </c>
      <c r="J509" s="537">
        <v>46</v>
      </c>
      <c r="K509" s="272" t="s">
        <v>26</v>
      </c>
      <c r="L509" s="274">
        <v>280000</v>
      </c>
      <c r="M509" s="274">
        <f t="shared" si="19"/>
        <v>12880000</v>
      </c>
      <c r="N509" s="340">
        <f>Reviu[[#This Row],[JUMLAH]]-Reviu[[#This Row],[JUMLAH ]]</f>
        <v>-12880000</v>
      </c>
      <c r="O509" s="240"/>
      <c r="P509" s="244"/>
      <c r="Q509" s="244"/>
    </row>
    <row r="510" spans="1:19" ht="13.2" x14ac:dyDescent="0.25">
      <c r="A510" s="1" t="s">
        <v>1231</v>
      </c>
      <c r="B510" s="65"/>
      <c r="C510" s="66"/>
      <c r="D510" s="65"/>
      <c r="E510" s="65"/>
      <c r="F510" s="67"/>
      <c r="G510" s="154"/>
      <c r="H510" s="187" t="s">
        <v>528</v>
      </c>
      <c r="I510" s="63" t="s">
        <v>31</v>
      </c>
      <c r="J510" s="62"/>
      <c r="K510" s="62"/>
      <c r="L510" s="64"/>
      <c r="M510" s="64">
        <f>M511</f>
        <v>8000000</v>
      </c>
      <c r="N510" s="416">
        <f>N511</f>
        <v>-8000000</v>
      </c>
      <c r="O510" s="279"/>
      <c r="P510" s="244"/>
      <c r="Q510" s="244"/>
      <c r="R510" s="4" t="s">
        <v>322</v>
      </c>
      <c r="S510" s="311" t="s">
        <v>508</v>
      </c>
    </row>
    <row r="511" spans="1:19" ht="13.2" x14ac:dyDescent="0.25">
      <c r="A511" s="1" t="s">
        <v>1232</v>
      </c>
      <c r="B511" s="65"/>
      <c r="C511" s="66"/>
      <c r="D511" s="65"/>
      <c r="E511" s="65"/>
      <c r="F511" s="67"/>
      <c r="G511" s="154"/>
      <c r="H511" s="188"/>
      <c r="I511" s="271" t="s">
        <v>559</v>
      </c>
      <c r="J511" s="537">
        <v>8</v>
      </c>
      <c r="K511" s="272" t="s">
        <v>33</v>
      </c>
      <c r="L511" s="274">
        <v>1000000</v>
      </c>
      <c r="M511" s="274">
        <f>ROUNDDOWN(J511*L511,-3)</f>
        <v>8000000</v>
      </c>
      <c r="N511" s="480">
        <f>Reviu[[#This Row],[JUMLAH]]-Reviu[[#This Row],[JUMLAH ]]</f>
        <v>-8000000</v>
      </c>
      <c r="O511" s="253"/>
      <c r="P511" s="244"/>
      <c r="Q511" s="244"/>
    </row>
    <row r="512" spans="1:19" ht="13.2" x14ac:dyDescent="0.25">
      <c r="A512" s="1" t="s">
        <v>1233</v>
      </c>
      <c r="B512" s="65"/>
      <c r="C512" s="66"/>
      <c r="D512" s="65"/>
      <c r="E512" s="65"/>
      <c r="F512" s="67"/>
      <c r="G512" s="154"/>
      <c r="H512" s="189" t="s">
        <v>525</v>
      </c>
      <c r="I512" s="69" t="s">
        <v>35</v>
      </c>
      <c r="J512" s="68"/>
      <c r="K512" s="68"/>
      <c r="L512" s="70"/>
      <c r="M512" s="70">
        <f>M513</f>
        <v>0</v>
      </c>
      <c r="N512" s="417">
        <f>N513</f>
        <v>0</v>
      </c>
      <c r="O512" s="279"/>
      <c r="P512" s="244"/>
      <c r="Q512" s="244"/>
      <c r="R512" s="4" t="s">
        <v>322</v>
      </c>
      <c r="S512" s="311" t="s">
        <v>508</v>
      </c>
    </row>
    <row r="513" spans="1:19" ht="13.2" x14ac:dyDescent="0.25">
      <c r="A513" s="1" t="s">
        <v>1234</v>
      </c>
      <c r="B513" s="65"/>
      <c r="C513" s="66"/>
      <c r="D513" s="65"/>
      <c r="E513" s="65"/>
      <c r="F513" s="67"/>
      <c r="G513" s="154"/>
      <c r="H513" s="188"/>
      <c r="I513" s="66" t="s">
        <v>837</v>
      </c>
      <c r="J513" s="65">
        <v>0</v>
      </c>
      <c r="K513" s="65" t="s">
        <v>26</v>
      </c>
      <c r="L513" s="67">
        <v>7500000</v>
      </c>
      <c r="M513" s="67">
        <f>ROUNDDOWN(J513*L513,-3)</f>
        <v>0</v>
      </c>
      <c r="N513" s="340">
        <f>Reviu[[#This Row],[JUMLAH]]-Reviu[[#This Row],[JUMLAH ]]</f>
        <v>0</v>
      </c>
      <c r="O513" s="253" t="s">
        <v>1299</v>
      </c>
      <c r="P513" s="244"/>
      <c r="Q513" s="244"/>
    </row>
    <row r="514" spans="1:19" ht="13.2" x14ac:dyDescent="0.25">
      <c r="A514" s="1" t="s">
        <v>1235</v>
      </c>
      <c r="B514" s="65"/>
      <c r="C514" s="66"/>
      <c r="D514" s="65"/>
      <c r="E514" s="65"/>
      <c r="F514" s="67"/>
      <c r="G514" s="154"/>
      <c r="H514" s="189" t="s">
        <v>529</v>
      </c>
      <c r="I514" s="69" t="s">
        <v>477</v>
      </c>
      <c r="J514" s="68"/>
      <c r="K514" s="68"/>
      <c r="L514" s="70"/>
      <c r="M514" s="70">
        <f>SUM(M515:M517)</f>
        <v>165624000</v>
      </c>
      <c r="N514" s="417">
        <f>SUM(N515:N517)</f>
        <v>-165624000</v>
      </c>
      <c r="O514" s="279"/>
      <c r="P514" s="244"/>
      <c r="Q514" s="244"/>
      <c r="R514" s="4" t="s">
        <v>322</v>
      </c>
      <c r="S514" s="311" t="s">
        <v>508</v>
      </c>
    </row>
    <row r="515" spans="1:19" ht="13.2" x14ac:dyDescent="0.25">
      <c r="A515" s="1" t="s">
        <v>1236</v>
      </c>
      <c r="B515" s="65"/>
      <c r="C515" s="66"/>
      <c r="D515" s="65"/>
      <c r="E515" s="65"/>
      <c r="F515" s="67"/>
      <c r="G515" s="154"/>
      <c r="H515" s="188"/>
      <c r="I515" s="271" t="s">
        <v>1148</v>
      </c>
      <c r="J515" s="537">
        <f>46*2</f>
        <v>92</v>
      </c>
      <c r="K515" s="272" t="s">
        <v>479</v>
      </c>
      <c r="L515" s="274">
        <v>822000</v>
      </c>
      <c r="M515" s="274">
        <f>ROUNDDOWN(J515*L515,-3)</f>
        <v>75624000</v>
      </c>
      <c r="N515" s="340">
        <f>Reviu[[#This Row],[JUMLAH]]-Reviu[[#This Row],[JUMLAH ]]</f>
        <v>-75624000</v>
      </c>
      <c r="O515" s="240"/>
      <c r="P515" s="244"/>
      <c r="Q515" s="244"/>
    </row>
    <row r="516" spans="1:19" ht="13.2" x14ac:dyDescent="0.25">
      <c r="A516" s="1" t="s">
        <v>1237</v>
      </c>
      <c r="B516" s="65"/>
      <c r="C516" s="66"/>
      <c r="D516" s="65"/>
      <c r="E516" s="65"/>
      <c r="F516" s="67"/>
      <c r="G516" s="154"/>
      <c r="H516" s="188"/>
      <c r="I516" s="66" t="s">
        <v>842</v>
      </c>
      <c r="J516" s="65">
        <v>0</v>
      </c>
      <c r="K516" s="65" t="s">
        <v>479</v>
      </c>
      <c r="L516" s="67">
        <v>145000</v>
      </c>
      <c r="M516" s="67">
        <f>ROUNDDOWN(J516*L516,-3)</f>
        <v>0</v>
      </c>
      <c r="N516" s="340">
        <f>Reviu[[#This Row],[JUMLAH]]-Reviu[[#This Row],[JUMLAH ]]</f>
        <v>0</v>
      </c>
      <c r="O516" s="253" t="s">
        <v>1299</v>
      </c>
      <c r="P516" s="244"/>
      <c r="Q516" s="244"/>
    </row>
    <row r="517" spans="1:19" ht="13.2" x14ac:dyDescent="0.25">
      <c r="A517" s="1" t="s">
        <v>1239</v>
      </c>
      <c r="B517" s="65"/>
      <c r="C517" s="66"/>
      <c r="D517" s="65"/>
      <c r="E517" s="65"/>
      <c r="F517" s="67"/>
      <c r="G517" s="154"/>
      <c r="H517" s="188"/>
      <c r="I517" s="271" t="s">
        <v>844</v>
      </c>
      <c r="J517" s="537">
        <v>30</v>
      </c>
      <c r="K517" s="272" t="s">
        <v>26</v>
      </c>
      <c r="L517" s="274">
        <v>3000000</v>
      </c>
      <c r="M517" s="274">
        <f>ROUNDDOWN(J517*L517,-3)</f>
        <v>90000000</v>
      </c>
      <c r="N517" s="340">
        <f>Reviu[[#This Row],[JUMLAH]]-Reviu[[#This Row],[JUMLAH ]]</f>
        <v>-90000000</v>
      </c>
      <c r="O517" s="240"/>
      <c r="P517" s="244"/>
      <c r="Q517" s="244"/>
    </row>
    <row r="518" spans="1:19" ht="13.2" x14ac:dyDescent="0.25">
      <c r="A518" s="1" t="s">
        <v>1238</v>
      </c>
      <c r="B518" s="65"/>
      <c r="C518" s="66"/>
      <c r="D518" s="65"/>
      <c r="E518" s="65"/>
      <c r="F518" s="67"/>
      <c r="G518" s="154"/>
      <c r="H518" s="190" t="s">
        <v>223</v>
      </c>
      <c r="I518" s="72" t="s">
        <v>1146</v>
      </c>
      <c r="J518" s="71"/>
      <c r="K518" s="71"/>
      <c r="L518" s="73"/>
      <c r="M518" s="73">
        <f>SUM(M519,M526,M528)</f>
        <v>33680000</v>
      </c>
      <c r="N518" s="419">
        <f>SUM(N519,N526,N528)</f>
        <v>-33680000</v>
      </c>
      <c r="O518" s="279"/>
      <c r="P518" s="532" t="s">
        <v>507</v>
      </c>
      <c r="Q518" s="532" t="s">
        <v>508</v>
      </c>
      <c r="S518" s="311"/>
    </row>
    <row r="519" spans="1:19" ht="13.2" x14ac:dyDescent="0.25">
      <c r="A519" s="1" t="s">
        <v>1240</v>
      </c>
      <c r="B519" s="65"/>
      <c r="C519" s="66"/>
      <c r="D519" s="65"/>
      <c r="E519" s="65"/>
      <c r="F519" s="67"/>
      <c r="G519" s="154"/>
      <c r="H519" s="189" t="s">
        <v>523</v>
      </c>
      <c r="I519" s="69" t="s">
        <v>24</v>
      </c>
      <c r="J519" s="68"/>
      <c r="K519" s="68"/>
      <c r="L519" s="70"/>
      <c r="M519" s="70">
        <f>SUM(M520:M525)</f>
        <v>9500000</v>
      </c>
      <c r="N519" s="417">
        <f>SUM(N520:N525)</f>
        <v>-9500000</v>
      </c>
      <c r="O519" s="279"/>
      <c r="P519" s="244"/>
      <c r="Q519" s="244"/>
      <c r="R519" s="4" t="s">
        <v>322</v>
      </c>
      <c r="S519" s="311" t="s">
        <v>508</v>
      </c>
    </row>
    <row r="520" spans="1:19" ht="13.2" x14ac:dyDescent="0.25">
      <c r="A520" s="1" t="s">
        <v>1241</v>
      </c>
      <c r="B520" s="65"/>
      <c r="C520" s="66"/>
      <c r="D520" s="65"/>
      <c r="E520" s="65"/>
      <c r="F520" s="67"/>
      <c r="G520" s="154"/>
      <c r="H520" s="188"/>
      <c r="I520" s="271" t="s">
        <v>555</v>
      </c>
      <c r="J520" s="537">
        <v>20</v>
      </c>
      <c r="K520" s="272" t="s">
        <v>26</v>
      </c>
      <c r="L520" s="274">
        <v>75000</v>
      </c>
      <c r="M520" s="274">
        <f t="shared" ref="M520:M525" si="20">ROUNDDOWN(J520*L520,-3)</f>
        <v>1500000</v>
      </c>
      <c r="N520" s="340">
        <f>Reviu[[#This Row],[JUMLAH]]-Reviu[[#This Row],[JUMLAH ]]</f>
        <v>-1500000</v>
      </c>
      <c r="O520" s="240"/>
      <c r="P520" s="244"/>
      <c r="Q520" s="244"/>
    </row>
    <row r="521" spans="1:19" ht="13.2" x14ac:dyDescent="0.25">
      <c r="A521" s="1" t="s">
        <v>1242</v>
      </c>
      <c r="B521" s="65"/>
      <c r="C521" s="66"/>
      <c r="D521" s="65"/>
      <c r="E521" s="65"/>
      <c r="F521" s="67"/>
      <c r="G521" s="154"/>
      <c r="H521" s="188"/>
      <c r="I521" s="271" t="s">
        <v>556</v>
      </c>
      <c r="J521" s="537">
        <v>1</v>
      </c>
      <c r="K521" s="272" t="s">
        <v>120</v>
      </c>
      <c r="L521" s="274">
        <v>1500000</v>
      </c>
      <c r="M521" s="274">
        <f t="shared" si="20"/>
        <v>1500000</v>
      </c>
      <c r="N521" s="340">
        <f>Reviu[[#This Row],[JUMLAH]]-Reviu[[#This Row],[JUMLAH ]]</f>
        <v>-1500000</v>
      </c>
      <c r="O521" s="240"/>
      <c r="P521" s="244"/>
      <c r="Q521" s="244"/>
    </row>
    <row r="522" spans="1:19" ht="13.2" x14ac:dyDescent="0.25">
      <c r="A522" s="1" t="s">
        <v>1243</v>
      </c>
      <c r="B522" s="65"/>
      <c r="C522" s="66"/>
      <c r="D522" s="65"/>
      <c r="E522" s="65"/>
      <c r="F522" s="67"/>
      <c r="G522" s="154"/>
      <c r="H522" s="188"/>
      <c r="I522" s="271" t="s">
        <v>557</v>
      </c>
      <c r="J522" s="537">
        <v>1</v>
      </c>
      <c r="K522" s="272" t="s">
        <v>120</v>
      </c>
      <c r="L522" s="274">
        <v>1500000</v>
      </c>
      <c r="M522" s="274">
        <f t="shared" si="20"/>
        <v>1500000</v>
      </c>
      <c r="N522" s="340">
        <f>Reviu[[#This Row],[JUMLAH]]-Reviu[[#This Row],[JUMLAH ]]</f>
        <v>-1500000</v>
      </c>
      <c r="O522" s="240"/>
      <c r="P522" s="244"/>
      <c r="Q522" s="244"/>
    </row>
    <row r="523" spans="1:19" ht="13.2" x14ac:dyDescent="0.25">
      <c r="A523" s="1" t="s">
        <v>1244</v>
      </c>
      <c r="B523" s="65"/>
      <c r="C523" s="66"/>
      <c r="D523" s="65"/>
      <c r="E523" s="65"/>
      <c r="F523" s="67"/>
      <c r="G523" s="154"/>
      <c r="H523" s="188"/>
      <c r="I523" s="271" t="s">
        <v>558</v>
      </c>
      <c r="J523" s="537">
        <v>1</v>
      </c>
      <c r="K523" s="272" t="s">
        <v>120</v>
      </c>
      <c r="L523" s="274">
        <v>1000000</v>
      </c>
      <c r="M523" s="274">
        <f t="shared" si="20"/>
        <v>1000000</v>
      </c>
      <c r="N523" s="340">
        <f>Reviu[[#This Row],[JUMLAH]]-Reviu[[#This Row],[JUMLAH ]]</f>
        <v>-1000000</v>
      </c>
      <c r="O523" s="240"/>
      <c r="P523" s="244"/>
      <c r="Q523" s="244"/>
    </row>
    <row r="524" spans="1:19" ht="13.2" x14ac:dyDescent="0.25">
      <c r="A524" s="1" t="s">
        <v>1245</v>
      </c>
      <c r="B524" s="65"/>
      <c r="C524" s="66"/>
      <c r="D524" s="65"/>
      <c r="E524" s="65"/>
      <c r="F524" s="67"/>
      <c r="G524" s="154"/>
      <c r="H524" s="188"/>
      <c r="I524" s="271" t="s">
        <v>830</v>
      </c>
      <c r="J524" s="537">
        <v>20</v>
      </c>
      <c r="K524" s="272" t="s">
        <v>59</v>
      </c>
      <c r="L524" s="274">
        <v>200000</v>
      </c>
      <c r="M524" s="274">
        <f t="shared" si="20"/>
        <v>4000000</v>
      </c>
      <c r="N524" s="340">
        <f>Reviu[[#This Row],[JUMLAH]]-Reviu[[#This Row],[JUMLAH ]]</f>
        <v>-4000000</v>
      </c>
      <c r="O524" s="240"/>
      <c r="P524" s="244"/>
      <c r="Q524" s="244"/>
    </row>
    <row r="525" spans="1:19" ht="13.2" x14ac:dyDescent="0.25">
      <c r="A525" s="1" t="s">
        <v>1246</v>
      </c>
      <c r="B525" s="65"/>
      <c r="C525" s="66"/>
      <c r="D525" s="65"/>
      <c r="E525" s="65"/>
      <c r="F525" s="67"/>
      <c r="G525" s="154"/>
      <c r="H525" s="188"/>
      <c r="I525" s="66" t="s">
        <v>832</v>
      </c>
      <c r="J525" s="65">
        <v>0</v>
      </c>
      <c r="K525" s="65" t="s">
        <v>26</v>
      </c>
      <c r="L525" s="67">
        <v>280000</v>
      </c>
      <c r="M525" s="67">
        <f t="shared" si="20"/>
        <v>0</v>
      </c>
      <c r="N525" s="340">
        <f>Reviu[[#This Row],[JUMLAH]]-Reviu[[#This Row],[JUMLAH ]]</f>
        <v>0</v>
      </c>
      <c r="O525" s="253" t="s">
        <v>1299</v>
      </c>
      <c r="P525" s="244"/>
      <c r="Q525" s="244"/>
    </row>
    <row r="526" spans="1:19" ht="13.2" x14ac:dyDescent="0.25">
      <c r="A526" s="1" t="s">
        <v>1247</v>
      </c>
      <c r="B526" s="65"/>
      <c r="C526" s="66"/>
      <c r="D526" s="65"/>
      <c r="E526" s="65"/>
      <c r="F526" s="67"/>
      <c r="G526" s="154"/>
      <c r="H526" s="187" t="s">
        <v>528</v>
      </c>
      <c r="I526" s="63" t="s">
        <v>31</v>
      </c>
      <c r="J526" s="62"/>
      <c r="K526" s="62"/>
      <c r="L526" s="64"/>
      <c r="M526" s="64">
        <f>M527</f>
        <v>0</v>
      </c>
      <c r="N526" s="416">
        <f>N527</f>
        <v>0</v>
      </c>
      <c r="O526" s="279"/>
      <c r="P526" s="244"/>
      <c r="Q526" s="244"/>
      <c r="R526" s="4" t="s">
        <v>322</v>
      </c>
      <c r="S526" s="311" t="s">
        <v>508</v>
      </c>
    </row>
    <row r="527" spans="1:19" ht="13.2" x14ac:dyDescent="0.25">
      <c r="A527" s="1" t="s">
        <v>1248</v>
      </c>
      <c r="B527" s="65"/>
      <c r="C527" s="66"/>
      <c r="D527" s="65"/>
      <c r="E527" s="65"/>
      <c r="F527" s="67"/>
      <c r="G527" s="154"/>
      <c r="H527" s="188"/>
      <c r="I527" s="66" t="s">
        <v>559</v>
      </c>
      <c r="J527" s="65">
        <v>0</v>
      </c>
      <c r="K527" s="65" t="s">
        <v>33</v>
      </c>
      <c r="L527" s="67">
        <v>1000000</v>
      </c>
      <c r="M527" s="67">
        <f>ROUNDDOWN(J527*L527,-3)</f>
        <v>0</v>
      </c>
      <c r="N527" s="600">
        <f>Reviu[[#This Row],[JUMLAH]]-Reviu[[#This Row],[JUMLAH ]]</f>
        <v>0</v>
      </c>
      <c r="O527" s="253" t="s">
        <v>1299</v>
      </c>
      <c r="P527" s="244"/>
      <c r="Q527" s="244"/>
    </row>
    <row r="528" spans="1:19" ht="13.2" x14ac:dyDescent="0.25">
      <c r="A528" s="1" t="s">
        <v>1249</v>
      </c>
      <c r="B528" s="65"/>
      <c r="C528" s="66"/>
      <c r="D528" s="65"/>
      <c r="E528" s="65"/>
      <c r="F528" s="67"/>
      <c r="G528" s="154"/>
      <c r="H528" s="189" t="s">
        <v>525</v>
      </c>
      <c r="I528" s="69" t="s">
        <v>35</v>
      </c>
      <c r="J528" s="68"/>
      <c r="K528" s="68"/>
      <c r="L528" s="70"/>
      <c r="M528" s="70">
        <f>M529</f>
        <v>24180000</v>
      </c>
      <c r="N528" s="417">
        <f>N529</f>
        <v>-24180000</v>
      </c>
      <c r="O528" s="279"/>
      <c r="P528" s="244"/>
      <c r="Q528" s="244"/>
      <c r="R528" s="4" t="s">
        <v>322</v>
      </c>
      <c r="S528" s="311" t="s">
        <v>508</v>
      </c>
    </row>
    <row r="529" spans="1:19" ht="13.2" x14ac:dyDescent="0.25">
      <c r="A529" s="1" t="s">
        <v>1250</v>
      </c>
      <c r="B529" s="65"/>
      <c r="C529" s="66"/>
      <c r="D529" s="65"/>
      <c r="E529" s="65"/>
      <c r="F529" s="67"/>
      <c r="G529" s="154"/>
      <c r="H529" s="188"/>
      <c r="I529" s="271" t="s">
        <v>1147</v>
      </c>
      <c r="J529" s="537">
        <v>12</v>
      </c>
      <c r="K529" s="272" t="s">
        <v>26</v>
      </c>
      <c r="L529" s="274">
        <v>2015000</v>
      </c>
      <c r="M529" s="274">
        <f>ROUNDDOWN(J529*L529,-3)</f>
        <v>24180000</v>
      </c>
      <c r="N529" s="340">
        <f>Reviu[[#This Row],[JUMLAH]]-Reviu[[#This Row],[JUMLAH ]]</f>
        <v>-24180000</v>
      </c>
      <c r="O529" s="240"/>
      <c r="P529" s="244"/>
      <c r="Q529" s="244"/>
    </row>
    <row r="530" spans="1:19" ht="13.2" x14ac:dyDescent="0.25">
      <c r="A530" s="1" t="s">
        <v>350</v>
      </c>
      <c r="B530" s="53" t="s">
        <v>351</v>
      </c>
      <c r="C530" s="54" t="s">
        <v>352</v>
      </c>
      <c r="D530" s="53">
        <v>2</v>
      </c>
      <c r="E530" s="53" t="s">
        <v>317</v>
      </c>
      <c r="F530" s="55"/>
      <c r="G530" s="150">
        <f>SUM(G531,G568)</f>
        <v>773732000</v>
      </c>
      <c r="H530" s="184" t="s">
        <v>351</v>
      </c>
      <c r="I530" s="54" t="s">
        <v>352</v>
      </c>
      <c r="J530" s="53">
        <v>2</v>
      </c>
      <c r="K530" s="53" t="s">
        <v>317</v>
      </c>
      <c r="L530" s="55"/>
      <c r="M530" s="55">
        <f>SUM(M531,M568)</f>
        <v>520689000</v>
      </c>
      <c r="N530" s="415">
        <f>SUM(N531,N568)</f>
        <v>253043000</v>
      </c>
      <c r="O530" s="279"/>
      <c r="P530" s="244"/>
      <c r="Q530" s="244"/>
    </row>
    <row r="531" spans="1:19" ht="26.4" x14ac:dyDescent="0.25">
      <c r="A531" s="1" t="s">
        <v>353</v>
      </c>
      <c r="B531" s="365" t="s">
        <v>606</v>
      </c>
      <c r="C531" s="366" t="s">
        <v>354</v>
      </c>
      <c r="D531" s="365"/>
      <c r="E531" s="365" t="s">
        <v>554</v>
      </c>
      <c r="F531" s="367"/>
      <c r="G531" s="368">
        <f>SUM(G532,G543,G557)</f>
        <v>669421000</v>
      </c>
      <c r="H531" s="369" t="s">
        <v>606</v>
      </c>
      <c r="I531" s="366" t="s">
        <v>354</v>
      </c>
      <c r="J531" s="365"/>
      <c r="K531" s="365" t="s">
        <v>554</v>
      </c>
      <c r="L531" s="367"/>
      <c r="M531" s="367">
        <f>SUM(M532,M543,M557)</f>
        <v>427378000</v>
      </c>
      <c r="N531" s="439">
        <f>SUM(N532,N543,N557)</f>
        <v>242043000</v>
      </c>
      <c r="O531" s="279"/>
      <c r="P531" s="244"/>
      <c r="Q531" s="244"/>
    </row>
    <row r="532" spans="1:19" ht="13.2" x14ac:dyDescent="0.25">
      <c r="A532" s="1" t="s">
        <v>355</v>
      </c>
      <c r="B532" s="59" t="s">
        <v>21</v>
      </c>
      <c r="C532" s="60" t="s">
        <v>845</v>
      </c>
      <c r="D532" s="59"/>
      <c r="E532" s="59"/>
      <c r="F532" s="61"/>
      <c r="G532" s="152">
        <f>SUM(G533,G539,G541)</f>
        <v>150075000</v>
      </c>
      <c r="H532" s="186" t="s">
        <v>21</v>
      </c>
      <c r="I532" s="60" t="s">
        <v>845</v>
      </c>
      <c r="J532" s="59"/>
      <c r="K532" s="59"/>
      <c r="L532" s="61"/>
      <c r="M532" s="61">
        <f>SUM(M533,M539,M541)</f>
        <v>84097000</v>
      </c>
      <c r="N532" s="406">
        <f>SUM(N533,N539,N541)</f>
        <v>65978000</v>
      </c>
      <c r="O532" s="279"/>
      <c r="P532" s="532" t="s">
        <v>507</v>
      </c>
      <c r="Q532" s="532" t="s">
        <v>509</v>
      </c>
      <c r="S532" s="311"/>
    </row>
    <row r="533" spans="1:19" ht="13.2" x14ac:dyDescent="0.25">
      <c r="A533" s="1" t="s">
        <v>356</v>
      </c>
      <c r="B533" s="62" t="s">
        <v>523</v>
      </c>
      <c r="C533" s="63" t="s">
        <v>24</v>
      </c>
      <c r="D533" s="62"/>
      <c r="E533" s="62"/>
      <c r="F533" s="64"/>
      <c r="G533" s="153">
        <f>SUM(G534:G538)</f>
        <v>40000000</v>
      </c>
      <c r="H533" s="187" t="s">
        <v>523</v>
      </c>
      <c r="I533" s="63" t="s">
        <v>24</v>
      </c>
      <c r="J533" s="62"/>
      <c r="K533" s="62"/>
      <c r="L533" s="64"/>
      <c r="M533" s="64">
        <f>SUM(M534:M538)</f>
        <v>22500000</v>
      </c>
      <c r="N533" s="416">
        <f>SUM(N534:N538)</f>
        <v>17500000</v>
      </c>
      <c r="O533" s="279"/>
      <c r="P533" s="244"/>
      <c r="Q533" s="244"/>
      <c r="S533" s="311" t="s">
        <v>509</v>
      </c>
    </row>
    <row r="534" spans="1:19" ht="13.2" x14ac:dyDescent="0.25">
      <c r="A534" s="1" t="s">
        <v>357</v>
      </c>
      <c r="B534" s="65"/>
      <c r="C534" s="66" t="s">
        <v>555</v>
      </c>
      <c r="D534" s="65">
        <v>280</v>
      </c>
      <c r="E534" s="65" t="s">
        <v>26</v>
      </c>
      <c r="F534" s="67">
        <v>75000</v>
      </c>
      <c r="G534" s="154">
        <f>ROUNDDOWN(D534*F534,-3)</f>
        <v>21000000</v>
      </c>
      <c r="H534" s="188"/>
      <c r="I534" s="271" t="s">
        <v>555</v>
      </c>
      <c r="J534" s="537">
        <v>100</v>
      </c>
      <c r="K534" s="272" t="s">
        <v>26</v>
      </c>
      <c r="L534" s="274">
        <v>75000</v>
      </c>
      <c r="M534" s="274">
        <f>ROUNDDOWN(J534*L534,-3)</f>
        <v>7500000</v>
      </c>
      <c r="N534" s="480">
        <f>Reviu[[#This Row],[JUMLAH]]-Reviu[[#This Row],[JUMLAH ]]</f>
        <v>13500000</v>
      </c>
      <c r="O534" s="253"/>
      <c r="P534" s="244"/>
      <c r="Q534" s="244"/>
    </row>
    <row r="535" spans="1:19" ht="13.2" x14ac:dyDescent="0.25">
      <c r="A535" s="1" t="s">
        <v>358</v>
      </c>
      <c r="B535" s="65"/>
      <c r="C535" s="66" t="s">
        <v>556</v>
      </c>
      <c r="D535" s="65">
        <v>4</v>
      </c>
      <c r="E535" s="65" t="s">
        <v>120</v>
      </c>
      <c r="F535" s="67">
        <v>1500000</v>
      </c>
      <c r="G535" s="154">
        <f>ROUNDDOWN(D535*F535,-3)</f>
        <v>6000000</v>
      </c>
      <c r="H535" s="188"/>
      <c r="I535" s="271" t="s">
        <v>556</v>
      </c>
      <c r="J535" s="537">
        <v>3</v>
      </c>
      <c r="K535" s="272" t="s">
        <v>120</v>
      </c>
      <c r="L535" s="274">
        <v>1500000</v>
      </c>
      <c r="M535" s="274">
        <f>ROUNDDOWN(J535*L535,-3)</f>
        <v>4500000</v>
      </c>
      <c r="N535" s="480">
        <f>Reviu[[#This Row],[JUMLAH]]-Reviu[[#This Row],[JUMLAH ]]</f>
        <v>1500000</v>
      </c>
      <c r="O535" s="253"/>
      <c r="P535" s="244"/>
      <c r="Q535" s="244"/>
    </row>
    <row r="536" spans="1:19" ht="13.2" x14ac:dyDescent="0.25">
      <c r="A536" s="1" t="s">
        <v>359</v>
      </c>
      <c r="B536" s="65"/>
      <c r="C536" s="66" t="s">
        <v>557</v>
      </c>
      <c r="D536" s="65">
        <v>4</v>
      </c>
      <c r="E536" s="65" t="s">
        <v>120</v>
      </c>
      <c r="F536" s="67">
        <v>1500000</v>
      </c>
      <c r="G536" s="154">
        <f>ROUNDDOWN(D536*F536,-3)</f>
        <v>6000000</v>
      </c>
      <c r="H536" s="188"/>
      <c r="I536" s="271" t="s">
        <v>557</v>
      </c>
      <c r="J536" s="537">
        <v>3</v>
      </c>
      <c r="K536" s="272" t="s">
        <v>120</v>
      </c>
      <c r="L536" s="274">
        <v>1500000</v>
      </c>
      <c r="M536" s="274">
        <f>ROUNDDOWN(J536*L536,-3)</f>
        <v>4500000</v>
      </c>
      <c r="N536" s="480">
        <f>Reviu[[#This Row],[JUMLAH]]-Reviu[[#This Row],[JUMLAH ]]</f>
        <v>1500000</v>
      </c>
      <c r="O536" s="253"/>
      <c r="P536" s="244"/>
      <c r="Q536" s="244"/>
    </row>
    <row r="537" spans="1:19" ht="13.2" x14ac:dyDescent="0.25">
      <c r="A537" s="1" t="s">
        <v>360</v>
      </c>
      <c r="B537" s="65"/>
      <c r="C537" s="66" t="s">
        <v>558</v>
      </c>
      <c r="D537" s="65">
        <v>4</v>
      </c>
      <c r="E537" s="65" t="s">
        <v>120</v>
      </c>
      <c r="F537" s="67">
        <v>1000000</v>
      </c>
      <c r="G537" s="154">
        <f>ROUNDDOWN(D537*F537,-3)</f>
        <v>4000000</v>
      </c>
      <c r="H537" s="188"/>
      <c r="I537" s="271" t="s">
        <v>558</v>
      </c>
      <c r="J537" s="537">
        <v>3</v>
      </c>
      <c r="K537" s="272" t="s">
        <v>120</v>
      </c>
      <c r="L537" s="274">
        <v>1000000</v>
      </c>
      <c r="M537" s="274">
        <f>ROUNDDOWN(J537*L537,-3)</f>
        <v>3000000</v>
      </c>
      <c r="N537" s="480">
        <f>Reviu[[#This Row],[JUMLAH]]-Reviu[[#This Row],[JUMLAH ]]</f>
        <v>1000000</v>
      </c>
      <c r="O537" s="253"/>
      <c r="P537" s="244"/>
      <c r="Q537" s="244"/>
    </row>
    <row r="538" spans="1:19" ht="13.2" x14ac:dyDescent="0.25">
      <c r="A538" s="1" t="s">
        <v>846</v>
      </c>
      <c r="B538" s="65"/>
      <c r="C538" s="66" t="s">
        <v>790</v>
      </c>
      <c r="D538" s="65">
        <v>12</v>
      </c>
      <c r="E538" s="65" t="s">
        <v>59</v>
      </c>
      <c r="F538" s="67">
        <v>250000</v>
      </c>
      <c r="G538" s="154">
        <f>ROUNDDOWN(D538*F538,-3)</f>
        <v>3000000</v>
      </c>
      <c r="H538" s="188"/>
      <c r="I538" s="66" t="s">
        <v>790</v>
      </c>
      <c r="J538" s="65">
        <v>12</v>
      </c>
      <c r="K538" s="65" t="s">
        <v>59</v>
      </c>
      <c r="L538" s="67">
        <v>250000</v>
      </c>
      <c r="M538" s="67">
        <f>ROUNDDOWN(J538*L538,-3)</f>
        <v>3000000</v>
      </c>
      <c r="N538" s="340">
        <f>Reviu[[#This Row],[JUMLAH]]-Reviu[[#This Row],[JUMLAH ]]</f>
        <v>0</v>
      </c>
      <c r="O538" s="279"/>
      <c r="P538" s="244"/>
      <c r="Q538" s="244"/>
    </row>
    <row r="539" spans="1:19" ht="13.2" x14ac:dyDescent="0.25">
      <c r="A539" s="1" t="s">
        <v>361</v>
      </c>
      <c r="B539" s="68" t="s">
        <v>524</v>
      </c>
      <c r="C539" s="69" t="s">
        <v>73</v>
      </c>
      <c r="D539" s="68"/>
      <c r="E539" s="68"/>
      <c r="F539" s="70"/>
      <c r="G539" s="155">
        <f>G540</f>
        <v>1000000</v>
      </c>
      <c r="H539" s="189" t="s">
        <v>524</v>
      </c>
      <c r="I539" s="69" t="s">
        <v>73</v>
      </c>
      <c r="J539" s="68"/>
      <c r="K539" s="68"/>
      <c r="L539" s="70"/>
      <c r="M539" s="70">
        <f>M540</f>
        <v>1000000</v>
      </c>
      <c r="N539" s="417">
        <f>N540</f>
        <v>0</v>
      </c>
      <c r="O539" s="279"/>
      <c r="P539" s="244"/>
      <c r="Q539" s="244"/>
      <c r="S539" s="311" t="s">
        <v>509</v>
      </c>
    </row>
    <row r="540" spans="1:19" ht="16.8" customHeight="1" x14ac:dyDescent="0.25">
      <c r="A540" s="1" t="s">
        <v>362</v>
      </c>
      <c r="B540" s="65"/>
      <c r="C540" s="66" t="s">
        <v>847</v>
      </c>
      <c r="D540" s="65">
        <v>4</v>
      </c>
      <c r="E540" s="65" t="s">
        <v>120</v>
      </c>
      <c r="F540" s="67">
        <v>250000</v>
      </c>
      <c r="G540" s="154">
        <f>ROUNDDOWN(D540*F540,-3)</f>
        <v>1000000</v>
      </c>
      <c r="H540" s="188"/>
      <c r="I540" s="66" t="s">
        <v>1142</v>
      </c>
      <c r="J540" s="65">
        <v>4</v>
      </c>
      <c r="K540" s="65" t="s">
        <v>120</v>
      </c>
      <c r="L540" s="67">
        <v>250000</v>
      </c>
      <c r="M540" s="67">
        <f>ROUNDDOWN(J540*L540,-3)</f>
        <v>1000000</v>
      </c>
      <c r="N540" s="340">
        <f>Reviu[[#This Row],[JUMLAH]]-Reviu[[#This Row],[JUMLAH ]]</f>
        <v>0</v>
      </c>
      <c r="O540" s="240"/>
      <c r="P540" s="244"/>
      <c r="Q540" s="244"/>
    </row>
    <row r="541" spans="1:19" ht="13.2" x14ac:dyDescent="0.25">
      <c r="A541" s="1" t="s">
        <v>363</v>
      </c>
      <c r="B541" s="68" t="s">
        <v>525</v>
      </c>
      <c r="C541" s="69" t="s">
        <v>35</v>
      </c>
      <c r="D541" s="68"/>
      <c r="E541" s="68"/>
      <c r="F541" s="70"/>
      <c r="G541" s="155">
        <f>G542</f>
        <v>109075000</v>
      </c>
      <c r="H541" s="189" t="s">
        <v>525</v>
      </c>
      <c r="I541" s="69" t="s">
        <v>35</v>
      </c>
      <c r="J541" s="68"/>
      <c r="K541" s="68"/>
      <c r="L541" s="70"/>
      <c r="M541" s="70">
        <f>M542</f>
        <v>60597000</v>
      </c>
      <c r="N541" s="417">
        <f>N542</f>
        <v>48478000</v>
      </c>
      <c r="O541" s="279"/>
      <c r="P541" s="244"/>
      <c r="Q541" s="244"/>
      <c r="S541" s="311" t="s">
        <v>509</v>
      </c>
    </row>
    <row r="542" spans="1:19" ht="13.2" x14ac:dyDescent="0.25">
      <c r="A542" s="1" t="s">
        <v>364</v>
      </c>
      <c r="B542" s="65"/>
      <c r="C542" s="66" t="s">
        <v>848</v>
      </c>
      <c r="D542" s="65">
        <v>18</v>
      </c>
      <c r="E542" s="65" t="s">
        <v>26</v>
      </c>
      <c r="F542" s="67">
        <v>6059723</v>
      </c>
      <c r="G542" s="154">
        <f>ROUNDDOWN(D542*F542,-3)</f>
        <v>109075000</v>
      </c>
      <c r="H542" s="188"/>
      <c r="I542" s="271" t="s">
        <v>848</v>
      </c>
      <c r="J542" s="537">
        <v>10</v>
      </c>
      <c r="K542" s="272" t="s">
        <v>26</v>
      </c>
      <c r="L542" s="274">
        <v>6059723</v>
      </c>
      <c r="M542" s="274">
        <f>ROUNDDOWN(J542*L542,-3)</f>
        <v>60597000</v>
      </c>
      <c r="N542" s="480">
        <f>Reviu[[#This Row],[JUMLAH]]-Reviu[[#This Row],[JUMLAH ]]</f>
        <v>48478000</v>
      </c>
      <c r="O542" s="253"/>
      <c r="P542" s="244"/>
      <c r="Q542" s="244"/>
    </row>
    <row r="543" spans="1:19" ht="26.4" x14ac:dyDescent="0.25">
      <c r="A543" s="1" t="s">
        <v>365</v>
      </c>
      <c r="B543" s="71" t="s">
        <v>38</v>
      </c>
      <c r="C543" s="72" t="s">
        <v>849</v>
      </c>
      <c r="D543" s="71"/>
      <c r="E543" s="71"/>
      <c r="F543" s="73"/>
      <c r="G543" s="156">
        <f>SUM(G544,G550,G553,G555)</f>
        <v>188806000</v>
      </c>
      <c r="H543" s="190" t="s">
        <v>38</v>
      </c>
      <c r="I543" s="72" t="s">
        <v>849</v>
      </c>
      <c r="J543" s="71"/>
      <c r="K543" s="71"/>
      <c r="L543" s="73"/>
      <c r="M543" s="73">
        <f>SUM(M544,M550,M553,M555)</f>
        <v>117153000</v>
      </c>
      <c r="N543" s="419">
        <f>SUM(N544,N550,N553,N555)</f>
        <v>71653000</v>
      </c>
      <c r="O543" s="279"/>
      <c r="P543" s="532" t="s">
        <v>507</v>
      </c>
      <c r="Q543" s="532" t="s">
        <v>509</v>
      </c>
      <c r="S543" s="311"/>
    </row>
    <row r="544" spans="1:19" ht="13.2" x14ac:dyDescent="0.25">
      <c r="A544" s="1" t="s">
        <v>366</v>
      </c>
      <c r="B544" s="68" t="s">
        <v>523</v>
      </c>
      <c r="C544" s="69" t="s">
        <v>24</v>
      </c>
      <c r="D544" s="68"/>
      <c r="E544" s="68"/>
      <c r="F544" s="70"/>
      <c r="G544" s="155">
        <f>SUM(G545:G549)</f>
        <v>33500000</v>
      </c>
      <c r="H544" s="189" t="s">
        <v>523</v>
      </c>
      <c r="I544" s="69" t="s">
        <v>24</v>
      </c>
      <c r="J544" s="68"/>
      <c r="K544" s="68"/>
      <c r="L544" s="70"/>
      <c r="M544" s="70">
        <f>SUM(M545:M549)</f>
        <v>23000000</v>
      </c>
      <c r="N544" s="417">
        <f>SUM(N545:N549)</f>
        <v>10500000</v>
      </c>
      <c r="O544" s="279"/>
      <c r="P544" s="244"/>
      <c r="Q544" s="244"/>
      <c r="S544" s="311" t="s">
        <v>509</v>
      </c>
    </row>
    <row r="545" spans="1:19" ht="13.2" x14ac:dyDescent="0.25">
      <c r="A545" s="1" t="s">
        <v>367</v>
      </c>
      <c r="B545" s="65"/>
      <c r="C545" s="66" t="s">
        <v>555</v>
      </c>
      <c r="D545" s="65">
        <v>180</v>
      </c>
      <c r="E545" s="65" t="s">
        <v>26</v>
      </c>
      <c r="F545" s="67">
        <v>75000</v>
      </c>
      <c r="G545" s="154">
        <f>ROUNDDOWN(D545*F545,-3)</f>
        <v>13500000</v>
      </c>
      <c r="H545" s="188"/>
      <c r="I545" s="271" t="s">
        <v>555</v>
      </c>
      <c r="J545" s="537">
        <v>100</v>
      </c>
      <c r="K545" s="272" t="s">
        <v>26</v>
      </c>
      <c r="L545" s="274">
        <v>75000</v>
      </c>
      <c r="M545" s="274">
        <f>ROUNDDOWN(J545*L545,-3)</f>
        <v>7500000</v>
      </c>
      <c r="N545" s="480">
        <f>Reviu[[#This Row],[JUMLAH]]-Reviu[[#This Row],[JUMLAH ]]</f>
        <v>6000000</v>
      </c>
      <c r="O545" s="253"/>
      <c r="P545" s="244"/>
      <c r="Q545" s="244"/>
    </row>
    <row r="546" spans="1:19" ht="13.2" x14ac:dyDescent="0.25">
      <c r="A546" s="1" t="s">
        <v>368</v>
      </c>
      <c r="B546" s="65"/>
      <c r="C546" s="66" t="s">
        <v>556</v>
      </c>
      <c r="D546" s="65">
        <v>4</v>
      </c>
      <c r="E546" s="65" t="s">
        <v>120</v>
      </c>
      <c r="F546" s="67">
        <v>1500000</v>
      </c>
      <c r="G546" s="154">
        <f>ROUNDDOWN(D546*F546,-3)</f>
        <v>6000000</v>
      </c>
      <c r="H546" s="188"/>
      <c r="I546" s="271" t="s">
        <v>556</v>
      </c>
      <c r="J546" s="537">
        <v>3</v>
      </c>
      <c r="K546" s="272" t="s">
        <v>120</v>
      </c>
      <c r="L546" s="274">
        <v>1500000</v>
      </c>
      <c r="M546" s="274">
        <f>ROUNDDOWN(J546*L546,-3)</f>
        <v>4500000</v>
      </c>
      <c r="N546" s="480">
        <f>Reviu[[#This Row],[JUMLAH]]-Reviu[[#This Row],[JUMLAH ]]</f>
        <v>1500000</v>
      </c>
      <c r="O546" s="253"/>
      <c r="P546" s="244"/>
      <c r="Q546" s="244"/>
    </row>
    <row r="547" spans="1:19" ht="13.2" x14ac:dyDescent="0.25">
      <c r="A547" s="1" t="s">
        <v>369</v>
      </c>
      <c r="B547" s="65"/>
      <c r="C547" s="66" t="s">
        <v>557</v>
      </c>
      <c r="D547" s="65">
        <v>4</v>
      </c>
      <c r="E547" s="65" t="s">
        <v>120</v>
      </c>
      <c r="F547" s="67">
        <v>1500000</v>
      </c>
      <c r="G547" s="154">
        <f>ROUNDDOWN(D547*F547,-3)</f>
        <v>6000000</v>
      </c>
      <c r="H547" s="188"/>
      <c r="I547" s="271" t="s">
        <v>557</v>
      </c>
      <c r="J547" s="537">
        <v>3</v>
      </c>
      <c r="K547" s="272" t="s">
        <v>120</v>
      </c>
      <c r="L547" s="274">
        <v>1500000</v>
      </c>
      <c r="M547" s="274">
        <f>ROUNDDOWN(J547*L547,-3)</f>
        <v>4500000</v>
      </c>
      <c r="N547" s="480">
        <f>Reviu[[#This Row],[JUMLAH]]-Reviu[[#This Row],[JUMLAH ]]</f>
        <v>1500000</v>
      </c>
      <c r="O547" s="253"/>
      <c r="P547" s="244"/>
      <c r="Q547" s="244"/>
    </row>
    <row r="548" spans="1:19" ht="13.2" x14ac:dyDescent="0.25">
      <c r="A548" s="1" t="s">
        <v>370</v>
      </c>
      <c r="B548" s="65"/>
      <c r="C548" s="66" t="s">
        <v>558</v>
      </c>
      <c r="D548" s="65">
        <v>4</v>
      </c>
      <c r="E548" s="65" t="s">
        <v>120</v>
      </c>
      <c r="F548" s="67">
        <v>1000000</v>
      </c>
      <c r="G548" s="154">
        <f>ROUNDDOWN(D548*F548,-3)</f>
        <v>4000000</v>
      </c>
      <c r="H548" s="188"/>
      <c r="I548" s="271" t="s">
        <v>558</v>
      </c>
      <c r="J548" s="537">
        <v>3</v>
      </c>
      <c r="K548" s="272" t="s">
        <v>120</v>
      </c>
      <c r="L548" s="274">
        <v>1000000</v>
      </c>
      <c r="M548" s="274">
        <f>ROUNDDOWN(J548*L548,-3)</f>
        <v>3000000</v>
      </c>
      <c r="N548" s="480">
        <f>Reviu[[#This Row],[JUMLAH]]-Reviu[[#This Row],[JUMLAH ]]</f>
        <v>1000000</v>
      </c>
      <c r="O548" s="253"/>
      <c r="P548" s="244"/>
      <c r="Q548" s="244"/>
    </row>
    <row r="549" spans="1:19" ht="13.2" x14ac:dyDescent="0.25">
      <c r="A549" s="1" t="s">
        <v>371</v>
      </c>
      <c r="B549" s="65"/>
      <c r="C549" s="66" t="s">
        <v>850</v>
      </c>
      <c r="D549" s="65">
        <v>8</v>
      </c>
      <c r="E549" s="65" t="s">
        <v>59</v>
      </c>
      <c r="F549" s="67">
        <v>500000</v>
      </c>
      <c r="G549" s="154">
        <f>ROUNDDOWN(D549*F549,-3)</f>
        <v>4000000</v>
      </c>
      <c r="H549" s="188"/>
      <c r="I549" s="271" t="s">
        <v>850</v>
      </c>
      <c r="J549" s="537">
        <v>7</v>
      </c>
      <c r="K549" s="272" t="s">
        <v>59</v>
      </c>
      <c r="L549" s="274">
        <v>500000</v>
      </c>
      <c r="M549" s="274">
        <f>ROUNDDOWN(J549*L549,-3)</f>
        <v>3500000</v>
      </c>
      <c r="N549" s="480">
        <f>Reviu[[#This Row],[JUMLAH]]-Reviu[[#This Row],[JUMLAH ]]</f>
        <v>500000</v>
      </c>
      <c r="O549" s="253"/>
      <c r="P549" s="244"/>
      <c r="Q549" s="244"/>
    </row>
    <row r="550" spans="1:19" ht="13.2" x14ac:dyDescent="0.25">
      <c r="A550" s="1" t="s">
        <v>372</v>
      </c>
      <c r="B550" s="68" t="s">
        <v>524</v>
      </c>
      <c r="C550" s="69" t="s">
        <v>73</v>
      </c>
      <c r="D550" s="68"/>
      <c r="E550" s="68"/>
      <c r="F550" s="70"/>
      <c r="G550" s="155">
        <f>SUM(G551:G552)</f>
        <v>31000000</v>
      </c>
      <c r="H550" s="189" t="s">
        <v>524</v>
      </c>
      <c r="I550" s="69" t="s">
        <v>73</v>
      </c>
      <c r="J550" s="68"/>
      <c r="K550" s="68"/>
      <c r="L550" s="70"/>
      <c r="M550" s="70">
        <f>SUM(M551:M552)</f>
        <v>31000000</v>
      </c>
      <c r="N550" s="417">
        <f>SUM(N551:N552)</f>
        <v>0</v>
      </c>
      <c r="O550" s="279"/>
      <c r="P550" s="244"/>
      <c r="Q550" s="244"/>
      <c r="S550" s="311" t="s">
        <v>509</v>
      </c>
    </row>
    <row r="551" spans="1:19" ht="26.4" x14ac:dyDescent="0.25">
      <c r="A551" s="1" t="s">
        <v>373</v>
      </c>
      <c r="B551" s="65"/>
      <c r="C551" s="66" t="s">
        <v>847</v>
      </c>
      <c r="D551" s="65">
        <v>4</v>
      </c>
      <c r="E551" s="65" t="s">
        <v>120</v>
      </c>
      <c r="F551" s="67">
        <v>250000</v>
      </c>
      <c r="G551" s="154">
        <f>ROUNDDOWN(D551*F551,-3)</f>
        <v>1000000</v>
      </c>
      <c r="H551" s="188"/>
      <c r="I551" s="66" t="s">
        <v>1142</v>
      </c>
      <c r="J551" s="65">
        <v>4</v>
      </c>
      <c r="K551" s="65" t="s">
        <v>120</v>
      </c>
      <c r="L551" s="67">
        <v>250000</v>
      </c>
      <c r="M551" s="67">
        <f>ROUNDDOWN(J551*L551,-3)</f>
        <v>1000000</v>
      </c>
      <c r="N551" s="340">
        <f>Reviu[[#This Row],[JUMLAH]]-Reviu[[#This Row],[JUMLAH ]]</f>
        <v>0</v>
      </c>
      <c r="O551" s="240"/>
      <c r="P551" s="244"/>
      <c r="Q551" s="244"/>
    </row>
    <row r="552" spans="1:19" ht="13.2" x14ac:dyDescent="0.25">
      <c r="A552" s="1" t="s">
        <v>851</v>
      </c>
      <c r="B552" s="65"/>
      <c r="C552" s="66" t="s">
        <v>852</v>
      </c>
      <c r="D552" s="65">
        <v>2</v>
      </c>
      <c r="E552" s="65" t="s">
        <v>120</v>
      </c>
      <c r="F552" s="67">
        <v>15000000</v>
      </c>
      <c r="G552" s="154">
        <f>ROUNDDOWN(D552*F552,-3)</f>
        <v>30000000</v>
      </c>
      <c r="H552" s="188"/>
      <c r="I552" s="66" t="s">
        <v>1143</v>
      </c>
      <c r="J552" s="65">
        <v>2</v>
      </c>
      <c r="K552" s="65" t="s">
        <v>120</v>
      </c>
      <c r="L552" s="67">
        <v>15000000</v>
      </c>
      <c r="M552" s="67">
        <f>ROUNDDOWN(J552*L552,-3)</f>
        <v>30000000</v>
      </c>
      <c r="N552" s="340">
        <f>Reviu[[#This Row],[JUMLAH]]-Reviu[[#This Row],[JUMLAH ]]</f>
        <v>0</v>
      </c>
      <c r="O552" s="240"/>
      <c r="P552" s="244"/>
      <c r="Q552" s="244"/>
    </row>
    <row r="553" spans="1:19" ht="13.2" x14ac:dyDescent="0.25">
      <c r="A553" s="1" t="s">
        <v>853</v>
      </c>
      <c r="B553" s="74" t="s">
        <v>528</v>
      </c>
      <c r="C553" s="75" t="s">
        <v>31</v>
      </c>
      <c r="D553" s="74"/>
      <c r="E553" s="74"/>
      <c r="F553" s="76"/>
      <c r="G553" s="157">
        <f>G554</f>
        <v>10000000</v>
      </c>
      <c r="H553" s="191" t="s">
        <v>528</v>
      </c>
      <c r="I553" s="75" t="s">
        <v>31</v>
      </c>
      <c r="J553" s="74"/>
      <c r="K553" s="74"/>
      <c r="L553" s="76"/>
      <c r="M553" s="76">
        <f>M554</f>
        <v>6000000</v>
      </c>
      <c r="N553" s="418">
        <f>N554</f>
        <v>4000000</v>
      </c>
      <c r="O553" s="279"/>
      <c r="P553" s="244"/>
      <c r="Q553" s="244"/>
      <c r="S553" s="311" t="s">
        <v>509</v>
      </c>
    </row>
    <row r="554" spans="1:19" ht="13.2" x14ac:dyDescent="0.25">
      <c r="A554" s="1" t="s">
        <v>854</v>
      </c>
      <c r="B554" s="65"/>
      <c r="C554" s="66" t="s">
        <v>559</v>
      </c>
      <c r="D554" s="65">
        <v>10</v>
      </c>
      <c r="E554" s="65" t="s">
        <v>33</v>
      </c>
      <c r="F554" s="67">
        <v>1000000</v>
      </c>
      <c r="G554" s="154">
        <f>ROUNDDOWN(D554*F554,-3)</f>
        <v>10000000</v>
      </c>
      <c r="H554" s="188"/>
      <c r="I554" s="271" t="s">
        <v>559</v>
      </c>
      <c r="J554" s="537">
        <v>6</v>
      </c>
      <c r="K554" s="272" t="s">
        <v>33</v>
      </c>
      <c r="L554" s="274">
        <v>1000000</v>
      </c>
      <c r="M554" s="274">
        <f>ROUNDDOWN(J554*L554,-3)</f>
        <v>6000000</v>
      </c>
      <c r="N554" s="480">
        <f>Reviu[[#This Row],[JUMLAH]]-Reviu[[#This Row],[JUMLAH ]]</f>
        <v>4000000</v>
      </c>
      <c r="O554" s="253"/>
      <c r="P554" s="244"/>
      <c r="Q554" s="244"/>
    </row>
    <row r="555" spans="1:19" ht="13.2" x14ac:dyDescent="0.25">
      <c r="A555" s="1" t="s">
        <v>374</v>
      </c>
      <c r="B555" s="68" t="s">
        <v>525</v>
      </c>
      <c r="C555" s="69" t="s">
        <v>35</v>
      </c>
      <c r="D555" s="68"/>
      <c r="E555" s="68"/>
      <c r="F555" s="70"/>
      <c r="G555" s="155">
        <f>G556</f>
        <v>114306000</v>
      </c>
      <c r="H555" s="189" t="s">
        <v>525</v>
      </c>
      <c r="I555" s="69" t="s">
        <v>35</v>
      </c>
      <c r="J555" s="68"/>
      <c r="K555" s="68"/>
      <c r="L555" s="70"/>
      <c r="M555" s="70">
        <f>M556</f>
        <v>57153000</v>
      </c>
      <c r="N555" s="417">
        <f>N556</f>
        <v>57153000</v>
      </c>
      <c r="O555" s="279"/>
      <c r="P555" s="244"/>
      <c r="Q555" s="244"/>
      <c r="S555" s="311" t="s">
        <v>509</v>
      </c>
    </row>
    <row r="556" spans="1:19" ht="26.4" x14ac:dyDescent="0.25">
      <c r="A556" s="1" t="s">
        <v>375</v>
      </c>
      <c r="B556" s="65"/>
      <c r="C556" s="66" t="s">
        <v>855</v>
      </c>
      <c r="D556" s="65">
        <v>20</v>
      </c>
      <c r="E556" s="65" t="s">
        <v>26</v>
      </c>
      <c r="F556" s="67">
        <v>5715300</v>
      </c>
      <c r="G556" s="154">
        <f>ROUNDDOWN(D556*F556,-3)</f>
        <v>114306000</v>
      </c>
      <c r="H556" s="188"/>
      <c r="I556" s="271" t="s">
        <v>855</v>
      </c>
      <c r="J556" s="537">
        <v>10</v>
      </c>
      <c r="K556" s="272" t="s">
        <v>26</v>
      </c>
      <c r="L556" s="274">
        <v>5715300</v>
      </c>
      <c r="M556" s="274">
        <f>ROUNDDOWN(J556*L556,-3)</f>
        <v>57153000</v>
      </c>
      <c r="N556" s="480">
        <f>Reviu[[#This Row],[JUMLAH]]-Reviu[[#This Row],[JUMLAH ]]</f>
        <v>57153000</v>
      </c>
      <c r="O556" s="253"/>
      <c r="P556" s="244"/>
      <c r="Q556" s="244"/>
    </row>
    <row r="557" spans="1:19" ht="13.2" x14ac:dyDescent="0.25">
      <c r="A557" s="1" t="s">
        <v>376</v>
      </c>
      <c r="B557" s="59" t="s">
        <v>91</v>
      </c>
      <c r="C557" s="60" t="s">
        <v>856</v>
      </c>
      <c r="D557" s="59"/>
      <c r="E557" s="59"/>
      <c r="F557" s="61"/>
      <c r="G557" s="152">
        <f>SUM(G558,G564,G566)</f>
        <v>330540000</v>
      </c>
      <c r="H557" s="186" t="s">
        <v>91</v>
      </c>
      <c r="I557" s="60" t="s">
        <v>856</v>
      </c>
      <c r="J557" s="59"/>
      <c r="K557" s="59"/>
      <c r="L557" s="61"/>
      <c r="M557" s="61">
        <f>SUM(M558,M564,M566)</f>
        <v>226128000</v>
      </c>
      <c r="N557" s="406">
        <f>SUM(N558,N564,N566)</f>
        <v>104412000</v>
      </c>
      <c r="O557" s="279"/>
      <c r="P557" s="532" t="s">
        <v>507</v>
      </c>
      <c r="Q557" s="532" t="s">
        <v>509</v>
      </c>
      <c r="S557" s="311"/>
    </row>
    <row r="558" spans="1:19" ht="13.2" x14ac:dyDescent="0.25">
      <c r="A558" s="1" t="s">
        <v>857</v>
      </c>
      <c r="B558" s="62" t="s">
        <v>523</v>
      </c>
      <c r="C558" s="63" t="s">
        <v>24</v>
      </c>
      <c r="D558" s="62"/>
      <c r="E558" s="62"/>
      <c r="F558" s="64"/>
      <c r="G558" s="153">
        <f>SUM(G559:G563)</f>
        <v>46000000</v>
      </c>
      <c r="H558" s="187" t="s">
        <v>523</v>
      </c>
      <c r="I558" s="63" t="s">
        <v>24</v>
      </c>
      <c r="J558" s="62"/>
      <c r="K558" s="62"/>
      <c r="L558" s="64"/>
      <c r="M558" s="64">
        <f>SUM(M559:M563)</f>
        <v>23500000</v>
      </c>
      <c r="N558" s="416">
        <f>SUM(N559:N563)</f>
        <v>22500000</v>
      </c>
      <c r="O558" s="279"/>
      <c r="P558" s="244"/>
      <c r="Q558" s="244"/>
      <c r="S558" s="311" t="s">
        <v>509</v>
      </c>
    </row>
    <row r="559" spans="1:19" ht="13.2" x14ac:dyDescent="0.25">
      <c r="A559" s="1" t="s">
        <v>858</v>
      </c>
      <c r="B559" s="65"/>
      <c r="C559" s="66" t="s">
        <v>555</v>
      </c>
      <c r="D559" s="65">
        <v>280</v>
      </c>
      <c r="E559" s="65" t="s">
        <v>26</v>
      </c>
      <c r="F559" s="67">
        <v>75000</v>
      </c>
      <c r="G559" s="154">
        <f>ROUNDDOWN(D559*F559,-3)</f>
        <v>21000000</v>
      </c>
      <c r="H559" s="188"/>
      <c r="I559" s="271" t="s">
        <v>555</v>
      </c>
      <c r="J559" s="537">
        <v>100</v>
      </c>
      <c r="K559" s="272" t="s">
        <v>26</v>
      </c>
      <c r="L559" s="274">
        <v>75000</v>
      </c>
      <c r="M559" s="274">
        <f>ROUNDDOWN(J559*L559,-3)</f>
        <v>7500000</v>
      </c>
      <c r="N559" s="480">
        <f>Reviu[[#This Row],[JUMLAH]]-Reviu[[#This Row],[JUMLAH ]]</f>
        <v>13500000</v>
      </c>
      <c r="O559" s="253"/>
      <c r="P559" s="244"/>
      <c r="Q559" s="244"/>
    </row>
    <row r="560" spans="1:19" ht="13.2" x14ac:dyDescent="0.25">
      <c r="A560" s="1" t="s">
        <v>859</v>
      </c>
      <c r="B560" s="65"/>
      <c r="C560" s="66" t="s">
        <v>556</v>
      </c>
      <c r="D560" s="65">
        <v>5</v>
      </c>
      <c r="E560" s="65" t="s">
        <v>120</v>
      </c>
      <c r="F560" s="67">
        <v>1500000</v>
      </c>
      <c r="G560" s="154">
        <f>ROUNDDOWN(D560*F560,-3)</f>
        <v>7500000</v>
      </c>
      <c r="H560" s="188"/>
      <c r="I560" s="271" t="s">
        <v>556</v>
      </c>
      <c r="J560" s="537">
        <v>3</v>
      </c>
      <c r="K560" s="272" t="s">
        <v>120</v>
      </c>
      <c r="L560" s="274">
        <v>1500000</v>
      </c>
      <c r="M560" s="274">
        <f>ROUNDDOWN(J560*L560,-3)</f>
        <v>4500000</v>
      </c>
      <c r="N560" s="480">
        <f>Reviu[[#This Row],[JUMLAH]]-Reviu[[#This Row],[JUMLAH ]]</f>
        <v>3000000</v>
      </c>
      <c r="O560" s="253"/>
      <c r="P560" s="244"/>
      <c r="Q560" s="244"/>
    </row>
    <row r="561" spans="1:19" ht="13.2" x14ac:dyDescent="0.25">
      <c r="A561" s="1" t="s">
        <v>860</v>
      </c>
      <c r="B561" s="65"/>
      <c r="C561" s="66" t="s">
        <v>557</v>
      </c>
      <c r="D561" s="65">
        <v>4</v>
      </c>
      <c r="E561" s="65" t="s">
        <v>120</v>
      </c>
      <c r="F561" s="67">
        <v>1500000</v>
      </c>
      <c r="G561" s="154">
        <f>ROUNDDOWN(D561*F561,-3)</f>
        <v>6000000</v>
      </c>
      <c r="H561" s="188"/>
      <c r="I561" s="271" t="s">
        <v>557</v>
      </c>
      <c r="J561" s="537">
        <v>3</v>
      </c>
      <c r="K561" s="272" t="s">
        <v>120</v>
      </c>
      <c r="L561" s="274">
        <v>1500000</v>
      </c>
      <c r="M561" s="274">
        <f>ROUNDDOWN(J561*L561,-3)</f>
        <v>4500000</v>
      </c>
      <c r="N561" s="480">
        <f>Reviu[[#This Row],[JUMLAH]]-Reviu[[#This Row],[JUMLAH ]]</f>
        <v>1500000</v>
      </c>
      <c r="O561" s="253"/>
      <c r="P561" s="244"/>
      <c r="Q561" s="244"/>
    </row>
    <row r="562" spans="1:19" ht="13.2" x14ac:dyDescent="0.25">
      <c r="A562" s="1" t="s">
        <v>861</v>
      </c>
      <c r="B562" s="65"/>
      <c r="C562" s="66" t="s">
        <v>558</v>
      </c>
      <c r="D562" s="65">
        <v>4</v>
      </c>
      <c r="E562" s="65" t="s">
        <v>120</v>
      </c>
      <c r="F562" s="67">
        <v>1000000</v>
      </c>
      <c r="G562" s="154">
        <f>ROUNDDOWN(D562*F562,-3)</f>
        <v>4000000</v>
      </c>
      <c r="H562" s="188"/>
      <c r="I562" s="271" t="s">
        <v>558</v>
      </c>
      <c r="J562" s="537">
        <v>3</v>
      </c>
      <c r="K562" s="272" t="s">
        <v>120</v>
      </c>
      <c r="L562" s="274">
        <v>1000000</v>
      </c>
      <c r="M562" s="274">
        <f>ROUNDDOWN(J562*L562,-3)</f>
        <v>3000000</v>
      </c>
      <c r="N562" s="480">
        <f>Reviu[[#This Row],[JUMLAH]]-Reviu[[#This Row],[JUMLAH ]]</f>
        <v>1000000</v>
      </c>
      <c r="O562" s="253"/>
      <c r="P562" s="244"/>
      <c r="Q562" s="244"/>
    </row>
    <row r="563" spans="1:19" ht="13.2" x14ac:dyDescent="0.25">
      <c r="A563" s="1" t="s">
        <v>862</v>
      </c>
      <c r="B563" s="65"/>
      <c r="C563" s="66" t="s">
        <v>790</v>
      </c>
      <c r="D563" s="65">
        <v>30</v>
      </c>
      <c r="E563" s="65" t="s">
        <v>59</v>
      </c>
      <c r="F563" s="67">
        <v>250000</v>
      </c>
      <c r="G563" s="154">
        <f>ROUNDDOWN(D563*F563,-3)</f>
        <v>7500000</v>
      </c>
      <c r="H563" s="188"/>
      <c r="I563" s="271" t="s">
        <v>790</v>
      </c>
      <c r="J563" s="537">
        <v>16</v>
      </c>
      <c r="K563" s="272" t="s">
        <v>59</v>
      </c>
      <c r="L563" s="274">
        <v>250000</v>
      </c>
      <c r="M563" s="274">
        <f>ROUNDDOWN(J563*L563,-3)</f>
        <v>4000000</v>
      </c>
      <c r="N563" s="480">
        <f>Reviu[[#This Row],[JUMLAH]]-Reviu[[#This Row],[JUMLAH ]]</f>
        <v>3500000</v>
      </c>
      <c r="O563" s="253"/>
      <c r="P563" s="244"/>
      <c r="Q563" s="244"/>
    </row>
    <row r="564" spans="1:19" ht="13.2" x14ac:dyDescent="0.25">
      <c r="A564" s="1" t="s">
        <v>863</v>
      </c>
      <c r="B564" s="62" t="s">
        <v>524</v>
      </c>
      <c r="C564" s="63" t="s">
        <v>73</v>
      </c>
      <c r="D564" s="62"/>
      <c r="E564" s="62"/>
      <c r="F564" s="64"/>
      <c r="G564" s="153">
        <f>G565</f>
        <v>1000000</v>
      </c>
      <c r="H564" s="187" t="s">
        <v>524</v>
      </c>
      <c r="I564" s="63" t="s">
        <v>73</v>
      </c>
      <c r="J564" s="62"/>
      <c r="K564" s="62"/>
      <c r="L564" s="64"/>
      <c r="M564" s="64">
        <f>M565</f>
        <v>1000000</v>
      </c>
      <c r="N564" s="416">
        <f>N565</f>
        <v>0</v>
      </c>
      <c r="O564" s="279"/>
      <c r="P564" s="244"/>
      <c r="Q564" s="244"/>
      <c r="S564" s="311" t="s">
        <v>509</v>
      </c>
    </row>
    <row r="565" spans="1:19" ht="26.4" x14ac:dyDescent="0.25">
      <c r="A565" s="1" t="s">
        <v>864</v>
      </c>
      <c r="B565" s="65"/>
      <c r="C565" s="66" t="s">
        <v>847</v>
      </c>
      <c r="D565" s="65">
        <v>4</v>
      </c>
      <c r="E565" s="65" t="s">
        <v>120</v>
      </c>
      <c r="F565" s="67">
        <v>250000</v>
      </c>
      <c r="G565" s="154">
        <f>ROUNDDOWN(D565*F565,-3)</f>
        <v>1000000</v>
      </c>
      <c r="H565" s="188"/>
      <c r="I565" s="66" t="s">
        <v>1142</v>
      </c>
      <c r="J565" s="65">
        <v>4</v>
      </c>
      <c r="K565" s="65" t="s">
        <v>120</v>
      </c>
      <c r="L565" s="67">
        <v>250000</v>
      </c>
      <c r="M565" s="67">
        <f>ROUNDDOWN(J565*L565,-3)</f>
        <v>1000000</v>
      </c>
      <c r="N565" s="340">
        <f>Reviu[[#This Row],[JUMLAH]]-Reviu[[#This Row],[JUMLAH ]]</f>
        <v>0</v>
      </c>
      <c r="O565" s="240"/>
      <c r="P565" s="244"/>
      <c r="Q565" s="244"/>
    </row>
    <row r="566" spans="1:19" ht="13.2" x14ac:dyDescent="0.25">
      <c r="A566" s="1" t="s">
        <v>377</v>
      </c>
      <c r="B566" s="62" t="s">
        <v>525</v>
      </c>
      <c r="C566" s="63" t="s">
        <v>35</v>
      </c>
      <c r="D566" s="62"/>
      <c r="E566" s="62"/>
      <c r="F566" s="64"/>
      <c r="G566" s="153">
        <f>G567</f>
        <v>283540000</v>
      </c>
      <c r="H566" s="187" t="s">
        <v>525</v>
      </c>
      <c r="I566" s="63" t="s">
        <v>35</v>
      </c>
      <c r="J566" s="62"/>
      <c r="K566" s="62"/>
      <c r="L566" s="64"/>
      <c r="M566" s="64">
        <f>M567</f>
        <v>201628000</v>
      </c>
      <c r="N566" s="416">
        <f>N567</f>
        <v>81912000</v>
      </c>
      <c r="O566" s="279"/>
      <c r="P566" s="244"/>
      <c r="Q566" s="244"/>
      <c r="S566" s="311" t="s">
        <v>509</v>
      </c>
    </row>
    <row r="567" spans="1:19" ht="13.2" x14ac:dyDescent="0.25">
      <c r="A567" s="1" t="s">
        <v>378</v>
      </c>
      <c r="B567" s="65"/>
      <c r="C567" s="66" t="s">
        <v>865</v>
      </c>
      <c r="D567" s="65">
        <v>45</v>
      </c>
      <c r="E567" s="65" t="s">
        <v>26</v>
      </c>
      <c r="F567" s="67">
        <v>6300889</v>
      </c>
      <c r="G567" s="154">
        <f>ROUNDDOWN(D567*F567,-3)</f>
        <v>283540000</v>
      </c>
      <c r="H567" s="188"/>
      <c r="I567" s="271" t="s">
        <v>865</v>
      </c>
      <c r="J567" s="537">
        <v>32</v>
      </c>
      <c r="K567" s="272" t="s">
        <v>26</v>
      </c>
      <c r="L567" s="274">
        <v>6300889</v>
      </c>
      <c r="M567" s="274">
        <f>ROUNDDOWN(J567*L567,-3)</f>
        <v>201628000</v>
      </c>
      <c r="N567" s="480">
        <f>Reviu[[#This Row],[JUMLAH]]-Reviu[[#This Row],[JUMLAH ]]</f>
        <v>81912000</v>
      </c>
      <c r="O567" s="253"/>
      <c r="P567" s="244"/>
      <c r="Q567" s="244"/>
    </row>
    <row r="568" spans="1:19" ht="26.4" x14ac:dyDescent="0.25">
      <c r="A568" s="1" t="s">
        <v>379</v>
      </c>
      <c r="B568" s="132" t="s">
        <v>866</v>
      </c>
      <c r="C568" s="133" t="s">
        <v>380</v>
      </c>
      <c r="D568" s="132"/>
      <c r="E568" s="132" t="s">
        <v>554</v>
      </c>
      <c r="F568" s="134"/>
      <c r="G568" s="176">
        <f>G569</f>
        <v>104311000</v>
      </c>
      <c r="H568" s="210" t="s">
        <v>866</v>
      </c>
      <c r="I568" s="133" t="s">
        <v>380</v>
      </c>
      <c r="J568" s="132"/>
      <c r="K568" s="132" t="s">
        <v>554</v>
      </c>
      <c r="L568" s="134"/>
      <c r="M568" s="134">
        <f>M569</f>
        <v>93311000</v>
      </c>
      <c r="N568" s="440">
        <f>N569</f>
        <v>11000000</v>
      </c>
      <c r="O568" s="279"/>
      <c r="P568" s="244"/>
      <c r="Q568" s="244"/>
    </row>
    <row r="569" spans="1:19" ht="13.2" x14ac:dyDescent="0.25">
      <c r="A569" s="1" t="s">
        <v>381</v>
      </c>
      <c r="B569" s="71" t="s">
        <v>21</v>
      </c>
      <c r="C569" s="72" t="s">
        <v>867</v>
      </c>
      <c r="D569" s="71"/>
      <c r="E569" s="71"/>
      <c r="F569" s="73"/>
      <c r="G569" s="156">
        <f>SUM(G570,G576)</f>
        <v>104311000</v>
      </c>
      <c r="H569" s="190" t="s">
        <v>21</v>
      </c>
      <c r="I569" s="72" t="s">
        <v>867</v>
      </c>
      <c r="J569" s="71"/>
      <c r="K569" s="71"/>
      <c r="L569" s="73"/>
      <c r="M569" s="73">
        <f>SUM(M570,M576)</f>
        <v>93311000</v>
      </c>
      <c r="N569" s="419">
        <f>SUM(N570,N576)</f>
        <v>11000000</v>
      </c>
      <c r="O569" s="279"/>
      <c r="P569" s="532" t="s">
        <v>507</v>
      </c>
      <c r="Q569" s="532" t="s">
        <v>509</v>
      </c>
      <c r="S569" s="311"/>
    </row>
    <row r="570" spans="1:19" ht="13.2" x14ac:dyDescent="0.25">
      <c r="A570" s="1" t="s">
        <v>382</v>
      </c>
      <c r="B570" s="68" t="s">
        <v>523</v>
      </c>
      <c r="C570" s="69" t="s">
        <v>24</v>
      </c>
      <c r="D570" s="68"/>
      <c r="E570" s="68"/>
      <c r="F570" s="70"/>
      <c r="G570" s="155">
        <f>SUM(G571:G575)</f>
        <v>35500000</v>
      </c>
      <c r="H570" s="189" t="s">
        <v>523</v>
      </c>
      <c r="I570" s="69" t="s">
        <v>24</v>
      </c>
      <c r="J570" s="68"/>
      <c r="K570" s="68"/>
      <c r="L570" s="70"/>
      <c r="M570" s="70">
        <f>SUM(M571:M575)</f>
        <v>24500000</v>
      </c>
      <c r="N570" s="417">
        <f>SUM(N571:N575)</f>
        <v>11000000</v>
      </c>
      <c r="O570" s="279"/>
      <c r="P570" s="244"/>
      <c r="Q570" s="244"/>
      <c r="S570" s="311" t="s">
        <v>509</v>
      </c>
    </row>
    <row r="571" spans="1:19" ht="13.2" x14ac:dyDescent="0.25">
      <c r="A571" s="1" t="s">
        <v>383</v>
      </c>
      <c r="B571" s="65"/>
      <c r="C571" s="66" t="s">
        <v>555</v>
      </c>
      <c r="D571" s="65">
        <v>180</v>
      </c>
      <c r="E571" s="65" t="s">
        <v>26</v>
      </c>
      <c r="F571" s="67">
        <v>75000</v>
      </c>
      <c r="G571" s="154">
        <f>ROUNDDOWN(D571*F571,-3)</f>
        <v>13500000</v>
      </c>
      <c r="H571" s="188"/>
      <c r="I571" s="271" t="s">
        <v>555</v>
      </c>
      <c r="J571" s="537">
        <v>100</v>
      </c>
      <c r="K571" s="272" t="s">
        <v>26</v>
      </c>
      <c r="L571" s="274">
        <v>75000</v>
      </c>
      <c r="M571" s="274">
        <f>ROUNDDOWN(J571*L571,-3)</f>
        <v>7500000</v>
      </c>
      <c r="N571" s="480">
        <f>Reviu[[#This Row],[JUMLAH]]-Reviu[[#This Row],[JUMLAH ]]</f>
        <v>6000000</v>
      </c>
      <c r="O571" s="253"/>
      <c r="P571" s="244"/>
      <c r="Q571" s="244"/>
    </row>
    <row r="572" spans="1:19" ht="13.2" x14ac:dyDescent="0.25">
      <c r="A572" s="25" t="s">
        <v>384</v>
      </c>
      <c r="B572" s="65"/>
      <c r="C572" s="66" t="s">
        <v>556</v>
      </c>
      <c r="D572" s="65">
        <v>4</v>
      </c>
      <c r="E572" s="65" t="s">
        <v>120</v>
      </c>
      <c r="F572" s="67">
        <v>1500000</v>
      </c>
      <c r="G572" s="154">
        <f>ROUNDDOWN(D572*F572,-3)</f>
        <v>6000000</v>
      </c>
      <c r="H572" s="188"/>
      <c r="I572" s="271" t="s">
        <v>556</v>
      </c>
      <c r="J572" s="537">
        <v>3</v>
      </c>
      <c r="K572" s="272" t="s">
        <v>120</v>
      </c>
      <c r="L572" s="274">
        <v>1500000</v>
      </c>
      <c r="M572" s="274">
        <f>ROUNDDOWN(J572*L572,-3)</f>
        <v>4500000</v>
      </c>
      <c r="N572" s="480">
        <f>Reviu[[#This Row],[JUMLAH]]-Reviu[[#This Row],[JUMLAH ]]</f>
        <v>1500000</v>
      </c>
      <c r="O572" s="253"/>
      <c r="P572" s="244"/>
      <c r="Q572" s="244"/>
    </row>
    <row r="573" spans="1:19" ht="13.2" x14ac:dyDescent="0.25">
      <c r="A573" s="1" t="s">
        <v>385</v>
      </c>
      <c r="B573" s="65"/>
      <c r="C573" s="66" t="s">
        <v>557</v>
      </c>
      <c r="D573" s="65">
        <v>4</v>
      </c>
      <c r="E573" s="65" t="s">
        <v>120</v>
      </c>
      <c r="F573" s="67">
        <v>1500000</v>
      </c>
      <c r="G573" s="154">
        <f>ROUNDDOWN(D573*F573,-3)</f>
        <v>6000000</v>
      </c>
      <c r="H573" s="188"/>
      <c r="I573" s="271" t="s">
        <v>557</v>
      </c>
      <c r="J573" s="537">
        <v>3</v>
      </c>
      <c r="K573" s="272" t="s">
        <v>120</v>
      </c>
      <c r="L573" s="274">
        <v>1500000</v>
      </c>
      <c r="M573" s="274">
        <f>ROUNDDOWN(J573*L573,-3)</f>
        <v>4500000</v>
      </c>
      <c r="N573" s="480">
        <f>Reviu[[#This Row],[JUMLAH]]-Reviu[[#This Row],[JUMLAH ]]</f>
        <v>1500000</v>
      </c>
      <c r="O573" s="253"/>
      <c r="P573" s="244"/>
      <c r="Q573" s="244"/>
    </row>
    <row r="574" spans="1:19" ht="13.2" x14ac:dyDescent="0.25">
      <c r="A574" s="1" t="s">
        <v>386</v>
      </c>
      <c r="B574" s="65"/>
      <c r="C574" s="66" t="s">
        <v>558</v>
      </c>
      <c r="D574" s="65">
        <v>4</v>
      </c>
      <c r="E574" s="65" t="s">
        <v>120</v>
      </c>
      <c r="F574" s="67">
        <v>1000000</v>
      </c>
      <c r="G574" s="154">
        <f>ROUNDDOWN(D574*F574,-3)</f>
        <v>4000000</v>
      </c>
      <c r="H574" s="188"/>
      <c r="I574" s="271" t="s">
        <v>558</v>
      </c>
      <c r="J574" s="537">
        <v>3</v>
      </c>
      <c r="K574" s="272" t="s">
        <v>120</v>
      </c>
      <c r="L574" s="274">
        <v>1000000</v>
      </c>
      <c r="M574" s="274">
        <f>ROUNDDOWN(J574*L574,-3)</f>
        <v>3000000</v>
      </c>
      <c r="N574" s="480">
        <f>Reviu[[#This Row],[JUMLAH]]-Reviu[[#This Row],[JUMLAH ]]</f>
        <v>1000000</v>
      </c>
      <c r="O574" s="253"/>
      <c r="P574" s="244"/>
      <c r="Q574" s="244"/>
    </row>
    <row r="575" spans="1:19" ht="13.2" x14ac:dyDescent="0.25">
      <c r="A575" s="1" t="s">
        <v>387</v>
      </c>
      <c r="B575" s="65"/>
      <c r="C575" s="66" t="s">
        <v>830</v>
      </c>
      <c r="D575" s="65">
        <v>12</v>
      </c>
      <c r="E575" s="65" t="s">
        <v>59</v>
      </c>
      <c r="F575" s="67">
        <v>500000</v>
      </c>
      <c r="G575" s="154">
        <f>ROUNDDOWN(D575*F575,-3)</f>
        <v>6000000</v>
      </c>
      <c r="H575" s="188"/>
      <c r="I575" s="271" t="s">
        <v>830</v>
      </c>
      <c r="J575" s="537">
        <v>10</v>
      </c>
      <c r="K575" s="272" t="s">
        <v>59</v>
      </c>
      <c r="L575" s="274">
        <v>500000</v>
      </c>
      <c r="M575" s="274">
        <f>ROUNDDOWN(J575*L575,-3)</f>
        <v>5000000</v>
      </c>
      <c r="N575" s="480">
        <f>Reviu[[#This Row],[JUMLAH]]-Reviu[[#This Row],[JUMLAH ]]</f>
        <v>1000000</v>
      </c>
      <c r="O575" s="253"/>
      <c r="P575" s="244"/>
      <c r="Q575" s="244"/>
    </row>
    <row r="576" spans="1:19" ht="13.2" x14ac:dyDescent="0.25">
      <c r="A576" s="1" t="s">
        <v>389</v>
      </c>
      <c r="B576" s="68" t="s">
        <v>525</v>
      </c>
      <c r="C576" s="69" t="s">
        <v>35</v>
      </c>
      <c r="D576" s="68"/>
      <c r="E576" s="68"/>
      <c r="F576" s="70"/>
      <c r="G576" s="155">
        <f>G577</f>
        <v>68811000</v>
      </c>
      <c r="H576" s="189" t="s">
        <v>525</v>
      </c>
      <c r="I576" s="69" t="s">
        <v>35</v>
      </c>
      <c r="J576" s="68"/>
      <c r="K576" s="68"/>
      <c r="L576" s="70"/>
      <c r="M576" s="70">
        <f>M577</f>
        <v>68811000</v>
      </c>
      <c r="N576" s="417">
        <f>N577</f>
        <v>0</v>
      </c>
      <c r="O576" s="279"/>
      <c r="P576" s="244"/>
      <c r="Q576" s="244"/>
      <c r="S576" s="311" t="s">
        <v>509</v>
      </c>
    </row>
    <row r="577" spans="1:19" ht="13.2" x14ac:dyDescent="0.25">
      <c r="A577" s="1" t="s">
        <v>390</v>
      </c>
      <c r="B577" s="65"/>
      <c r="C577" s="66" t="s">
        <v>868</v>
      </c>
      <c r="D577" s="65">
        <v>15</v>
      </c>
      <c r="E577" s="65" t="s">
        <v>26</v>
      </c>
      <c r="F577" s="67">
        <v>4587400</v>
      </c>
      <c r="G577" s="154">
        <f>ROUNDDOWN(D577*F577,-3)</f>
        <v>68811000</v>
      </c>
      <c r="H577" s="188"/>
      <c r="I577" s="66" t="s">
        <v>868</v>
      </c>
      <c r="J577" s="65">
        <v>15</v>
      </c>
      <c r="K577" s="65" t="s">
        <v>26</v>
      </c>
      <c r="L577" s="67">
        <v>4587400</v>
      </c>
      <c r="M577" s="67">
        <f>ROUNDDOWN(J577*L577,-3)</f>
        <v>68811000</v>
      </c>
      <c r="N577" s="340">
        <f>Reviu[[#This Row],[JUMLAH]]-Reviu[[#This Row],[JUMLAH ]]</f>
        <v>0</v>
      </c>
      <c r="O577" s="240"/>
      <c r="P577" s="244"/>
      <c r="Q577" s="244"/>
    </row>
    <row r="578" spans="1:19" ht="13.2" x14ac:dyDescent="0.25">
      <c r="A578" s="1" t="s">
        <v>391</v>
      </c>
      <c r="B578" s="92" t="s">
        <v>392</v>
      </c>
      <c r="C578" s="93" t="s">
        <v>393</v>
      </c>
      <c r="D578" s="92">
        <v>1</v>
      </c>
      <c r="E578" s="92" t="s">
        <v>317</v>
      </c>
      <c r="F578" s="94"/>
      <c r="G578" s="163">
        <f>G579</f>
        <v>528803000</v>
      </c>
      <c r="H578" s="197" t="s">
        <v>392</v>
      </c>
      <c r="I578" s="93" t="s">
        <v>393</v>
      </c>
      <c r="J578" s="92">
        <v>1</v>
      </c>
      <c r="K578" s="92" t="s">
        <v>317</v>
      </c>
      <c r="L578" s="94"/>
      <c r="M578" s="94">
        <f>M579</f>
        <v>533521000</v>
      </c>
      <c r="N578" s="449">
        <f>N579</f>
        <v>-4718000</v>
      </c>
      <c r="O578" s="279"/>
      <c r="P578" s="244"/>
      <c r="Q578" s="244"/>
    </row>
    <row r="579" spans="1:19" ht="13.2" x14ac:dyDescent="0.25">
      <c r="A579" s="1" t="s">
        <v>394</v>
      </c>
      <c r="B579" s="370" t="s">
        <v>606</v>
      </c>
      <c r="C579" s="371" t="s">
        <v>395</v>
      </c>
      <c r="D579" s="370"/>
      <c r="E579" s="370" t="s">
        <v>554</v>
      </c>
      <c r="F579" s="372"/>
      <c r="G579" s="373">
        <f>SUM(G580,G590,G600,G611,G621,G631,G641)</f>
        <v>528803000</v>
      </c>
      <c r="H579" s="374" t="s">
        <v>606</v>
      </c>
      <c r="I579" s="371" t="s">
        <v>395</v>
      </c>
      <c r="J579" s="370"/>
      <c r="K579" s="370" t="s">
        <v>554</v>
      </c>
      <c r="L579" s="372"/>
      <c r="M579" s="372">
        <f>SUM(M580,M590,M600,M611,M621,M631,M641,M651)</f>
        <v>533521000</v>
      </c>
      <c r="N579" s="409">
        <f>SUM(N580,N590,N600,N611,N621,N631,N641,N651)</f>
        <v>-4718000</v>
      </c>
      <c r="O579" s="279"/>
      <c r="P579" s="244"/>
      <c r="Q579" s="244"/>
    </row>
    <row r="580" spans="1:19" ht="13.2" x14ac:dyDescent="0.25">
      <c r="A580" s="1" t="s">
        <v>396</v>
      </c>
      <c r="B580" s="80" t="s">
        <v>21</v>
      </c>
      <c r="C580" s="81" t="s">
        <v>869</v>
      </c>
      <c r="D580" s="80"/>
      <c r="E580" s="80"/>
      <c r="F580" s="82"/>
      <c r="G580" s="159">
        <f>SUM(G581,G586,G588)</f>
        <v>60878000</v>
      </c>
      <c r="H580" s="193" t="s">
        <v>21</v>
      </c>
      <c r="I580" s="81" t="s">
        <v>869</v>
      </c>
      <c r="J580" s="80"/>
      <c r="K580" s="80"/>
      <c r="L580" s="82"/>
      <c r="M580" s="82">
        <f>SUM(M581,M586,M588)</f>
        <v>42660000</v>
      </c>
      <c r="N580" s="420">
        <f>SUM(N581,N586,N588)</f>
        <v>18218000</v>
      </c>
      <c r="O580" s="279"/>
      <c r="P580" s="532" t="s">
        <v>505</v>
      </c>
      <c r="Q580" s="532" t="s">
        <v>510</v>
      </c>
      <c r="S580" s="311"/>
    </row>
    <row r="581" spans="1:19" ht="13.2" x14ac:dyDescent="0.25">
      <c r="A581" s="1" t="s">
        <v>397</v>
      </c>
      <c r="B581" s="74" t="s">
        <v>523</v>
      </c>
      <c r="C581" s="75" t="s">
        <v>24</v>
      </c>
      <c r="D581" s="74"/>
      <c r="E581" s="74"/>
      <c r="F581" s="76"/>
      <c r="G581" s="157">
        <f>SUM(G582:G585)</f>
        <v>19750000</v>
      </c>
      <c r="H581" s="191" t="s">
        <v>523</v>
      </c>
      <c r="I581" s="75" t="s">
        <v>24</v>
      </c>
      <c r="J581" s="74"/>
      <c r="K581" s="74"/>
      <c r="L581" s="76"/>
      <c r="M581" s="76">
        <f>SUM(M582:M585)</f>
        <v>14250000</v>
      </c>
      <c r="N581" s="418">
        <f>SUM(N582:N585)</f>
        <v>5500000</v>
      </c>
      <c r="O581" s="279"/>
      <c r="P581" s="244"/>
      <c r="Q581" s="244"/>
      <c r="R581" s="345" t="s">
        <v>393</v>
      </c>
      <c r="S581" s="311" t="s">
        <v>510</v>
      </c>
    </row>
    <row r="582" spans="1:19" ht="13.2" x14ac:dyDescent="0.25">
      <c r="A582" s="1" t="s">
        <v>398</v>
      </c>
      <c r="B582" s="65"/>
      <c r="C582" s="66" t="s">
        <v>555</v>
      </c>
      <c r="D582" s="65">
        <v>50</v>
      </c>
      <c r="E582" s="65" t="s">
        <v>26</v>
      </c>
      <c r="F582" s="67">
        <v>75000</v>
      </c>
      <c r="G582" s="154">
        <f>ROUNDDOWN(D582*F582,-3)</f>
        <v>3750000</v>
      </c>
      <c r="H582" s="188"/>
      <c r="I582" s="271" t="s">
        <v>555</v>
      </c>
      <c r="J582" s="537">
        <v>30</v>
      </c>
      <c r="K582" s="272" t="s">
        <v>26</v>
      </c>
      <c r="L582" s="274">
        <v>75000</v>
      </c>
      <c r="M582" s="274">
        <f>ROUNDDOWN(J582*L582,-3)</f>
        <v>2250000</v>
      </c>
      <c r="N582" s="480">
        <f>Reviu[[#This Row],[JUMLAH]]-Reviu[[#This Row],[JUMLAH ]]</f>
        <v>1500000</v>
      </c>
      <c r="O582" s="253"/>
      <c r="P582" s="244"/>
      <c r="Q582" s="244"/>
    </row>
    <row r="583" spans="1:19" ht="13.2" x14ac:dyDescent="0.25">
      <c r="A583" s="1" t="s">
        <v>399</v>
      </c>
      <c r="B583" s="65"/>
      <c r="C583" s="66" t="s">
        <v>556</v>
      </c>
      <c r="D583" s="65">
        <v>4</v>
      </c>
      <c r="E583" s="65" t="s">
        <v>120</v>
      </c>
      <c r="F583" s="67">
        <v>1500000</v>
      </c>
      <c r="G583" s="154">
        <f>ROUNDDOWN(D583*F583,-3)</f>
        <v>6000000</v>
      </c>
      <c r="H583" s="188"/>
      <c r="I583" s="66" t="s">
        <v>556</v>
      </c>
      <c r="J583" s="65">
        <v>3</v>
      </c>
      <c r="K583" s="65" t="s">
        <v>120</v>
      </c>
      <c r="L583" s="67">
        <v>1500000</v>
      </c>
      <c r="M583" s="67">
        <f>ROUNDDOWN(J583*L583,-3)</f>
        <v>4500000</v>
      </c>
      <c r="N583" s="340">
        <f>Reviu[[#This Row],[JUMLAH]]-Reviu[[#This Row],[JUMLAH ]]</f>
        <v>1500000</v>
      </c>
      <c r="O583" s="279"/>
      <c r="P583" s="244"/>
      <c r="Q583" s="244"/>
    </row>
    <row r="584" spans="1:19" ht="13.2" x14ac:dyDescent="0.25">
      <c r="A584" s="1" t="s">
        <v>400</v>
      </c>
      <c r="B584" s="65"/>
      <c r="C584" s="66" t="s">
        <v>557</v>
      </c>
      <c r="D584" s="65">
        <v>4</v>
      </c>
      <c r="E584" s="65" t="s">
        <v>120</v>
      </c>
      <c r="F584" s="67">
        <v>1500000</v>
      </c>
      <c r="G584" s="154">
        <f>ROUNDDOWN(D584*F584,-3)</f>
        <v>6000000</v>
      </c>
      <c r="H584" s="188"/>
      <c r="I584" s="66" t="s">
        <v>557</v>
      </c>
      <c r="J584" s="65">
        <v>3</v>
      </c>
      <c r="K584" s="65" t="s">
        <v>120</v>
      </c>
      <c r="L584" s="67">
        <v>1500000</v>
      </c>
      <c r="M584" s="67">
        <f>ROUNDDOWN(J584*L584,-3)</f>
        <v>4500000</v>
      </c>
      <c r="N584" s="340">
        <f>Reviu[[#This Row],[JUMLAH]]-Reviu[[#This Row],[JUMLAH ]]</f>
        <v>1500000</v>
      </c>
      <c r="O584" s="279"/>
      <c r="P584" s="244"/>
      <c r="Q584" s="244"/>
    </row>
    <row r="585" spans="1:19" ht="13.2" x14ac:dyDescent="0.25">
      <c r="A585" s="1" t="s">
        <v>401</v>
      </c>
      <c r="B585" s="65"/>
      <c r="C585" s="66" t="s">
        <v>558</v>
      </c>
      <c r="D585" s="65">
        <v>4</v>
      </c>
      <c r="E585" s="65" t="s">
        <v>120</v>
      </c>
      <c r="F585" s="67">
        <v>1000000</v>
      </c>
      <c r="G585" s="154">
        <f>ROUNDDOWN(D585*F585,-3)</f>
        <v>4000000</v>
      </c>
      <c r="H585" s="188"/>
      <c r="I585" s="66" t="s">
        <v>558</v>
      </c>
      <c r="J585" s="65">
        <v>3</v>
      </c>
      <c r="K585" s="65" t="s">
        <v>120</v>
      </c>
      <c r="L585" s="67">
        <v>1000000</v>
      </c>
      <c r="M585" s="67">
        <f>ROUNDDOWN(J585*L585,-3)</f>
        <v>3000000</v>
      </c>
      <c r="N585" s="340">
        <f>Reviu[[#This Row],[JUMLAH]]-Reviu[[#This Row],[JUMLAH ]]</f>
        <v>1000000</v>
      </c>
      <c r="O585" s="279"/>
      <c r="P585" s="244"/>
      <c r="Q585" s="244"/>
    </row>
    <row r="586" spans="1:19" ht="13.2" x14ac:dyDescent="0.25">
      <c r="A586" s="1" t="s">
        <v>402</v>
      </c>
      <c r="B586" s="68" t="s">
        <v>525</v>
      </c>
      <c r="C586" s="69" t="s">
        <v>35</v>
      </c>
      <c r="D586" s="68"/>
      <c r="E586" s="68"/>
      <c r="F586" s="70"/>
      <c r="G586" s="155">
        <f>G587</f>
        <v>37528000</v>
      </c>
      <c r="H586" s="189" t="s">
        <v>525</v>
      </c>
      <c r="I586" s="69" t="s">
        <v>35</v>
      </c>
      <c r="J586" s="68"/>
      <c r="K586" s="68"/>
      <c r="L586" s="70"/>
      <c r="M586" s="70">
        <f>M587</f>
        <v>24810000</v>
      </c>
      <c r="N586" s="417">
        <f>N587</f>
        <v>12718000</v>
      </c>
      <c r="O586" s="279"/>
      <c r="P586" s="244"/>
      <c r="Q586" s="244"/>
      <c r="R586" s="345" t="s">
        <v>393</v>
      </c>
      <c r="S586" s="311" t="s">
        <v>510</v>
      </c>
    </row>
    <row r="587" spans="1:19" ht="13.2" x14ac:dyDescent="0.25">
      <c r="A587" s="1" t="s">
        <v>403</v>
      </c>
      <c r="B587" s="65"/>
      <c r="C587" s="66" t="s">
        <v>870</v>
      </c>
      <c r="D587" s="65">
        <v>10</v>
      </c>
      <c r="E587" s="65" t="s">
        <v>26</v>
      </c>
      <c r="F587" s="67">
        <v>3752800</v>
      </c>
      <c r="G587" s="154">
        <f>ROUNDDOWN(D587*F587,-3)</f>
        <v>37528000</v>
      </c>
      <c r="H587" s="188"/>
      <c r="I587" s="271" t="s">
        <v>1006</v>
      </c>
      <c r="J587" s="537">
        <v>6</v>
      </c>
      <c r="K587" s="272" t="s">
        <v>26</v>
      </c>
      <c r="L587" s="274">
        <v>4135000</v>
      </c>
      <c r="M587" s="274">
        <f>ROUNDDOWN(J587*L587,-3)</f>
        <v>24810000</v>
      </c>
      <c r="N587" s="480">
        <f>Reviu[[#This Row],[JUMLAH]]-Reviu[[#This Row],[JUMLAH ]]</f>
        <v>12718000</v>
      </c>
      <c r="O587" s="253"/>
      <c r="P587" s="244"/>
      <c r="Q587" s="244"/>
    </row>
    <row r="588" spans="1:19" ht="13.2" x14ac:dyDescent="0.25">
      <c r="A588" s="1" t="s">
        <v>871</v>
      </c>
      <c r="B588" s="62" t="s">
        <v>583</v>
      </c>
      <c r="C588" s="63" t="s">
        <v>80</v>
      </c>
      <c r="D588" s="62"/>
      <c r="E588" s="62"/>
      <c r="F588" s="64"/>
      <c r="G588" s="153">
        <f>G589</f>
        <v>3600000</v>
      </c>
      <c r="H588" s="187" t="s">
        <v>583</v>
      </c>
      <c r="I588" s="63" t="s">
        <v>80</v>
      </c>
      <c r="J588" s="62"/>
      <c r="K588" s="62"/>
      <c r="L588" s="64"/>
      <c r="M588" s="64">
        <f>M589</f>
        <v>3600000</v>
      </c>
      <c r="N588" s="416">
        <f>N589</f>
        <v>0</v>
      </c>
      <c r="O588" s="279"/>
      <c r="P588" s="244"/>
      <c r="Q588" s="244"/>
      <c r="R588" s="345" t="s">
        <v>393</v>
      </c>
      <c r="S588" s="311" t="s">
        <v>510</v>
      </c>
    </row>
    <row r="589" spans="1:19" ht="13.2" x14ac:dyDescent="0.25">
      <c r="A589" s="1" t="s">
        <v>872</v>
      </c>
      <c r="B589" s="65"/>
      <c r="C589" s="66" t="s">
        <v>873</v>
      </c>
      <c r="D589" s="65">
        <v>24</v>
      </c>
      <c r="E589" s="65" t="s">
        <v>26</v>
      </c>
      <c r="F589" s="67">
        <v>150000</v>
      </c>
      <c r="G589" s="154">
        <f>ROUNDDOWN(D589*F589,-3)</f>
        <v>3600000</v>
      </c>
      <c r="H589" s="188"/>
      <c r="I589" s="66" t="s">
        <v>873</v>
      </c>
      <c r="J589" s="65">
        <v>24</v>
      </c>
      <c r="K589" s="65" t="s">
        <v>26</v>
      </c>
      <c r="L589" s="67">
        <v>150000</v>
      </c>
      <c r="M589" s="67">
        <f>ROUNDDOWN(J589*L589,-3)</f>
        <v>3600000</v>
      </c>
      <c r="N589" s="340">
        <f>Reviu[[#This Row],[JUMLAH]]-Reviu[[#This Row],[JUMLAH ]]</f>
        <v>0</v>
      </c>
      <c r="O589" s="240"/>
      <c r="P589" s="244"/>
      <c r="Q589" s="244"/>
    </row>
    <row r="590" spans="1:19" ht="13.2" x14ac:dyDescent="0.25">
      <c r="A590" s="1" t="s">
        <v>404</v>
      </c>
      <c r="B590" s="80" t="s">
        <v>38</v>
      </c>
      <c r="C590" s="81" t="s">
        <v>874</v>
      </c>
      <c r="D590" s="80"/>
      <c r="E590" s="80"/>
      <c r="F590" s="82"/>
      <c r="G590" s="159">
        <f>SUM(G591,G596,G598)</f>
        <v>52320000</v>
      </c>
      <c r="H590" s="193" t="s">
        <v>38</v>
      </c>
      <c r="I590" s="81" t="s">
        <v>874</v>
      </c>
      <c r="J590" s="80"/>
      <c r="K590" s="80"/>
      <c r="L590" s="82"/>
      <c r="M590" s="82">
        <f>SUM(M591,M596,M598)</f>
        <v>47600000</v>
      </c>
      <c r="N590" s="420">
        <f>SUM(N591,N596,N598)</f>
        <v>4720000</v>
      </c>
      <c r="O590" s="279"/>
      <c r="P590" s="532" t="s">
        <v>505</v>
      </c>
      <c r="Q590" s="532" t="s">
        <v>510</v>
      </c>
      <c r="S590" s="311"/>
    </row>
    <row r="591" spans="1:19" ht="13.2" x14ac:dyDescent="0.25">
      <c r="A591" s="1" t="s">
        <v>405</v>
      </c>
      <c r="B591" s="74" t="s">
        <v>523</v>
      </c>
      <c r="C591" s="75" t="s">
        <v>24</v>
      </c>
      <c r="D591" s="74"/>
      <c r="E591" s="74"/>
      <c r="F591" s="76"/>
      <c r="G591" s="157">
        <f>SUM(G592:G595)</f>
        <v>19000000</v>
      </c>
      <c r="H591" s="191" t="s">
        <v>523</v>
      </c>
      <c r="I591" s="75" t="s">
        <v>24</v>
      </c>
      <c r="J591" s="74"/>
      <c r="K591" s="74"/>
      <c r="L591" s="76"/>
      <c r="M591" s="76">
        <f>SUM(M592:M595)</f>
        <v>19000000</v>
      </c>
      <c r="N591" s="418">
        <f>SUM(N592:N595)</f>
        <v>0</v>
      </c>
      <c r="O591" s="279"/>
      <c r="P591" s="244"/>
      <c r="Q591" s="244"/>
      <c r="R591" s="345" t="s">
        <v>393</v>
      </c>
      <c r="S591" s="311" t="s">
        <v>510</v>
      </c>
    </row>
    <row r="592" spans="1:19" ht="13.2" x14ac:dyDescent="0.25">
      <c r="A592" s="1" t="s">
        <v>406</v>
      </c>
      <c r="B592" s="65"/>
      <c r="C592" s="66" t="s">
        <v>555</v>
      </c>
      <c r="D592" s="65">
        <v>40</v>
      </c>
      <c r="E592" s="65" t="s">
        <v>26</v>
      </c>
      <c r="F592" s="67">
        <v>75000</v>
      </c>
      <c r="G592" s="154">
        <f>ROUNDDOWN(D592*F592,-3)</f>
        <v>3000000</v>
      </c>
      <c r="H592" s="188"/>
      <c r="I592" s="66" t="s">
        <v>555</v>
      </c>
      <c r="J592" s="601">
        <v>40</v>
      </c>
      <c r="K592" s="65" t="s">
        <v>26</v>
      </c>
      <c r="L592" s="67">
        <v>75000</v>
      </c>
      <c r="M592" s="67">
        <f>ROUNDDOWN(J592*L592,-3)</f>
        <v>3000000</v>
      </c>
      <c r="N592" s="600">
        <f>Reviu[[#This Row],[JUMLAH]]-Reviu[[#This Row],[JUMLAH ]]</f>
        <v>0</v>
      </c>
      <c r="O592" s="240"/>
      <c r="P592" s="244"/>
      <c r="Q592" s="244"/>
    </row>
    <row r="593" spans="1:19" ht="13.2" x14ac:dyDescent="0.25">
      <c r="A593" s="1" t="s">
        <v>407</v>
      </c>
      <c r="B593" s="65"/>
      <c r="C593" s="66" t="s">
        <v>556</v>
      </c>
      <c r="D593" s="65">
        <v>4</v>
      </c>
      <c r="E593" s="65" t="s">
        <v>120</v>
      </c>
      <c r="F593" s="67">
        <v>1500000</v>
      </c>
      <c r="G593" s="154">
        <f>ROUNDDOWN(D593*F593,-3)</f>
        <v>6000000</v>
      </c>
      <c r="H593" s="188"/>
      <c r="I593" s="66" t="s">
        <v>556</v>
      </c>
      <c r="J593" s="65">
        <v>4</v>
      </c>
      <c r="K593" s="65" t="s">
        <v>120</v>
      </c>
      <c r="L593" s="67">
        <v>1500000</v>
      </c>
      <c r="M593" s="67">
        <f>ROUNDDOWN(J593*L593,-3)</f>
        <v>6000000</v>
      </c>
      <c r="N593" s="340">
        <f>Reviu[[#This Row],[JUMLAH]]-Reviu[[#This Row],[JUMLAH ]]</f>
        <v>0</v>
      </c>
      <c r="O593" s="240"/>
      <c r="P593" s="244"/>
      <c r="Q593" s="244"/>
    </row>
    <row r="594" spans="1:19" ht="13.2" x14ac:dyDescent="0.25">
      <c r="A594" s="1" t="s">
        <v>875</v>
      </c>
      <c r="B594" s="65"/>
      <c r="C594" s="66" t="s">
        <v>557</v>
      </c>
      <c r="D594" s="65">
        <v>4</v>
      </c>
      <c r="E594" s="65" t="s">
        <v>120</v>
      </c>
      <c r="F594" s="67">
        <v>1500000</v>
      </c>
      <c r="G594" s="154">
        <f>ROUNDDOWN(D594*F594,-3)</f>
        <v>6000000</v>
      </c>
      <c r="H594" s="188"/>
      <c r="I594" s="66" t="s">
        <v>557</v>
      </c>
      <c r="J594" s="65">
        <v>4</v>
      </c>
      <c r="K594" s="65" t="s">
        <v>120</v>
      </c>
      <c r="L594" s="67">
        <v>1500000</v>
      </c>
      <c r="M594" s="67">
        <f>ROUNDDOWN(J594*L594,-3)</f>
        <v>6000000</v>
      </c>
      <c r="N594" s="340">
        <f>Reviu[[#This Row],[JUMLAH]]-Reviu[[#This Row],[JUMLAH ]]</f>
        <v>0</v>
      </c>
      <c r="O594" s="240"/>
      <c r="P594" s="244"/>
      <c r="Q594" s="244"/>
    </row>
    <row r="595" spans="1:19" ht="13.2" x14ac:dyDescent="0.25">
      <c r="A595" s="1" t="s">
        <v>876</v>
      </c>
      <c r="B595" s="65"/>
      <c r="C595" s="66" t="s">
        <v>558</v>
      </c>
      <c r="D595" s="65">
        <v>4</v>
      </c>
      <c r="E595" s="65" t="s">
        <v>120</v>
      </c>
      <c r="F595" s="67">
        <v>1000000</v>
      </c>
      <c r="G595" s="154">
        <f>ROUNDDOWN(D595*F595,-3)</f>
        <v>4000000</v>
      </c>
      <c r="H595" s="188"/>
      <c r="I595" s="66" t="s">
        <v>558</v>
      </c>
      <c r="J595" s="65">
        <v>4</v>
      </c>
      <c r="K595" s="65" t="s">
        <v>120</v>
      </c>
      <c r="L595" s="67">
        <v>1000000</v>
      </c>
      <c r="M595" s="67">
        <f>ROUNDDOWN(J595*L595,-3)</f>
        <v>4000000</v>
      </c>
      <c r="N595" s="340">
        <f>Reviu[[#This Row],[JUMLAH]]-Reviu[[#This Row],[JUMLAH ]]</f>
        <v>0</v>
      </c>
      <c r="O595" s="240"/>
      <c r="P595" s="244"/>
      <c r="Q595" s="244"/>
    </row>
    <row r="596" spans="1:19" ht="13.2" x14ac:dyDescent="0.25">
      <c r="A596" s="1" t="s">
        <v>408</v>
      </c>
      <c r="B596" s="62" t="s">
        <v>525</v>
      </c>
      <c r="C596" s="63" t="s">
        <v>35</v>
      </c>
      <c r="D596" s="62"/>
      <c r="E596" s="62"/>
      <c r="F596" s="64"/>
      <c r="G596" s="153">
        <f>G597</f>
        <v>32120000</v>
      </c>
      <c r="H596" s="187" t="s">
        <v>525</v>
      </c>
      <c r="I596" s="63" t="s">
        <v>35</v>
      </c>
      <c r="J596" s="62"/>
      <c r="K596" s="62"/>
      <c r="L596" s="64"/>
      <c r="M596" s="64">
        <f>M597</f>
        <v>28000000</v>
      </c>
      <c r="N596" s="416">
        <f>N597</f>
        <v>4120000</v>
      </c>
      <c r="O596" s="279"/>
      <c r="P596" s="244"/>
      <c r="Q596" s="244"/>
      <c r="R596" s="345" t="s">
        <v>393</v>
      </c>
      <c r="S596" s="311" t="s">
        <v>510</v>
      </c>
    </row>
    <row r="597" spans="1:19" ht="13.2" x14ac:dyDescent="0.25">
      <c r="A597" s="1" t="s">
        <v>409</v>
      </c>
      <c r="B597" s="65"/>
      <c r="C597" s="66" t="s">
        <v>877</v>
      </c>
      <c r="D597" s="65">
        <v>10</v>
      </c>
      <c r="E597" s="65" t="s">
        <v>26</v>
      </c>
      <c r="F597" s="67">
        <v>3212000</v>
      </c>
      <c r="G597" s="154">
        <f>ROUNDDOWN(D597*F597,-3)</f>
        <v>32120000</v>
      </c>
      <c r="H597" s="188"/>
      <c r="I597" s="271" t="s">
        <v>1082</v>
      </c>
      <c r="J597" s="537">
        <v>16</v>
      </c>
      <c r="K597" s="272" t="s">
        <v>26</v>
      </c>
      <c r="L597" s="274">
        <v>1750000</v>
      </c>
      <c r="M597" s="274">
        <f>ROUNDDOWN(J597*L597,-3)</f>
        <v>28000000</v>
      </c>
      <c r="N597" s="480">
        <f>Reviu[[#This Row],[JUMLAH]]-Reviu[[#This Row],[JUMLAH ]]</f>
        <v>4120000</v>
      </c>
      <c r="O597" s="253"/>
      <c r="P597" s="244"/>
      <c r="Q597" s="244"/>
    </row>
    <row r="598" spans="1:19" ht="13.2" x14ac:dyDescent="0.25">
      <c r="A598" s="1" t="s">
        <v>878</v>
      </c>
      <c r="B598" s="74" t="s">
        <v>583</v>
      </c>
      <c r="C598" s="75" t="s">
        <v>80</v>
      </c>
      <c r="D598" s="74"/>
      <c r="E598" s="74"/>
      <c r="F598" s="76"/>
      <c r="G598" s="157">
        <f>G599</f>
        <v>1200000</v>
      </c>
      <c r="H598" s="191" t="s">
        <v>583</v>
      </c>
      <c r="I598" s="75" t="s">
        <v>80</v>
      </c>
      <c r="J598" s="74"/>
      <c r="K598" s="74"/>
      <c r="L598" s="76"/>
      <c r="M598" s="76">
        <f>M599</f>
        <v>600000</v>
      </c>
      <c r="N598" s="418">
        <f>N599</f>
        <v>600000</v>
      </c>
      <c r="O598" s="279"/>
      <c r="P598" s="244"/>
      <c r="Q598" s="244"/>
      <c r="R598" s="345" t="s">
        <v>393</v>
      </c>
      <c r="S598" s="311" t="s">
        <v>510</v>
      </c>
    </row>
    <row r="599" spans="1:19" ht="13.2" x14ac:dyDescent="0.25">
      <c r="A599" s="1" t="s">
        <v>879</v>
      </c>
      <c r="B599" s="65"/>
      <c r="C599" s="66" t="s">
        <v>873</v>
      </c>
      <c r="D599" s="65">
        <v>8</v>
      </c>
      <c r="E599" s="65" t="s">
        <v>26</v>
      </c>
      <c r="F599" s="67">
        <v>150000</v>
      </c>
      <c r="G599" s="154">
        <f>ROUNDDOWN(D599*F599,-3)</f>
        <v>1200000</v>
      </c>
      <c r="H599" s="188"/>
      <c r="I599" s="66" t="s">
        <v>873</v>
      </c>
      <c r="J599" s="65">
        <v>4</v>
      </c>
      <c r="K599" s="65" t="s">
        <v>26</v>
      </c>
      <c r="L599" s="67">
        <v>150000</v>
      </c>
      <c r="M599" s="67">
        <f>ROUNDDOWN(J599*L599,-3)</f>
        <v>600000</v>
      </c>
      <c r="N599" s="340">
        <f>Reviu[[#This Row],[JUMLAH]]-Reviu[[#This Row],[JUMLAH ]]</f>
        <v>600000</v>
      </c>
      <c r="O599" s="240"/>
      <c r="P599" s="244"/>
      <c r="Q599" s="244"/>
    </row>
    <row r="600" spans="1:19" ht="13.2" x14ac:dyDescent="0.25">
      <c r="A600" s="1" t="s">
        <v>410</v>
      </c>
      <c r="B600" s="80" t="s">
        <v>91</v>
      </c>
      <c r="C600" s="81" t="s">
        <v>426</v>
      </c>
      <c r="D600" s="80"/>
      <c r="E600" s="80"/>
      <c r="F600" s="82"/>
      <c r="G600" s="159">
        <f>SUM(G601,G607,G609)</f>
        <v>70870000</v>
      </c>
      <c r="H600" s="193" t="s">
        <v>91</v>
      </c>
      <c r="I600" s="81" t="s">
        <v>426</v>
      </c>
      <c r="J600" s="80"/>
      <c r="K600" s="80"/>
      <c r="L600" s="82"/>
      <c r="M600" s="82">
        <f>SUM(M601,M607,M609)</f>
        <v>74300000</v>
      </c>
      <c r="N600" s="448">
        <f>SUM(N601,N607,N609)</f>
        <v>-3430000</v>
      </c>
      <c r="O600" s="279"/>
      <c r="P600" s="532" t="s">
        <v>505</v>
      </c>
      <c r="Q600" s="532" t="s">
        <v>510</v>
      </c>
      <c r="S600" s="311"/>
    </row>
    <row r="601" spans="1:19" ht="13.2" x14ac:dyDescent="0.25">
      <c r="A601" s="1" t="s">
        <v>411</v>
      </c>
      <c r="B601" s="68" t="s">
        <v>523</v>
      </c>
      <c r="C601" s="69" t="s">
        <v>24</v>
      </c>
      <c r="D601" s="68"/>
      <c r="E601" s="68"/>
      <c r="F601" s="70"/>
      <c r="G601" s="155">
        <f>SUM(G602:G606)</f>
        <v>28750000</v>
      </c>
      <c r="H601" s="189" t="s">
        <v>523</v>
      </c>
      <c r="I601" s="69" t="s">
        <v>24</v>
      </c>
      <c r="J601" s="68"/>
      <c r="K601" s="68"/>
      <c r="L601" s="70"/>
      <c r="M601" s="70">
        <f>SUM(M602:M606)</f>
        <v>28750000</v>
      </c>
      <c r="N601" s="417">
        <f>SUM(N602:N606)</f>
        <v>0</v>
      </c>
      <c r="O601" s="279"/>
      <c r="P601" s="244"/>
      <c r="Q601" s="244"/>
      <c r="R601" s="345" t="s">
        <v>393</v>
      </c>
      <c r="S601" s="311" t="s">
        <v>510</v>
      </c>
    </row>
    <row r="602" spans="1:19" ht="13.2" x14ac:dyDescent="0.25">
      <c r="A602" s="1" t="s">
        <v>412</v>
      </c>
      <c r="B602" s="65"/>
      <c r="C602" s="66" t="s">
        <v>555</v>
      </c>
      <c r="D602" s="65">
        <v>50</v>
      </c>
      <c r="E602" s="65" t="s">
        <v>26</v>
      </c>
      <c r="F602" s="67">
        <v>75000</v>
      </c>
      <c r="G602" s="154">
        <f>ROUNDDOWN(D602*F602,-3)</f>
        <v>3750000</v>
      </c>
      <c r="H602" s="188"/>
      <c r="I602" s="66" t="s">
        <v>555</v>
      </c>
      <c r="J602" s="601">
        <v>50</v>
      </c>
      <c r="K602" s="65" t="s">
        <v>26</v>
      </c>
      <c r="L602" s="67">
        <v>75000</v>
      </c>
      <c r="M602" s="67">
        <f>ROUNDDOWN(J602*L602,-3)</f>
        <v>3750000</v>
      </c>
      <c r="N602" s="600">
        <f>Reviu[[#This Row],[JUMLAH]]-Reviu[[#This Row],[JUMLAH ]]</f>
        <v>0</v>
      </c>
      <c r="O602" s="240"/>
      <c r="P602" s="244"/>
      <c r="Q602" s="247"/>
    </row>
    <row r="603" spans="1:19" ht="13.2" x14ac:dyDescent="0.25">
      <c r="A603" s="1" t="s">
        <v>413</v>
      </c>
      <c r="B603" s="65"/>
      <c r="C603" s="66" t="s">
        <v>880</v>
      </c>
      <c r="D603" s="65">
        <v>6</v>
      </c>
      <c r="E603" s="65" t="s">
        <v>59</v>
      </c>
      <c r="F603" s="67">
        <v>1500000</v>
      </c>
      <c r="G603" s="154">
        <f>ROUNDDOWN(D603*F603,-3)</f>
        <v>9000000</v>
      </c>
      <c r="H603" s="188"/>
      <c r="I603" s="66" t="s">
        <v>880</v>
      </c>
      <c r="J603" s="65">
        <v>6</v>
      </c>
      <c r="K603" s="65" t="s">
        <v>120</v>
      </c>
      <c r="L603" s="67">
        <v>1500000</v>
      </c>
      <c r="M603" s="67">
        <f>ROUNDDOWN(J603*L603,-3)</f>
        <v>9000000</v>
      </c>
      <c r="N603" s="340">
        <f>Reviu[[#This Row],[JUMLAH]]-Reviu[[#This Row],[JUMLAH ]]</f>
        <v>0</v>
      </c>
      <c r="O603" s="240"/>
      <c r="P603" s="244"/>
      <c r="Q603" s="247"/>
    </row>
    <row r="604" spans="1:19" ht="13.2" x14ac:dyDescent="0.25">
      <c r="A604" s="1" t="s">
        <v>881</v>
      </c>
      <c r="B604" s="65"/>
      <c r="C604" s="66" t="s">
        <v>882</v>
      </c>
      <c r="D604" s="65">
        <v>4</v>
      </c>
      <c r="E604" s="65" t="s">
        <v>120</v>
      </c>
      <c r="F604" s="67">
        <v>1500000</v>
      </c>
      <c r="G604" s="154">
        <f>ROUNDDOWN(D604*F604,-3)</f>
        <v>6000000</v>
      </c>
      <c r="H604" s="188"/>
      <c r="I604" s="66" t="s">
        <v>882</v>
      </c>
      <c r="J604" s="65">
        <v>4</v>
      </c>
      <c r="K604" s="65" t="s">
        <v>120</v>
      </c>
      <c r="L604" s="67">
        <v>1500000</v>
      </c>
      <c r="M604" s="67">
        <f>ROUNDDOWN(J604*L604,-3)</f>
        <v>6000000</v>
      </c>
      <c r="N604" s="340">
        <f>Reviu[[#This Row],[JUMLAH]]-Reviu[[#This Row],[JUMLAH ]]</f>
        <v>0</v>
      </c>
      <c r="O604" s="240"/>
      <c r="P604" s="244"/>
      <c r="Q604" s="244"/>
    </row>
    <row r="605" spans="1:19" ht="13.2" x14ac:dyDescent="0.25">
      <c r="A605" s="1" t="s">
        <v>883</v>
      </c>
      <c r="B605" s="65"/>
      <c r="C605" s="66" t="s">
        <v>884</v>
      </c>
      <c r="D605" s="65">
        <v>4</v>
      </c>
      <c r="E605" s="65" t="s">
        <v>120</v>
      </c>
      <c r="F605" s="67">
        <v>1500000</v>
      </c>
      <c r="G605" s="154">
        <f>ROUNDDOWN(D605*F605,-3)</f>
        <v>6000000</v>
      </c>
      <c r="H605" s="188"/>
      <c r="I605" s="66" t="s">
        <v>884</v>
      </c>
      <c r="J605" s="65">
        <v>4</v>
      </c>
      <c r="K605" s="65" t="s">
        <v>120</v>
      </c>
      <c r="L605" s="67">
        <v>1500000</v>
      </c>
      <c r="M605" s="67">
        <f>ROUNDDOWN(J605*L605,-3)</f>
        <v>6000000</v>
      </c>
      <c r="N605" s="340">
        <f>Reviu[[#This Row],[JUMLAH]]-Reviu[[#This Row],[JUMLAH ]]</f>
        <v>0</v>
      </c>
      <c r="O605" s="240"/>
      <c r="P605" s="244"/>
      <c r="Q605" s="244"/>
    </row>
    <row r="606" spans="1:19" ht="13.2" x14ac:dyDescent="0.25">
      <c r="A606" s="1" t="s">
        <v>885</v>
      </c>
      <c r="B606" s="65"/>
      <c r="C606" s="66" t="s">
        <v>886</v>
      </c>
      <c r="D606" s="65">
        <v>4</v>
      </c>
      <c r="E606" s="65" t="s">
        <v>120</v>
      </c>
      <c r="F606" s="67">
        <v>1000000</v>
      </c>
      <c r="G606" s="154">
        <f>ROUNDDOWN(D606*F606,-3)</f>
        <v>4000000</v>
      </c>
      <c r="H606" s="188"/>
      <c r="I606" s="66" t="s">
        <v>886</v>
      </c>
      <c r="J606" s="65">
        <v>4</v>
      </c>
      <c r="K606" s="65" t="s">
        <v>120</v>
      </c>
      <c r="L606" s="67">
        <v>1000000</v>
      </c>
      <c r="M606" s="67">
        <f>ROUNDDOWN(J606*L606,-3)</f>
        <v>4000000</v>
      </c>
      <c r="N606" s="340">
        <f>Reviu[[#This Row],[JUMLAH]]-Reviu[[#This Row],[JUMLAH ]]</f>
        <v>0</v>
      </c>
      <c r="O606" s="240"/>
      <c r="P606" s="244"/>
      <c r="Q606" s="244"/>
    </row>
    <row r="607" spans="1:19" ht="13.2" x14ac:dyDescent="0.25">
      <c r="A607" s="1" t="s">
        <v>887</v>
      </c>
      <c r="B607" s="68" t="s">
        <v>525</v>
      </c>
      <c r="C607" s="69" t="s">
        <v>35</v>
      </c>
      <c r="D607" s="68"/>
      <c r="E607" s="68"/>
      <c r="F607" s="70"/>
      <c r="G607" s="155">
        <f>G608</f>
        <v>40320000</v>
      </c>
      <c r="H607" s="189" t="s">
        <v>525</v>
      </c>
      <c r="I607" s="69" t="s">
        <v>35</v>
      </c>
      <c r="J607" s="68"/>
      <c r="K607" s="68"/>
      <c r="L607" s="70"/>
      <c r="M607" s="70">
        <f>M608</f>
        <v>43750000</v>
      </c>
      <c r="N607" s="445">
        <f>N608</f>
        <v>-3430000</v>
      </c>
      <c r="O607" s="279"/>
      <c r="P607" s="244"/>
      <c r="Q607" s="244"/>
      <c r="R607" s="345" t="s">
        <v>393</v>
      </c>
      <c r="S607" s="311" t="s">
        <v>510</v>
      </c>
    </row>
    <row r="608" spans="1:19" ht="26.4" x14ac:dyDescent="0.25">
      <c r="A608" s="1" t="s">
        <v>888</v>
      </c>
      <c r="B608" s="65"/>
      <c r="C608" s="66" t="s">
        <v>889</v>
      </c>
      <c r="D608" s="65">
        <v>10</v>
      </c>
      <c r="E608" s="65" t="s">
        <v>26</v>
      </c>
      <c r="F608" s="67">
        <v>4032000</v>
      </c>
      <c r="G608" s="154">
        <f>ROUNDDOWN(D608*F608,-3)</f>
        <v>40320000</v>
      </c>
      <c r="H608" s="188"/>
      <c r="I608" s="271" t="s">
        <v>889</v>
      </c>
      <c r="J608" s="537">
        <v>25</v>
      </c>
      <c r="K608" s="272" t="s">
        <v>26</v>
      </c>
      <c r="L608" s="274">
        <v>1750000</v>
      </c>
      <c r="M608" s="274">
        <f>ROUNDDOWN(J608*L608,-3)</f>
        <v>43750000</v>
      </c>
      <c r="N608" s="479">
        <f>Reviu[[#This Row],[JUMLAH]]-Reviu[[#This Row],[JUMLAH ]]</f>
        <v>-3430000</v>
      </c>
      <c r="O608" s="253"/>
      <c r="P608" s="244"/>
      <c r="Q608" s="244"/>
    </row>
    <row r="609" spans="1:19" ht="13.2" x14ac:dyDescent="0.25">
      <c r="A609" s="1" t="s">
        <v>890</v>
      </c>
      <c r="B609" s="68" t="s">
        <v>583</v>
      </c>
      <c r="C609" s="69" t="s">
        <v>80</v>
      </c>
      <c r="D609" s="68"/>
      <c r="E609" s="68"/>
      <c r="F609" s="70"/>
      <c r="G609" s="155">
        <f>G610</f>
        <v>1800000</v>
      </c>
      <c r="H609" s="189" t="s">
        <v>583</v>
      </c>
      <c r="I609" s="69" t="s">
        <v>80</v>
      </c>
      <c r="J609" s="68"/>
      <c r="K609" s="68"/>
      <c r="L609" s="70"/>
      <c r="M609" s="70">
        <f>M610</f>
        <v>1800000</v>
      </c>
      <c r="N609" s="417">
        <f>N610</f>
        <v>0</v>
      </c>
      <c r="O609" s="279"/>
      <c r="P609" s="244"/>
      <c r="Q609" s="244"/>
      <c r="R609" s="345" t="s">
        <v>393</v>
      </c>
      <c r="S609" s="311" t="s">
        <v>510</v>
      </c>
    </row>
    <row r="610" spans="1:19" ht="13.2" x14ac:dyDescent="0.25">
      <c r="A610" s="1" t="s">
        <v>891</v>
      </c>
      <c r="B610" s="65"/>
      <c r="C610" s="66" t="s">
        <v>873</v>
      </c>
      <c r="D610" s="65">
        <v>12</v>
      </c>
      <c r="E610" s="65" t="s">
        <v>26</v>
      </c>
      <c r="F610" s="67">
        <v>150000</v>
      </c>
      <c r="G610" s="154">
        <f>ROUNDDOWN(D610*F610,-3)</f>
        <v>1800000</v>
      </c>
      <c r="H610" s="188"/>
      <c r="I610" s="66" t="s">
        <v>873</v>
      </c>
      <c r="J610" s="65">
        <v>12</v>
      </c>
      <c r="K610" s="65" t="s">
        <v>26</v>
      </c>
      <c r="L610" s="67">
        <v>150000</v>
      </c>
      <c r="M610" s="67">
        <f>ROUNDDOWN(J610*L610,-3)</f>
        <v>1800000</v>
      </c>
      <c r="N610" s="340">
        <f>Reviu[[#This Row],[JUMLAH]]-Reviu[[#This Row],[JUMLAH ]]</f>
        <v>0</v>
      </c>
      <c r="O610" s="240"/>
      <c r="P610" s="244"/>
      <c r="Q610" s="244"/>
    </row>
    <row r="611" spans="1:19" ht="13.2" x14ac:dyDescent="0.25">
      <c r="A611" s="1" t="s">
        <v>414</v>
      </c>
      <c r="B611" s="71" t="s">
        <v>167</v>
      </c>
      <c r="C611" s="72" t="s">
        <v>892</v>
      </c>
      <c r="D611" s="71"/>
      <c r="E611" s="71"/>
      <c r="F611" s="73"/>
      <c r="G611" s="156">
        <f>SUM(G612,G617,G619)</f>
        <v>51379000</v>
      </c>
      <c r="H611" s="190" t="s">
        <v>167</v>
      </c>
      <c r="I611" s="72" t="s">
        <v>892</v>
      </c>
      <c r="J611" s="71"/>
      <c r="K611" s="71"/>
      <c r="L611" s="73"/>
      <c r="M611" s="73">
        <f>SUM(M612,M617,M619)</f>
        <v>64008000</v>
      </c>
      <c r="N611" s="444">
        <f>SUM(N612,N617,N619)</f>
        <v>-12629000</v>
      </c>
      <c r="O611" s="279"/>
      <c r="P611" s="532" t="s">
        <v>505</v>
      </c>
      <c r="Q611" s="532" t="s">
        <v>510</v>
      </c>
      <c r="S611" s="311"/>
    </row>
    <row r="612" spans="1:19" ht="13.2" x14ac:dyDescent="0.25">
      <c r="A612" s="1" t="s">
        <v>415</v>
      </c>
      <c r="B612" s="68" t="s">
        <v>523</v>
      </c>
      <c r="C612" s="69" t="s">
        <v>24</v>
      </c>
      <c r="D612" s="68"/>
      <c r="E612" s="68"/>
      <c r="F612" s="70"/>
      <c r="G612" s="155">
        <f>SUM(G613:G616)</f>
        <v>28500000</v>
      </c>
      <c r="H612" s="189" t="s">
        <v>523</v>
      </c>
      <c r="I612" s="69" t="s">
        <v>24</v>
      </c>
      <c r="J612" s="68"/>
      <c r="K612" s="68"/>
      <c r="L612" s="70"/>
      <c r="M612" s="70">
        <f>SUM(M613:M616)</f>
        <v>20500000</v>
      </c>
      <c r="N612" s="417">
        <f>SUM(N613:N616)</f>
        <v>8000000</v>
      </c>
      <c r="O612" s="279"/>
      <c r="P612" s="244"/>
      <c r="Q612" s="244"/>
      <c r="R612" s="345" t="s">
        <v>393</v>
      </c>
      <c r="S612" s="311" t="s">
        <v>510</v>
      </c>
    </row>
    <row r="613" spans="1:19" ht="13.2" x14ac:dyDescent="0.25">
      <c r="A613" s="25" t="s">
        <v>416</v>
      </c>
      <c r="B613" s="65"/>
      <c r="C613" s="66" t="s">
        <v>555</v>
      </c>
      <c r="D613" s="65">
        <v>60</v>
      </c>
      <c r="E613" s="65" t="s">
        <v>26</v>
      </c>
      <c r="F613" s="67">
        <v>75000</v>
      </c>
      <c r="G613" s="154">
        <f>ROUNDDOWN(D613*F613,-3)</f>
        <v>4500000</v>
      </c>
      <c r="H613" s="188"/>
      <c r="I613" s="66" t="s">
        <v>555</v>
      </c>
      <c r="J613" s="601">
        <v>60</v>
      </c>
      <c r="K613" s="65" t="s">
        <v>26</v>
      </c>
      <c r="L613" s="67">
        <v>75000</v>
      </c>
      <c r="M613" s="67">
        <f>ROUNDDOWN(J613*L613,-3)</f>
        <v>4500000</v>
      </c>
      <c r="N613" s="600">
        <f>Reviu[[#This Row],[JUMLAH]]-Reviu[[#This Row],[JUMLAH ]]</f>
        <v>0</v>
      </c>
      <c r="O613" s="253"/>
      <c r="P613" s="244"/>
      <c r="Q613" s="244"/>
    </row>
    <row r="614" spans="1:19" ht="13.2" x14ac:dyDescent="0.25">
      <c r="A614" s="25" t="s">
        <v>417</v>
      </c>
      <c r="B614" s="65"/>
      <c r="C614" s="66" t="s">
        <v>893</v>
      </c>
      <c r="D614" s="65">
        <v>6</v>
      </c>
      <c r="E614" s="65" t="s">
        <v>120</v>
      </c>
      <c r="F614" s="67">
        <v>1500000</v>
      </c>
      <c r="G614" s="154">
        <f>ROUNDDOWN(D614*F614,-3)</f>
        <v>9000000</v>
      </c>
      <c r="H614" s="188"/>
      <c r="I614" s="271" t="s">
        <v>893</v>
      </c>
      <c r="J614" s="537">
        <v>4</v>
      </c>
      <c r="K614" s="272" t="s">
        <v>120</v>
      </c>
      <c r="L614" s="274">
        <v>1500000</v>
      </c>
      <c r="M614" s="274">
        <f>ROUNDDOWN(J614*L614,-3)</f>
        <v>6000000</v>
      </c>
      <c r="N614" s="480">
        <f>Reviu[[#This Row],[JUMLAH]]-Reviu[[#This Row],[JUMLAH ]]</f>
        <v>3000000</v>
      </c>
      <c r="O614" s="253"/>
      <c r="P614" s="244"/>
      <c r="Q614" s="244"/>
    </row>
    <row r="615" spans="1:19" ht="13.2" x14ac:dyDescent="0.25">
      <c r="A615" s="25" t="s">
        <v>418</v>
      </c>
      <c r="B615" s="65"/>
      <c r="C615" s="66" t="s">
        <v>557</v>
      </c>
      <c r="D615" s="65">
        <v>6</v>
      </c>
      <c r="E615" s="65" t="s">
        <v>120</v>
      </c>
      <c r="F615" s="67">
        <v>1500000</v>
      </c>
      <c r="G615" s="154">
        <f>ROUNDDOWN(D615*F615,-3)</f>
        <v>9000000</v>
      </c>
      <c r="H615" s="188"/>
      <c r="I615" s="271" t="s">
        <v>557</v>
      </c>
      <c r="J615" s="537">
        <v>4</v>
      </c>
      <c r="K615" s="272" t="s">
        <v>120</v>
      </c>
      <c r="L615" s="274">
        <v>1500000</v>
      </c>
      <c r="M615" s="274">
        <f>ROUNDDOWN(J615*L615,-3)</f>
        <v>6000000</v>
      </c>
      <c r="N615" s="480">
        <f>Reviu[[#This Row],[JUMLAH]]-Reviu[[#This Row],[JUMLAH ]]</f>
        <v>3000000</v>
      </c>
      <c r="O615" s="253"/>
      <c r="P615" s="244"/>
      <c r="Q615" s="244"/>
    </row>
    <row r="616" spans="1:19" ht="13.2" x14ac:dyDescent="0.25">
      <c r="A616" s="25" t="s">
        <v>894</v>
      </c>
      <c r="B616" s="65"/>
      <c r="C616" s="66" t="s">
        <v>558</v>
      </c>
      <c r="D616" s="65">
        <v>6</v>
      </c>
      <c r="E616" s="65" t="s">
        <v>120</v>
      </c>
      <c r="F616" s="67">
        <v>1000000</v>
      </c>
      <c r="G616" s="154">
        <f>ROUNDDOWN(D616*F616,-3)</f>
        <v>6000000</v>
      </c>
      <c r="H616" s="188"/>
      <c r="I616" s="271" t="s">
        <v>558</v>
      </c>
      <c r="J616" s="537">
        <v>4</v>
      </c>
      <c r="K616" s="272" t="s">
        <v>120</v>
      </c>
      <c r="L616" s="274">
        <v>1000000</v>
      </c>
      <c r="M616" s="274">
        <f>ROUNDDOWN(J616*L616,-3)</f>
        <v>4000000</v>
      </c>
      <c r="N616" s="480">
        <f>Reviu[[#This Row],[JUMLAH]]-Reviu[[#This Row],[JUMLAH ]]</f>
        <v>2000000</v>
      </c>
      <c r="O616" s="253"/>
      <c r="P616" s="244"/>
      <c r="Q616" s="244"/>
    </row>
    <row r="617" spans="1:19" ht="13.2" x14ac:dyDescent="0.25">
      <c r="A617" s="1" t="s">
        <v>419</v>
      </c>
      <c r="B617" s="74" t="s">
        <v>525</v>
      </c>
      <c r="C617" s="75" t="s">
        <v>35</v>
      </c>
      <c r="D617" s="74"/>
      <c r="E617" s="74"/>
      <c r="F617" s="76"/>
      <c r="G617" s="157">
        <f>G618</f>
        <v>21379000</v>
      </c>
      <c r="H617" s="191" t="s">
        <v>525</v>
      </c>
      <c r="I617" s="75" t="s">
        <v>35</v>
      </c>
      <c r="J617" s="74"/>
      <c r="K617" s="74"/>
      <c r="L617" s="76"/>
      <c r="M617" s="76">
        <f>M618</f>
        <v>42758000</v>
      </c>
      <c r="N617" s="447">
        <f>N618</f>
        <v>-21379000</v>
      </c>
      <c r="O617" s="279"/>
      <c r="P617" s="244"/>
      <c r="Q617" s="244"/>
      <c r="R617" s="345" t="s">
        <v>393</v>
      </c>
      <c r="S617" s="311" t="s">
        <v>510</v>
      </c>
    </row>
    <row r="618" spans="1:19" ht="26.4" x14ac:dyDescent="0.25">
      <c r="A618" s="1" t="s">
        <v>420</v>
      </c>
      <c r="B618" s="65"/>
      <c r="C618" s="66" t="s">
        <v>895</v>
      </c>
      <c r="D618" s="65">
        <v>4</v>
      </c>
      <c r="E618" s="65" t="s">
        <v>26</v>
      </c>
      <c r="F618" s="67">
        <v>5344800</v>
      </c>
      <c r="G618" s="154">
        <f>ROUNDDOWN(D618*F618,-3)</f>
        <v>21379000</v>
      </c>
      <c r="H618" s="188"/>
      <c r="I618" s="271" t="s">
        <v>895</v>
      </c>
      <c r="J618" s="537">
        <v>8</v>
      </c>
      <c r="K618" s="272" t="s">
        <v>26</v>
      </c>
      <c r="L618" s="274">
        <v>5344800</v>
      </c>
      <c r="M618" s="274">
        <f>ROUNDDOWN(J618*L618,-3)</f>
        <v>42758000</v>
      </c>
      <c r="N618" s="479">
        <f>Reviu[[#This Row],[JUMLAH]]-Reviu[[#This Row],[JUMLAH ]]</f>
        <v>-21379000</v>
      </c>
      <c r="O618" s="253"/>
      <c r="P618" s="244"/>
      <c r="Q618" s="244"/>
    </row>
    <row r="619" spans="1:19" ht="13.2" x14ac:dyDescent="0.25">
      <c r="A619" s="1" t="s">
        <v>896</v>
      </c>
      <c r="B619" s="68" t="s">
        <v>583</v>
      </c>
      <c r="C619" s="69" t="s">
        <v>80</v>
      </c>
      <c r="D619" s="68"/>
      <c r="E619" s="68"/>
      <c r="F619" s="70"/>
      <c r="G619" s="155">
        <f>G620</f>
        <v>1500000</v>
      </c>
      <c r="H619" s="189" t="s">
        <v>583</v>
      </c>
      <c r="I619" s="69" t="s">
        <v>80</v>
      </c>
      <c r="J619" s="68"/>
      <c r="K619" s="68"/>
      <c r="L619" s="70"/>
      <c r="M619" s="70">
        <f>M620</f>
        <v>750000</v>
      </c>
      <c r="N619" s="417">
        <f>N620</f>
        <v>750000</v>
      </c>
      <c r="O619" s="279"/>
      <c r="P619" s="244"/>
      <c r="Q619" s="244"/>
      <c r="R619" s="345" t="s">
        <v>393</v>
      </c>
      <c r="S619" s="311" t="s">
        <v>510</v>
      </c>
    </row>
    <row r="620" spans="1:19" ht="13.2" x14ac:dyDescent="0.25">
      <c r="A620" s="1" t="s">
        <v>897</v>
      </c>
      <c r="B620" s="65"/>
      <c r="C620" s="66" t="s">
        <v>873</v>
      </c>
      <c r="D620" s="65">
        <v>10</v>
      </c>
      <c r="E620" s="65" t="s">
        <v>26</v>
      </c>
      <c r="F620" s="67">
        <v>150000</v>
      </c>
      <c r="G620" s="154">
        <f>ROUNDDOWN(D620*F620,-3)</f>
        <v>1500000</v>
      </c>
      <c r="H620" s="188"/>
      <c r="I620" s="66" t="s">
        <v>873</v>
      </c>
      <c r="J620" s="65">
        <v>5</v>
      </c>
      <c r="K620" s="65" t="s">
        <v>26</v>
      </c>
      <c r="L620" s="67">
        <v>150000</v>
      </c>
      <c r="M620" s="67">
        <f>ROUNDDOWN(J620*L620,-3)</f>
        <v>750000</v>
      </c>
      <c r="N620" s="340">
        <f>Reviu[[#This Row],[JUMLAH]]-Reviu[[#This Row],[JUMLAH ]]</f>
        <v>750000</v>
      </c>
      <c r="O620" s="240"/>
      <c r="P620" s="244"/>
      <c r="Q620" s="244"/>
    </row>
    <row r="621" spans="1:19" ht="13.2" x14ac:dyDescent="0.25">
      <c r="A621" s="1" t="s">
        <v>421</v>
      </c>
      <c r="B621" s="80" t="s">
        <v>177</v>
      </c>
      <c r="C621" s="81" t="s">
        <v>898</v>
      </c>
      <c r="D621" s="80"/>
      <c r="E621" s="80"/>
      <c r="F621" s="82"/>
      <c r="G621" s="159">
        <f>SUM(G622,G627,G629)</f>
        <v>64553000</v>
      </c>
      <c r="H621" s="193" t="s">
        <v>177</v>
      </c>
      <c r="I621" s="81" t="s">
        <v>898</v>
      </c>
      <c r="J621" s="80"/>
      <c r="K621" s="80"/>
      <c r="L621" s="82"/>
      <c r="M621" s="82">
        <f>SUM(M622,M627,M629)</f>
        <v>49250000</v>
      </c>
      <c r="N621" s="420">
        <f>SUM(N622,N627,N629)</f>
        <v>15303000</v>
      </c>
      <c r="O621" s="279"/>
      <c r="P621" s="532" t="s">
        <v>505</v>
      </c>
      <c r="Q621" s="532" t="s">
        <v>510</v>
      </c>
      <c r="S621" s="311"/>
    </row>
    <row r="622" spans="1:19" ht="13.2" x14ac:dyDescent="0.25">
      <c r="A622" s="1" t="s">
        <v>422</v>
      </c>
      <c r="B622" s="68" t="s">
        <v>523</v>
      </c>
      <c r="C622" s="69" t="s">
        <v>24</v>
      </c>
      <c r="D622" s="68"/>
      <c r="E622" s="68"/>
      <c r="F622" s="70"/>
      <c r="G622" s="155">
        <f>SUM(G623:G626)</f>
        <v>27750000</v>
      </c>
      <c r="H622" s="189" t="s">
        <v>523</v>
      </c>
      <c r="I622" s="69" t="s">
        <v>24</v>
      </c>
      <c r="J622" s="68"/>
      <c r="K622" s="68"/>
      <c r="L622" s="70"/>
      <c r="M622" s="70">
        <f>SUM(M623:M626)</f>
        <v>17750000</v>
      </c>
      <c r="N622" s="417">
        <f>SUM(N623:N626)</f>
        <v>10000000</v>
      </c>
      <c r="O622" s="279"/>
      <c r="P622" s="244"/>
      <c r="Q622" s="244"/>
      <c r="R622" s="345" t="s">
        <v>393</v>
      </c>
      <c r="S622" s="311" t="s">
        <v>510</v>
      </c>
    </row>
    <row r="623" spans="1:19" ht="13.2" x14ac:dyDescent="0.25">
      <c r="A623" s="1" t="s">
        <v>423</v>
      </c>
      <c r="B623" s="65"/>
      <c r="C623" s="66" t="s">
        <v>555</v>
      </c>
      <c r="D623" s="65">
        <v>50</v>
      </c>
      <c r="E623" s="65" t="s">
        <v>26</v>
      </c>
      <c r="F623" s="67">
        <v>75000</v>
      </c>
      <c r="G623" s="154">
        <f>ROUNDDOWN(D623*F623,-3)</f>
        <v>3750000</v>
      </c>
      <c r="H623" s="188"/>
      <c r="I623" s="66" t="s">
        <v>555</v>
      </c>
      <c r="J623" s="601">
        <v>50</v>
      </c>
      <c r="K623" s="65" t="s">
        <v>26</v>
      </c>
      <c r="L623" s="67">
        <v>75000</v>
      </c>
      <c r="M623" s="67">
        <f>ROUNDDOWN(J623*L623,-3)</f>
        <v>3750000</v>
      </c>
      <c r="N623" s="600">
        <f>Reviu[[#This Row],[JUMLAH]]-Reviu[[#This Row],[JUMLAH ]]</f>
        <v>0</v>
      </c>
      <c r="O623" s="279"/>
      <c r="P623" s="244"/>
      <c r="Q623" s="244"/>
    </row>
    <row r="624" spans="1:19" ht="13.2" x14ac:dyDescent="0.25">
      <c r="A624" s="1" t="s">
        <v>424</v>
      </c>
      <c r="B624" s="65"/>
      <c r="C624" s="66" t="s">
        <v>893</v>
      </c>
      <c r="D624" s="65">
        <v>6</v>
      </c>
      <c r="E624" s="65" t="s">
        <v>120</v>
      </c>
      <c r="F624" s="67">
        <v>1500000</v>
      </c>
      <c r="G624" s="154">
        <f>ROUNDDOWN(D624*F624,-3)</f>
        <v>9000000</v>
      </c>
      <c r="H624" s="188"/>
      <c r="I624" s="271" t="s">
        <v>893</v>
      </c>
      <c r="J624" s="537">
        <v>4</v>
      </c>
      <c r="K624" s="272" t="s">
        <v>120</v>
      </c>
      <c r="L624" s="274">
        <v>1500000</v>
      </c>
      <c r="M624" s="274">
        <f>ROUNDDOWN(J624*L624,-3)</f>
        <v>6000000</v>
      </c>
      <c r="N624" s="480">
        <f>Reviu[[#This Row],[JUMLAH]]-Reviu[[#This Row],[JUMLAH ]]</f>
        <v>3000000</v>
      </c>
      <c r="O624" s="253"/>
      <c r="P624" s="244"/>
      <c r="Q624" s="244"/>
    </row>
    <row r="625" spans="1:19" ht="13.2" x14ac:dyDescent="0.25">
      <c r="A625" s="1" t="s">
        <v>899</v>
      </c>
      <c r="B625" s="65"/>
      <c r="C625" s="66" t="s">
        <v>557</v>
      </c>
      <c r="D625" s="65">
        <v>6</v>
      </c>
      <c r="E625" s="65" t="s">
        <v>120</v>
      </c>
      <c r="F625" s="67">
        <v>1500000</v>
      </c>
      <c r="G625" s="154">
        <f>ROUNDDOWN(D625*F625,-3)</f>
        <v>9000000</v>
      </c>
      <c r="H625" s="188"/>
      <c r="I625" s="271" t="s">
        <v>557</v>
      </c>
      <c r="J625" s="537">
        <v>4</v>
      </c>
      <c r="K625" s="272" t="s">
        <v>120</v>
      </c>
      <c r="L625" s="274">
        <v>1500000</v>
      </c>
      <c r="M625" s="274">
        <f>ROUNDDOWN(J625*L625,-3)</f>
        <v>6000000</v>
      </c>
      <c r="N625" s="480">
        <f>Reviu[[#This Row],[JUMLAH]]-Reviu[[#This Row],[JUMLAH ]]</f>
        <v>3000000</v>
      </c>
      <c r="O625" s="253"/>
      <c r="P625" s="244"/>
      <c r="Q625" s="244"/>
    </row>
    <row r="626" spans="1:19" ht="13.2" x14ac:dyDescent="0.25">
      <c r="A626" s="1" t="s">
        <v>900</v>
      </c>
      <c r="B626" s="65"/>
      <c r="C626" s="66" t="s">
        <v>558</v>
      </c>
      <c r="D626" s="65">
        <v>6</v>
      </c>
      <c r="E626" s="65" t="s">
        <v>120</v>
      </c>
      <c r="F626" s="67">
        <v>1000000</v>
      </c>
      <c r="G626" s="154">
        <f>ROUNDDOWN(D626*F626,-3)</f>
        <v>6000000</v>
      </c>
      <c r="H626" s="188"/>
      <c r="I626" s="271" t="s">
        <v>558</v>
      </c>
      <c r="J626" s="537">
        <v>2</v>
      </c>
      <c r="K626" s="272" t="s">
        <v>120</v>
      </c>
      <c r="L626" s="274">
        <v>1000000</v>
      </c>
      <c r="M626" s="274">
        <f>ROUNDDOWN(J626*L626,-3)</f>
        <v>2000000</v>
      </c>
      <c r="N626" s="480">
        <f>Reviu[[#This Row],[JUMLAH]]-Reviu[[#This Row],[JUMLAH ]]</f>
        <v>4000000</v>
      </c>
      <c r="O626" s="253"/>
      <c r="P626" s="244"/>
      <c r="Q626" s="244"/>
    </row>
    <row r="627" spans="1:19" ht="13.2" x14ac:dyDescent="0.25">
      <c r="A627" s="1" t="s">
        <v>901</v>
      </c>
      <c r="B627" s="62" t="s">
        <v>525</v>
      </c>
      <c r="C627" s="63" t="s">
        <v>35</v>
      </c>
      <c r="D627" s="62"/>
      <c r="E627" s="62"/>
      <c r="F627" s="64"/>
      <c r="G627" s="153">
        <f>G628</f>
        <v>35003000</v>
      </c>
      <c r="H627" s="187" t="s">
        <v>525</v>
      </c>
      <c r="I627" s="63" t="s">
        <v>35</v>
      </c>
      <c r="J627" s="62"/>
      <c r="K627" s="62"/>
      <c r="L627" s="64"/>
      <c r="M627" s="64">
        <f>M628</f>
        <v>31500000</v>
      </c>
      <c r="N627" s="416">
        <f>N628</f>
        <v>3503000</v>
      </c>
      <c r="O627" s="279"/>
      <c r="P627" s="244"/>
      <c r="Q627" s="244"/>
      <c r="R627" s="345" t="s">
        <v>393</v>
      </c>
      <c r="S627" s="311" t="s">
        <v>510</v>
      </c>
    </row>
    <row r="628" spans="1:19" ht="13.2" x14ac:dyDescent="0.25">
      <c r="A628" s="1" t="s">
        <v>902</v>
      </c>
      <c r="B628" s="65"/>
      <c r="C628" s="66" t="s">
        <v>903</v>
      </c>
      <c r="D628" s="65">
        <v>10</v>
      </c>
      <c r="E628" s="65" t="s">
        <v>26</v>
      </c>
      <c r="F628" s="67">
        <v>3500333</v>
      </c>
      <c r="G628" s="154">
        <f>ROUNDDOWN(D628*F628,-3)</f>
        <v>35003000</v>
      </c>
      <c r="H628" s="188"/>
      <c r="I628" s="271" t="s">
        <v>903</v>
      </c>
      <c r="J628" s="537">
        <v>18</v>
      </c>
      <c r="K628" s="272" t="s">
        <v>26</v>
      </c>
      <c r="L628" s="274">
        <v>1750000</v>
      </c>
      <c r="M628" s="274">
        <f>ROUNDDOWN(J628*L628,-3)</f>
        <v>31500000</v>
      </c>
      <c r="N628" s="480">
        <f>Reviu[[#This Row],[JUMLAH]]-Reviu[[#This Row],[JUMLAH ]]</f>
        <v>3503000</v>
      </c>
      <c r="O628" s="253"/>
      <c r="P628" s="244"/>
      <c r="Q628" s="244"/>
    </row>
    <row r="629" spans="1:19" ht="13.2" x14ac:dyDescent="0.25">
      <c r="A629" s="1" t="s">
        <v>904</v>
      </c>
      <c r="B629" s="68" t="s">
        <v>583</v>
      </c>
      <c r="C629" s="69" t="s">
        <v>80</v>
      </c>
      <c r="D629" s="68"/>
      <c r="E629" s="68"/>
      <c r="F629" s="70"/>
      <c r="G629" s="155">
        <f>G630</f>
        <v>1800000</v>
      </c>
      <c r="H629" s="189" t="s">
        <v>583</v>
      </c>
      <c r="I629" s="69" t="s">
        <v>80</v>
      </c>
      <c r="J629" s="68"/>
      <c r="K629" s="68"/>
      <c r="L629" s="70"/>
      <c r="M629" s="70">
        <f>M630</f>
        <v>0</v>
      </c>
      <c r="N629" s="417">
        <f>N630</f>
        <v>1800000</v>
      </c>
      <c r="O629" s="279"/>
      <c r="P629" s="244"/>
      <c r="Q629" s="244"/>
      <c r="R629" s="345" t="s">
        <v>393</v>
      </c>
      <c r="S629" s="311" t="s">
        <v>510</v>
      </c>
    </row>
    <row r="630" spans="1:19" ht="13.2" x14ac:dyDescent="0.25">
      <c r="A630" s="1" t="s">
        <v>905</v>
      </c>
      <c r="B630" s="65"/>
      <c r="C630" s="66" t="s">
        <v>873</v>
      </c>
      <c r="D630" s="65">
        <v>12</v>
      </c>
      <c r="E630" s="65" t="s">
        <v>26</v>
      </c>
      <c r="F630" s="67">
        <v>150000</v>
      </c>
      <c r="G630" s="154">
        <f>ROUNDDOWN(D630*F630,-3)</f>
        <v>1800000</v>
      </c>
      <c r="H630" s="188"/>
      <c r="I630" s="271" t="s">
        <v>873</v>
      </c>
      <c r="J630" s="537">
        <v>0</v>
      </c>
      <c r="K630" s="272" t="s">
        <v>26</v>
      </c>
      <c r="L630" s="274">
        <v>150000</v>
      </c>
      <c r="M630" s="274">
        <f>ROUNDDOWN(J630*L630,-3)</f>
        <v>0</v>
      </c>
      <c r="N630" s="480">
        <f>Reviu[[#This Row],[JUMLAH]]-Reviu[[#This Row],[JUMLAH ]]</f>
        <v>1800000</v>
      </c>
      <c r="O630" s="253"/>
      <c r="P630" s="244"/>
      <c r="Q630" s="244"/>
    </row>
    <row r="631" spans="1:19" ht="13.2" x14ac:dyDescent="0.25">
      <c r="A631" s="1" t="s">
        <v>425</v>
      </c>
      <c r="B631" s="80" t="s">
        <v>191</v>
      </c>
      <c r="C631" s="81" t="s">
        <v>906</v>
      </c>
      <c r="D631" s="80"/>
      <c r="E631" s="80"/>
      <c r="F631" s="82"/>
      <c r="G631" s="159">
        <f>SUM(G632,G637,G639)</f>
        <v>150000000</v>
      </c>
      <c r="H631" s="193" t="s">
        <v>191</v>
      </c>
      <c r="I631" s="81" t="s">
        <v>906</v>
      </c>
      <c r="J631" s="80"/>
      <c r="K631" s="80"/>
      <c r="L631" s="82"/>
      <c r="M631" s="82">
        <f>SUM(M632,M637,M639)</f>
        <v>150000000</v>
      </c>
      <c r="N631" s="420">
        <f>SUM(N632,N637,N639)</f>
        <v>0</v>
      </c>
      <c r="O631" s="279"/>
      <c r="P631" s="532" t="s">
        <v>505</v>
      </c>
      <c r="Q631" s="532" t="s">
        <v>510</v>
      </c>
      <c r="S631" s="311"/>
    </row>
    <row r="632" spans="1:19" ht="13.2" x14ac:dyDescent="0.25">
      <c r="A632" s="1" t="s">
        <v>427</v>
      </c>
      <c r="B632" s="62" t="s">
        <v>523</v>
      </c>
      <c r="C632" s="63" t="s">
        <v>24</v>
      </c>
      <c r="D632" s="62"/>
      <c r="E632" s="62"/>
      <c r="F632" s="64"/>
      <c r="G632" s="153">
        <f>SUM(G633:G636)</f>
        <v>13000000</v>
      </c>
      <c r="H632" s="187" t="s">
        <v>523</v>
      </c>
      <c r="I632" s="63" t="s">
        <v>24</v>
      </c>
      <c r="J632" s="62"/>
      <c r="K632" s="62"/>
      <c r="L632" s="64"/>
      <c r="M632" s="64">
        <f>SUM(M633:M636)</f>
        <v>13000000</v>
      </c>
      <c r="N632" s="416">
        <f>SUM(N633:N636)</f>
        <v>0</v>
      </c>
      <c r="O632" s="280"/>
      <c r="P632" s="244"/>
      <c r="Q632" s="244"/>
      <c r="R632" s="345" t="s">
        <v>393</v>
      </c>
      <c r="S632" s="311" t="s">
        <v>510</v>
      </c>
    </row>
    <row r="633" spans="1:19" ht="13.2" x14ac:dyDescent="0.25">
      <c r="A633" s="1" t="s">
        <v>428</v>
      </c>
      <c r="B633" s="65"/>
      <c r="C633" s="66" t="s">
        <v>555</v>
      </c>
      <c r="D633" s="65">
        <v>120</v>
      </c>
      <c r="E633" s="65" t="s">
        <v>26</v>
      </c>
      <c r="F633" s="67">
        <v>75000</v>
      </c>
      <c r="G633" s="154">
        <f>ROUNDDOWN(D633*F633,-3)</f>
        <v>9000000</v>
      </c>
      <c r="H633" s="188"/>
      <c r="I633" s="66" t="s">
        <v>555</v>
      </c>
      <c r="J633" s="65">
        <v>120</v>
      </c>
      <c r="K633" s="65" t="s">
        <v>26</v>
      </c>
      <c r="L633" s="67">
        <v>75000</v>
      </c>
      <c r="M633" s="67">
        <f>ROUNDDOWN(J633*L633,-3)</f>
        <v>9000000</v>
      </c>
      <c r="N633" s="340">
        <f>Reviu[[#This Row],[JUMLAH]]-Reviu[[#This Row],[JUMLAH ]]</f>
        <v>0</v>
      </c>
      <c r="O633" s="240"/>
      <c r="P633" s="244"/>
      <c r="Q633" s="244"/>
    </row>
    <row r="634" spans="1:19" ht="13.2" x14ac:dyDescent="0.25">
      <c r="A634" s="1" t="s">
        <v>907</v>
      </c>
      <c r="B634" s="65"/>
      <c r="C634" s="66" t="s">
        <v>893</v>
      </c>
      <c r="D634" s="65">
        <v>1</v>
      </c>
      <c r="E634" s="65" t="s">
        <v>120</v>
      </c>
      <c r="F634" s="67">
        <v>1500000</v>
      </c>
      <c r="G634" s="154">
        <f>ROUNDDOWN(D634*F634,-3)</f>
        <v>1500000</v>
      </c>
      <c r="H634" s="188"/>
      <c r="I634" s="66" t="s">
        <v>893</v>
      </c>
      <c r="J634" s="65">
        <v>1</v>
      </c>
      <c r="K634" s="65" t="s">
        <v>120</v>
      </c>
      <c r="L634" s="67">
        <v>1500000</v>
      </c>
      <c r="M634" s="67">
        <f>ROUNDDOWN(J634*L634,-3)</f>
        <v>1500000</v>
      </c>
      <c r="N634" s="340">
        <f>Reviu[[#This Row],[JUMLAH]]-Reviu[[#This Row],[JUMLAH ]]</f>
        <v>0</v>
      </c>
      <c r="O634" s="240"/>
      <c r="P634" s="244"/>
      <c r="Q634" s="244"/>
    </row>
    <row r="635" spans="1:19" ht="13.2" x14ac:dyDescent="0.25">
      <c r="A635" s="1" t="s">
        <v>908</v>
      </c>
      <c r="B635" s="65"/>
      <c r="C635" s="66" t="s">
        <v>557</v>
      </c>
      <c r="D635" s="65">
        <v>1</v>
      </c>
      <c r="E635" s="65" t="s">
        <v>120</v>
      </c>
      <c r="F635" s="67">
        <v>1500000</v>
      </c>
      <c r="G635" s="154">
        <f>ROUNDDOWN(D635*F635,-3)</f>
        <v>1500000</v>
      </c>
      <c r="H635" s="188"/>
      <c r="I635" s="66" t="s">
        <v>557</v>
      </c>
      <c r="J635" s="65">
        <v>1</v>
      </c>
      <c r="K635" s="65" t="s">
        <v>120</v>
      </c>
      <c r="L635" s="67">
        <v>1500000</v>
      </c>
      <c r="M635" s="67">
        <f>ROUNDDOWN(J635*L635,-3)</f>
        <v>1500000</v>
      </c>
      <c r="N635" s="340">
        <f>Reviu[[#This Row],[JUMLAH]]-Reviu[[#This Row],[JUMLAH ]]</f>
        <v>0</v>
      </c>
      <c r="O635" s="240"/>
      <c r="P635" s="244"/>
      <c r="Q635" s="244"/>
    </row>
    <row r="636" spans="1:19" ht="13.2" x14ac:dyDescent="0.25">
      <c r="A636" s="1" t="s">
        <v>909</v>
      </c>
      <c r="B636" s="65"/>
      <c r="C636" s="66" t="s">
        <v>558</v>
      </c>
      <c r="D636" s="65">
        <v>1</v>
      </c>
      <c r="E636" s="65" t="s">
        <v>120</v>
      </c>
      <c r="F636" s="67">
        <v>1000000</v>
      </c>
      <c r="G636" s="154">
        <f>ROUNDDOWN(D636*F636,-3)</f>
        <v>1000000</v>
      </c>
      <c r="H636" s="188"/>
      <c r="I636" s="66" t="s">
        <v>558</v>
      </c>
      <c r="J636" s="65">
        <v>1</v>
      </c>
      <c r="K636" s="65" t="s">
        <v>120</v>
      </c>
      <c r="L636" s="67">
        <v>1000000</v>
      </c>
      <c r="M636" s="67">
        <f>ROUNDDOWN(J636*L636,-3)</f>
        <v>1000000</v>
      </c>
      <c r="N636" s="340">
        <f>Reviu[[#This Row],[JUMLAH]]-Reviu[[#This Row],[JUMLAH ]]</f>
        <v>0</v>
      </c>
      <c r="O636" s="240"/>
      <c r="P636" s="244"/>
      <c r="Q636" s="244"/>
    </row>
    <row r="637" spans="1:19" ht="13.2" x14ac:dyDescent="0.25">
      <c r="A637" s="1" t="s">
        <v>910</v>
      </c>
      <c r="B637" s="74" t="s">
        <v>528</v>
      </c>
      <c r="C637" s="75" t="s">
        <v>31</v>
      </c>
      <c r="D637" s="74"/>
      <c r="E637" s="74"/>
      <c r="F637" s="76"/>
      <c r="G637" s="157">
        <f>G638</f>
        <v>10000000</v>
      </c>
      <c r="H637" s="191" t="s">
        <v>528</v>
      </c>
      <c r="I637" s="75" t="s">
        <v>31</v>
      </c>
      <c r="J637" s="74"/>
      <c r="K637" s="74"/>
      <c r="L637" s="76"/>
      <c r="M637" s="76">
        <f>M638</f>
        <v>10000000</v>
      </c>
      <c r="N637" s="418">
        <f>N638</f>
        <v>0</v>
      </c>
      <c r="O637" s="283"/>
      <c r="P637" s="244"/>
      <c r="Q637" s="244"/>
      <c r="R637" s="345" t="s">
        <v>393</v>
      </c>
      <c r="S637" s="311" t="s">
        <v>510</v>
      </c>
    </row>
    <row r="638" spans="1:19" ht="13.2" x14ac:dyDescent="0.25">
      <c r="A638" s="1" t="s">
        <v>911</v>
      </c>
      <c r="B638" s="65"/>
      <c r="C638" s="66" t="s">
        <v>559</v>
      </c>
      <c r="D638" s="65">
        <v>10</v>
      </c>
      <c r="E638" s="65" t="s">
        <v>33</v>
      </c>
      <c r="F638" s="67">
        <v>1000000</v>
      </c>
      <c r="G638" s="154">
        <f>ROUNDDOWN(D638*F638,-3)</f>
        <v>10000000</v>
      </c>
      <c r="H638" s="188"/>
      <c r="I638" s="66" t="s">
        <v>559</v>
      </c>
      <c r="J638" s="65">
        <v>10</v>
      </c>
      <c r="K638" s="65" t="s">
        <v>33</v>
      </c>
      <c r="L638" s="67">
        <v>1000000</v>
      </c>
      <c r="M638" s="67">
        <f>ROUNDDOWN(J638*L638,-3)</f>
        <v>10000000</v>
      </c>
      <c r="N638" s="340">
        <f>Reviu[[#This Row],[JUMLAH]]-Reviu[[#This Row],[JUMLAH ]]</f>
        <v>0</v>
      </c>
      <c r="O638" s="240"/>
      <c r="P638" s="244"/>
      <c r="Q638" s="244"/>
    </row>
    <row r="639" spans="1:19" ht="13.2" x14ac:dyDescent="0.25">
      <c r="A639" s="1" t="s">
        <v>429</v>
      </c>
      <c r="B639" s="68" t="s">
        <v>525</v>
      </c>
      <c r="C639" s="69" t="s">
        <v>35</v>
      </c>
      <c r="D639" s="68"/>
      <c r="E639" s="68"/>
      <c r="F639" s="70"/>
      <c r="G639" s="155">
        <f>G640</f>
        <v>127000000</v>
      </c>
      <c r="H639" s="189" t="s">
        <v>525</v>
      </c>
      <c r="I639" s="69" t="s">
        <v>35</v>
      </c>
      <c r="J639" s="68"/>
      <c r="K639" s="68"/>
      <c r="L639" s="70"/>
      <c r="M639" s="70">
        <f>M640</f>
        <v>127000000</v>
      </c>
      <c r="N639" s="417">
        <f>N640</f>
        <v>0</v>
      </c>
      <c r="O639" s="281"/>
      <c r="P639" s="244"/>
      <c r="Q639" s="244"/>
      <c r="R639" s="345" t="s">
        <v>393</v>
      </c>
      <c r="S639" s="311" t="s">
        <v>510</v>
      </c>
    </row>
    <row r="640" spans="1:19" ht="13.2" x14ac:dyDescent="0.25">
      <c r="A640" s="1" t="s">
        <v>430</v>
      </c>
      <c r="B640" s="65"/>
      <c r="C640" s="66" t="s">
        <v>912</v>
      </c>
      <c r="D640" s="65">
        <v>20</v>
      </c>
      <c r="E640" s="65" t="s">
        <v>26</v>
      </c>
      <c r="F640" s="67">
        <v>6350000</v>
      </c>
      <c r="G640" s="154">
        <f>ROUNDDOWN(D640*F640,-3)</f>
        <v>127000000</v>
      </c>
      <c r="H640" s="188"/>
      <c r="I640" s="66" t="s">
        <v>912</v>
      </c>
      <c r="J640" s="65">
        <v>20</v>
      </c>
      <c r="K640" s="65" t="s">
        <v>26</v>
      </c>
      <c r="L640" s="67">
        <v>6350000</v>
      </c>
      <c r="M640" s="67">
        <f>ROUNDDOWN(J640*L640,-3)</f>
        <v>127000000</v>
      </c>
      <c r="N640" s="340">
        <f>Reviu[[#This Row],[JUMLAH]]-Reviu[[#This Row],[JUMLAH ]]</f>
        <v>0</v>
      </c>
      <c r="O640" s="240"/>
      <c r="P640" s="244"/>
      <c r="Q640" s="244"/>
    </row>
    <row r="641" spans="1:19" ht="13.2" x14ac:dyDescent="0.25">
      <c r="A641" s="1" t="s">
        <v>431</v>
      </c>
      <c r="B641" s="80" t="s">
        <v>203</v>
      </c>
      <c r="C641" s="81" t="s">
        <v>204</v>
      </c>
      <c r="D641" s="80"/>
      <c r="E641" s="80"/>
      <c r="F641" s="82"/>
      <c r="G641" s="159">
        <f>SUM(G642,G647,G649)</f>
        <v>78803000</v>
      </c>
      <c r="H641" s="193" t="s">
        <v>203</v>
      </c>
      <c r="I641" s="81" t="s">
        <v>204</v>
      </c>
      <c r="J641" s="80"/>
      <c r="K641" s="80"/>
      <c r="L641" s="82"/>
      <c r="M641" s="82">
        <f>SUM(M642,M647,M649)</f>
        <v>59553000</v>
      </c>
      <c r="N641" s="420">
        <f>SUM(N642,N647,N649)</f>
        <v>19250000</v>
      </c>
      <c r="O641" s="279"/>
      <c r="P641" s="532" t="s">
        <v>499</v>
      </c>
      <c r="Q641" s="532" t="s">
        <v>500</v>
      </c>
      <c r="S641" s="311"/>
    </row>
    <row r="642" spans="1:19" ht="13.2" x14ac:dyDescent="0.25">
      <c r="A642" s="1" t="s">
        <v>913</v>
      </c>
      <c r="B642" s="68" t="s">
        <v>523</v>
      </c>
      <c r="C642" s="69" t="s">
        <v>24</v>
      </c>
      <c r="D642" s="68"/>
      <c r="E642" s="68"/>
      <c r="F642" s="70"/>
      <c r="G642" s="155">
        <f>SUM(G643:G646)</f>
        <v>15500000</v>
      </c>
      <c r="H642" s="189" t="s">
        <v>523</v>
      </c>
      <c r="I642" s="69" t="s">
        <v>24</v>
      </c>
      <c r="J642" s="68"/>
      <c r="K642" s="68"/>
      <c r="L642" s="70"/>
      <c r="M642" s="70">
        <f>SUM(M643:M646)</f>
        <v>13250000</v>
      </c>
      <c r="N642" s="417">
        <f>SUM(N643:N646)</f>
        <v>2250000</v>
      </c>
      <c r="O642" s="279"/>
      <c r="P642" s="244"/>
      <c r="Q642" s="244"/>
      <c r="S642" s="311" t="s">
        <v>500</v>
      </c>
    </row>
    <row r="643" spans="1:19" ht="13.2" x14ac:dyDescent="0.25">
      <c r="A643" s="1" t="s">
        <v>914</v>
      </c>
      <c r="B643" s="65"/>
      <c r="C643" s="66" t="s">
        <v>555</v>
      </c>
      <c r="D643" s="65">
        <v>100</v>
      </c>
      <c r="E643" s="65" t="s">
        <v>26</v>
      </c>
      <c r="F643" s="67">
        <v>75000</v>
      </c>
      <c r="G643" s="154">
        <f>ROUNDDOWN(D643*F643,-3)</f>
        <v>7500000</v>
      </c>
      <c r="H643" s="188"/>
      <c r="I643" s="66" t="s">
        <v>555</v>
      </c>
      <c r="J643" s="601">
        <v>100</v>
      </c>
      <c r="K643" s="65" t="s">
        <v>26</v>
      </c>
      <c r="L643" s="67">
        <v>75000</v>
      </c>
      <c r="M643" s="67">
        <f>ROUNDDOWN(J643*L643,-3)</f>
        <v>7500000</v>
      </c>
      <c r="N643" s="602">
        <f>Reviu[[#This Row],[JUMLAH]]-Reviu[[#This Row],[JUMLAH ]]</f>
        <v>0</v>
      </c>
      <c r="O643" s="253"/>
      <c r="P643" s="244"/>
      <c r="Q643" s="244"/>
    </row>
    <row r="644" spans="1:19" ht="13.2" x14ac:dyDescent="0.25">
      <c r="A644" s="1" t="s">
        <v>915</v>
      </c>
      <c r="B644" s="65"/>
      <c r="C644" s="66" t="s">
        <v>893</v>
      </c>
      <c r="D644" s="65">
        <v>2</v>
      </c>
      <c r="E644" s="65" t="s">
        <v>120</v>
      </c>
      <c r="F644" s="67">
        <v>1500000</v>
      </c>
      <c r="G644" s="154">
        <f>ROUNDDOWN(D644*F644,-3)</f>
        <v>3000000</v>
      </c>
      <c r="H644" s="188"/>
      <c r="I644" s="271" t="s">
        <v>893</v>
      </c>
      <c r="J644" s="537">
        <v>1</v>
      </c>
      <c r="K644" s="272" t="s">
        <v>120</v>
      </c>
      <c r="L644" s="274">
        <v>750000</v>
      </c>
      <c r="M644" s="274">
        <f>ROUNDDOWN(J644*L644,-3)</f>
        <v>750000</v>
      </c>
      <c r="N644" s="480">
        <f>Reviu[[#This Row],[JUMLAH]]-Reviu[[#This Row],[JUMLAH ]]</f>
        <v>2250000</v>
      </c>
      <c r="O644" s="253"/>
      <c r="P644" s="244"/>
      <c r="Q644" s="244"/>
    </row>
    <row r="645" spans="1:19" ht="13.2" x14ac:dyDescent="0.25">
      <c r="A645" s="1" t="s">
        <v>916</v>
      </c>
      <c r="B645" s="65"/>
      <c r="C645" s="66" t="s">
        <v>557</v>
      </c>
      <c r="D645" s="65">
        <v>2</v>
      </c>
      <c r="E645" s="65" t="s">
        <v>120</v>
      </c>
      <c r="F645" s="67">
        <v>1500000</v>
      </c>
      <c r="G645" s="154">
        <f>ROUNDDOWN(D645*F645,-3)</f>
        <v>3000000</v>
      </c>
      <c r="H645" s="188"/>
      <c r="I645" s="66" t="s">
        <v>557</v>
      </c>
      <c r="J645" s="65">
        <v>2</v>
      </c>
      <c r="K645" s="65" t="s">
        <v>120</v>
      </c>
      <c r="L645" s="67">
        <v>1500000</v>
      </c>
      <c r="M645" s="67">
        <f>ROUNDDOWN(J645*L645,-3)</f>
        <v>3000000</v>
      </c>
      <c r="N645" s="340">
        <f>Reviu[[#This Row],[JUMLAH]]-Reviu[[#This Row],[JUMLAH ]]</f>
        <v>0</v>
      </c>
      <c r="O645" s="279"/>
      <c r="P645" s="244"/>
      <c r="Q645" s="244"/>
    </row>
    <row r="646" spans="1:19" ht="13.2" x14ac:dyDescent="0.25">
      <c r="A646" s="1" t="s">
        <v>917</v>
      </c>
      <c r="B646" s="65"/>
      <c r="C646" s="66" t="s">
        <v>558</v>
      </c>
      <c r="D646" s="65">
        <v>2</v>
      </c>
      <c r="E646" s="65" t="s">
        <v>120</v>
      </c>
      <c r="F646" s="67">
        <v>1000000</v>
      </c>
      <c r="G646" s="154">
        <f>ROUNDDOWN(D646*F646,-3)</f>
        <v>2000000</v>
      </c>
      <c r="H646" s="188"/>
      <c r="I646" s="66" t="s">
        <v>558</v>
      </c>
      <c r="J646" s="65">
        <v>2</v>
      </c>
      <c r="K646" s="65" t="s">
        <v>120</v>
      </c>
      <c r="L646" s="67">
        <v>1000000</v>
      </c>
      <c r="M646" s="67">
        <f>ROUNDDOWN(J646*L646,-3)</f>
        <v>2000000</v>
      </c>
      <c r="N646" s="340">
        <f>Reviu[[#This Row],[JUMLAH]]-Reviu[[#This Row],[JUMLAH ]]</f>
        <v>0</v>
      </c>
      <c r="O646" s="279"/>
      <c r="P646" s="244"/>
      <c r="Q646" s="244"/>
    </row>
    <row r="647" spans="1:19" ht="13.2" x14ac:dyDescent="0.25">
      <c r="A647" s="1" t="s">
        <v>918</v>
      </c>
      <c r="B647" s="68" t="s">
        <v>528</v>
      </c>
      <c r="C647" s="69" t="s">
        <v>31</v>
      </c>
      <c r="D647" s="68"/>
      <c r="E647" s="68"/>
      <c r="F647" s="70"/>
      <c r="G647" s="155">
        <f>G648</f>
        <v>20000000</v>
      </c>
      <c r="H647" s="189" t="s">
        <v>528</v>
      </c>
      <c r="I647" s="69" t="s">
        <v>31</v>
      </c>
      <c r="J647" s="68"/>
      <c r="K647" s="68"/>
      <c r="L647" s="70"/>
      <c r="M647" s="70">
        <f>M648</f>
        <v>3000000</v>
      </c>
      <c r="N647" s="417">
        <f>N648</f>
        <v>17000000</v>
      </c>
      <c r="O647" s="279"/>
      <c r="P647" s="244"/>
      <c r="Q647" s="244"/>
      <c r="S647" s="311" t="s">
        <v>500</v>
      </c>
    </row>
    <row r="648" spans="1:19" ht="13.2" x14ac:dyDescent="0.25">
      <c r="A648" s="1" t="s">
        <v>919</v>
      </c>
      <c r="B648" s="65"/>
      <c r="C648" s="66" t="s">
        <v>559</v>
      </c>
      <c r="D648" s="65">
        <v>20</v>
      </c>
      <c r="E648" s="65" t="s">
        <v>33</v>
      </c>
      <c r="F648" s="67">
        <v>1000000</v>
      </c>
      <c r="G648" s="154">
        <f>ROUNDDOWN(D648*F648,-3)</f>
        <v>20000000</v>
      </c>
      <c r="H648" s="188"/>
      <c r="I648" s="271" t="s">
        <v>559</v>
      </c>
      <c r="J648" s="537">
        <v>3</v>
      </c>
      <c r="K648" s="272" t="s">
        <v>33</v>
      </c>
      <c r="L648" s="274">
        <v>1000000</v>
      </c>
      <c r="M648" s="274">
        <f>ROUNDDOWN(J648*L648,-3)</f>
        <v>3000000</v>
      </c>
      <c r="N648" s="480">
        <f>Reviu[[#This Row],[JUMLAH]]-Reviu[[#This Row],[JUMLAH ]]</f>
        <v>17000000</v>
      </c>
      <c r="O648" s="253"/>
      <c r="P648" s="244"/>
      <c r="Q648" s="244"/>
    </row>
    <row r="649" spans="1:19" ht="13.2" x14ac:dyDescent="0.25">
      <c r="A649" s="1" t="s">
        <v>920</v>
      </c>
      <c r="B649" s="68" t="s">
        <v>525</v>
      </c>
      <c r="C649" s="69" t="s">
        <v>35</v>
      </c>
      <c r="D649" s="68"/>
      <c r="E649" s="68"/>
      <c r="F649" s="70"/>
      <c r="G649" s="155">
        <f>G650</f>
        <v>43303000</v>
      </c>
      <c r="H649" s="189" t="s">
        <v>525</v>
      </c>
      <c r="I649" s="69" t="s">
        <v>35</v>
      </c>
      <c r="J649" s="68"/>
      <c r="K649" s="68"/>
      <c r="L649" s="70"/>
      <c r="M649" s="70">
        <f>M650</f>
        <v>43303000</v>
      </c>
      <c r="N649" s="417">
        <f>N650</f>
        <v>0</v>
      </c>
      <c r="O649" s="279"/>
      <c r="P649" s="244"/>
      <c r="Q649" s="244"/>
      <c r="S649" s="311" t="s">
        <v>500</v>
      </c>
    </row>
    <row r="650" spans="1:19" ht="13.2" x14ac:dyDescent="0.25">
      <c r="A650" s="1" t="s">
        <v>921</v>
      </c>
      <c r="B650" s="65"/>
      <c r="C650" s="66" t="s">
        <v>922</v>
      </c>
      <c r="D650" s="65">
        <v>10</v>
      </c>
      <c r="E650" s="65" t="s">
        <v>26</v>
      </c>
      <c r="F650" s="67">
        <v>4330300</v>
      </c>
      <c r="G650" s="154">
        <f>ROUNDDOWN(D650*F650,-3)</f>
        <v>43303000</v>
      </c>
      <c r="H650" s="188"/>
      <c r="I650" s="66" t="s">
        <v>922</v>
      </c>
      <c r="J650" s="65">
        <v>10</v>
      </c>
      <c r="K650" s="65" t="s">
        <v>26</v>
      </c>
      <c r="L650" s="67">
        <v>4330300</v>
      </c>
      <c r="M650" s="67">
        <f>ROUNDDOWN(J650*L650,-3)</f>
        <v>43303000</v>
      </c>
      <c r="N650" s="340">
        <f>Reviu[[#This Row],[JUMLAH]]-Reviu[[#This Row],[JUMLAH ]]</f>
        <v>0</v>
      </c>
      <c r="O650" s="240"/>
      <c r="P650" s="244"/>
      <c r="Q650" s="244"/>
    </row>
    <row r="651" spans="1:19" ht="13.2" x14ac:dyDescent="0.25">
      <c r="A651" s="1" t="s">
        <v>1037</v>
      </c>
      <c r="B651" s="65"/>
      <c r="C651" s="66"/>
      <c r="D651" s="65"/>
      <c r="E651" s="65"/>
      <c r="F651" s="67"/>
      <c r="G651" s="154"/>
      <c r="H651" s="193" t="s">
        <v>214</v>
      </c>
      <c r="I651" s="81" t="s">
        <v>1005</v>
      </c>
      <c r="J651" s="80"/>
      <c r="K651" s="80"/>
      <c r="L651" s="82"/>
      <c r="M651" s="82">
        <f>SUM(M652,M657,M659)</f>
        <v>46150000</v>
      </c>
      <c r="N651" s="448">
        <f>SUM(N652,N657,N659)</f>
        <v>-46150000</v>
      </c>
      <c r="O651" s="279"/>
      <c r="P651" s="532" t="s">
        <v>505</v>
      </c>
      <c r="Q651" s="532" t="s">
        <v>510</v>
      </c>
      <c r="S651" s="311"/>
    </row>
    <row r="652" spans="1:19" ht="13.2" x14ac:dyDescent="0.25">
      <c r="A652" s="1" t="s">
        <v>1038</v>
      </c>
      <c r="B652" s="65"/>
      <c r="C652" s="66"/>
      <c r="D652" s="65"/>
      <c r="E652" s="65"/>
      <c r="F652" s="67"/>
      <c r="G652" s="154"/>
      <c r="H652" s="189" t="s">
        <v>523</v>
      </c>
      <c r="I652" s="69" t="s">
        <v>24</v>
      </c>
      <c r="J652" s="68"/>
      <c r="K652" s="68"/>
      <c r="L652" s="70"/>
      <c r="M652" s="70">
        <f>SUM(M653:M656)</f>
        <v>10250000</v>
      </c>
      <c r="N652" s="445">
        <f>SUM(N653:N656)</f>
        <v>-10250000</v>
      </c>
      <c r="O652" s="279"/>
      <c r="P652" s="244"/>
      <c r="Q652" s="244"/>
      <c r="R652" s="345" t="s">
        <v>393</v>
      </c>
      <c r="S652" s="311" t="s">
        <v>510</v>
      </c>
    </row>
    <row r="653" spans="1:19" ht="13.2" x14ac:dyDescent="0.25">
      <c r="A653" s="1" t="s">
        <v>1251</v>
      </c>
      <c r="B653" s="65"/>
      <c r="C653" s="66"/>
      <c r="D653" s="65"/>
      <c r="E653" s="65"/>
      <c r="F653" s="67"/>
      <c r="G653" s="154"/>
      <c r="H653" s="188"/>
      <c r="I653" s="271" t="s">
        <v>555</v>
      </c>
      <c r="J653" s="537">
        <v>30</v>
      </c>
      <c r="K653" s="272" t="s">
        <v>26</v>
      </c>
      <c r="L653" s="274">
        <v>75000</v>
      </c>
      <c r="M653" s="274">
        <f>ROUNDDOWN(J653*L653,-3)</f>
        <v>2250000</v>
      </c>
      <c r="N653" s="479">
        <f>Reviu[[#This Row],[JUMLAH]]-Reviu[[#This Row],[JUMLAH ]]</f>
        <v>-2250000</v>
      </c>
      <c r="O653" s="253"/>
      <c r="P653" s="244"/>
      <c r="Q653" s="244"/>
    </row>
    <row r="654" spans="1:19" ht="13.2" x14ac:dyDescent="0.25">
      <c r="A654" s="1" t="s">
        <v>1252</v>
      </c>
      <c r="B654" s="65"/>
      <c r="C654" s="66"/>
      <c r="D654" s="65"/>
      <c r="E654" s="65"/>
      <c r="F654" s="67"/>
      <c r="G654" s="154"/>
      <c r="H654" s="188"/>
      <c r="I654" s="271" t="s">
        <v>893</v>
      </c>
      <c r="J654" s="537">
        <v>2</v>
      </c>
      <c r="K654" s="272" t="s">
        <v>120</v>
      </c>
      <c r="L654" s="274">
        <v>1500000</v>
      </c>
      <c r="M654" s="274">
        <f>ROUNDDOWN(J654*L654,-3)</f>
        <v>3000000</v>
      </c>
      <c r="N654" s="479">
        <f>Reviu[[#This Row],[JUMLAH]]-Reviu[[#This Row],[JUMLAH ]]</f>
        <v>-3000000</v>
      </c>
      <c r="O654" s="253"/>
      <c r="P654" s="244"/>
      <c r="Q654" s="244"/>
    </row>
    <row r="655" spans="1:19" ht="13.2" x14ac:dyDescent="0.25">
      <c r="A655" s="1" t="s">
        <v>1253</v>
      </c>
      <c r="B655" s="65"/>
      <c r="C655" s="66"/>
      <c r="D655" s="65"/>
      <c r="E655" s="65"/>
      <c r="F655" s="67"/>
      <c r="G655" s="154"/>
      <c r="H655" s="188"/>
      <c r="I655" s="271" t="s">
        <v>557</v>
      </c>
      <c r="J655" s="537">
        <v>2</v>
      </c>
      <c r="K655" s="272" t="s">
        <v>120</v>
      </c>
      <c r="L655" s="274">
        <v>1500000</v>
      </c>
      <c r="M655" s="274">
        <f>ROUNDDOWN(J655*L655,-3)</f>
        <v>3000000</v>
      </c>
      <c r="N655" s="479">
        <f>Reviu[[#This Row],[JUMLAH]]-Reviu[[#This Row],[JUMLAH ]]</f>
        <v>-3000000</v>
      </c>
      <c r="O655" s="253"/>
      <c r="P655" s="244"/>
      <c r="Q655" s="244"/>
    </row>
    <row r="656" spans="1:19" ht="13.2" x14ac:dyDescent="0.25">
      <c r="A656" s="1" t="s">
        <v>1254</v>
      </c>
      <c r="B656" s="65"/>
      <c r="C656" s="66"/>
      <c r="D656" s="65"/>
      <c r="E656" s="65"/>
      <c r="F656" s="67"/>
      <c r="G656" s="154"/>
      <c r="H656" s="188"/>
      <c r="I656" s="271" t="s">
        <v>558</v>
      </c>
      <c r="J656" s="537">
        <v>2</v>
      </c>
      <c r="K656" s="272" t="s">
        <v>120</v>
      </c>
      <c r="L656" s="274">
        <v>1000000</v>
      </c>
      <c r="M656" s="274">
        <f>ROUNDDOWN(J656*L656,-3)</f>
        <v>2000000</v>
      </c>
      <c r="N656" s="479">
        <f>Reviu[[#This Row],[JUMLAH]]-Reviu[[#This Row],[JUMLAH ]]</f>
        <v>-2000000</v>
      </c>
      <c r="O656" s="253"/>
      <c r="P656" s="244"/>
      <c r="Q656" s="244"/>
    </row>
    <row r="657" spans="1:19" ht="13.2" x14ac:dyDescent="0.25">
      <c r="A657" s="1" t="s">
        <v>1039</v>
      </c>
      <c r="B657" s="65"/>
      <c r="C657" s="66"/>
      <c r="D657" s="65"/>
      <c r="E657" s="65"/>
      <c r="F657" s="67"/>
      <c r="G657" s="154"/>
      <c r="H657" s="187" t="s">
        <v>525</v>
      </c>
      <c r="I657" s="63" t="s">
        <v>35</v>
      </c>
      <c r="J657" s="62"/>
      <c r="K657" s="62"/>
      <c r="L657" s="64"/>
      <c r="M657" s="64">
        <f>M658</f>
        <v>35000000</v>
      </c>
      <c r="N657" s="442">
        <f>N658</f>
        <v>-35000000</v>
      </c>
      <c r="O657" s="279"/>
      <c r="P657" s="244"/>
      <c r="Q657" s="244"/>
      <c r="R657" s="345" t="s">
        <v>393</v>
      </c>
      <c r="S657" s="311" t="s">
        <v>510</v>
      </c>
    </row>
    <row r="658" spans="1:19" ht="13.2" x14ac:dyDescent="0.25">
      <c r="A658" s="1" t="s">
        <v>1255</v>
      </c>
      <c r="B658" s="65"/>
      <c r="C658" s="66"/>
      <c r="D658" s="65"/>
      <c r="E658" s="65"/>
      <c r="F658" s="67"/>
      <c r="G658" s="154"/>
      <c r="H658" s="188"/>
      <c r="I658" s="271" t="s">
        <v>804</v>
      </c>
      <c r="J658" s="537">
        <v>10</v>
      </c>
      <c r="K658" s="272" t="s">
        <v>26</v>
      </c>
      <c r="L658" s="274">
        <v>3500000</v>
      </c>
      <c r="M658" s="274">
        <f>ROUNDDOWN(J658*L658,-3)</f>
        <v>35000000</v>
      </c>
      <c r="N658" s="479">
        <f>Reviu[[#This Row],[JUMLAH]]-Reviu[[#This Row],[JUMLAH ]]</f>
        <v>-35000000</v>
      </c>
      <c r="O658" s="253"/>
      <c r="P658" s="244"/>
      <c r="Q658" s="244"/>
    </row>
    <row r="659" spans="1:19" ht="13.2" x14ac:dyDescent="0.25">
      <c r="A659" s="1" t="s">
        <v>1040</v>
      </c>
      <c r="B659" s="65"/>
      <c r="C659" s="66"/>
      <c r="D659" s="65"/>
      <c r="E659" s="65"/>
      <c r="F659" s="67"/>
      <c r="G659" s="154"/>
      <c r="H659" s="189" t="s">
        <v>583</v>
      </c>
      <c r="I659" s="69" t="s">
        <v>80</v>
      </c>
      <c r="J659" s="68"/>
      <c r="K659" s="68"/>
      <c r="L659" s="70"/>
      <c r="M659" s="70">
        <f>M660</f>
        <v>900000</v>
      </c>
      <c r="N659" s="445">
        <f>N660</f>
        <v>-900000</v>
      </c>
      <c r="O659" s="279"/>
      <c r="P659" s="244"/>
      <c r="Q659" s="244"/>
      <c r="R659" s="345" t="s">
        <v>393</v>
      </c>
      <c r="S659" s="311" t="s">
        <v>510</v>
      </c>
    </row>
    <row r="660" spans="1:19" ht="13.2" x14ac:dyDescent="0.25">
      <c r="A660" s="1" t="s">
        <v>1256</v>
      </c>
      <c r="B660" s="65"/>
      <c r="C660" s="66"/>
      <c r="D660" s="65"/>
      <c r="E660" s="65"/>
      <c r="F660" s="67"/>
      <c r="G660" s="154"/>
      <c r="H660" s="188"/>
      <c r="I660" s="271" t="s">
        <v>873</v>
      </c>
      <c r="J660" s="537">
        <v>6</v>
      </c>
      <c r="K660" s="272" t="s">
        <v>26</v>
      </c>
      <c r="L660" s="274">
        <v>150000</v>
      </c>
      <c r="M660" s="274">
        <f>ROUNDDOWN(J660*L660,-3)</f>
        <v>900000</v>
      </c>
      <c r="N660" s="479">
        <f>Reviu[[#This Row],[JUMLAH]]-Reviu[[#This Row],[JUMLAH ]]</f>
        <v>-900000</v>
      </c>
      <c r="O660" s="253"/>
      <c r="P660" s="244"/>
      <c r="Q660" s="244"/>
    </row>
    <row r="661" spans="1:19" ht="13.2" x14ac:dyDescent="0.25">
      <c r="A661" s="1" t="s">
        <v>432</v>
      </c>
      <c r="B661" s="135" t="s">
        <v>923</v>
      </c>
      <c r="C661" s="136" t="s">
        <v>433</v>
      </c>
      <c r="D661" s="135"/>
      <c r="E661" s="135"/>
      <c r="F661" s="137"/>
      <c r="G661" s="177">
        <f>G662</f>
        <v>8500000000</v>
      </c>
      <c r="H661" s="211" t="s">
        <v>923</v>
      </c>
      <c r="I661" s="136" t="s">
        <v>433</v>
      </c>
      <c r="J661" s="135"/>
      <c r="K661" s="135"/>
      <c r="L661" s="137"/>
      <c r="M661" s="137">
        <f t="shared" ref="M661:N662" si="21">M662</f>
        <v>8500000000</v>
      </c>
      <c r="N661" s="432">
        <f t="shared" si="21"/>
        <v>0</v>
      </c>
      <c r="O661" s="279"/>
      <c r="P661" s="244"/>
      <c r="Q661" s="244"/>
    </row>
    <row r="662" spans="1:19" ht="39.6" x14ac:dyDescent="0.25">
      <c r="A662" s="1" t="s">
        <v>434</v>
      </c>
      <c r="B662" s="126" t="s">
        <v>435</v>
      </c>
      <c r="C662" s="127" t="s">
        <v>924</v>
      </c>
      <c r="D662" s="126">
        <v>235</v>
      </c>
      <c r="E662" s="499" t="s">
        <v>925</v>
      </c>
      <c r="F662" s="499"/>
      <c r="G662" s="174">
        <f>G663</f>
        <v>8500000000</v>
      </c>
      <c r="H662" s="208" t="s">
        <v>435</v>
      </c>
      <c r="I662" s="127" t="s">
        <v>924</v>
      </c>
      <c r="J662" s="126">
        <v>235</v>
      </c>
      <c r="K662" s="250" t="s">
        <v>925</v>
      </c>
      <c r="L662" s="250"/>
      <c r="M662" s="128">
        <f t="shared" si="21"/>
        <v>8500000000</v>
      </c>
      <c r="N662" s="433">
        <f t="shared" si="21"/>
        <v>0</v>
      </c>
      <c r="O662" s="279"/>
      <c r="P662" s="244"/>
      <c r="Q662" s="244"/>
    </row>
    <row r="663" spans="1:19" ht="13.2" hidden="1" x14ac:dyDescent="0.25">
      <c r="A663" s="1" t="s">
        <v>437</v>
      </c>
      <c r="B663" s="119" t="s">
        <v>438</v>
      </c>
      <c r="C663" s="120" t="s">
        <v>439</v>
      </c>
      <c r="D663" s="119">
        <v>235</v>
      </c>
      <c r="E663" s="119" t="s">
        <v>436</v>
      </c>
      <c r="F663" s="121"/>
      <c r="G663" s="121">
        <f>SUM(G664,G712)</f>
        <v>8500000000</v>
      </c>
      <c r="H663" s="119" t="s">
        <v>438</v>
      </c>
      <c r="I663" s="120" t="s">
        <v>439</v>
      </c>
      <c r="J663" s="119">
        <v>235</v>
      </c>
      <c r="K663" s="119" t="s">
        <v>436</v>
      </c>
      <c r="L663" s="121"/>
      <c r="M663" s="121">
        <f>SUM(M664,M712)</f>
        <v>8500000000</v>
      </c>
      <c r="N663" s="426">
        <f>SUM(N664,N712)</f>
        <v>0</v>
      </c>
      <c r="O663" s="298"/>
      <c r="P663" s="244"/>
      <c r="Q663" s="244"/>
    </row>
    <row r="664" spans="1:19" ht="13.2" hidden="1" x14ac:dyDescent="0.25">
      <c r="A664" s="1" t="s">
        <v>440</v>
      </c>
      <c r="B664" s="380" t="s">
        <v>606</v>
      </c>
      <c r="C664" s="381" t="s">
        <v>441</v>
      </c>
      <c r="D664" s="380"/>
      <c r="E664" s="380" t="s">
        <v>554</v>
      </c>
      <c r="F664" s="382"/>
      <c r="G664" s="383">
        <f>SUM(G665,G683,G703)</f>
        <v>8408830000</v>
      </c>
      <c r="H664" s="384" t="s">
        <v>606</v>
      </c>
      <c r="I664" s="381" t="s">
        <v>441</v>
      </c>
      <c r="J664" s="380"/>
      <c r="K664" s="380" t="s">
        <v>554</v>
      </c>
      <c r="L664" s="382"/>
      <c r="M664" s="382">
        <f>SUM(M665,M683,M703)</f>
        <v>8408830000</v>
      </c>
      <c r="N664" s="430">
        <f>SUM(N665,N683,N703)</f>
        <v>0</v>
      </c>
      <c r="O664" s="284"/>
      <c r="P664" s="244"/>
      <c r="Q664" s="244"/>
    </row>
    <row r="665" spans="1:19" ht="13.2" hidden="1" x14ac:dyDescent="0.25">
      <c r="A665" s="1" t="s">
        <v>442</v>
      </c>
      <c r="B665" s="80" t="s">
        <v>21</v>
      </c>
      <c r="C665" s="81" t="s">
        <v>443</v>
      </c>
      <c r="D665" s="80"/>
      <c r="E665" s="80"/>
      <c r="F665" s="82"/>
      <c r="G665" s="159">
        <f>SUM(G666,G673,G676,G678,G680)</f>
        <v>2523377000</v>
      </c>
      <c r="H665" s="193" t="s">
        <v>21</v>
      </c>
      <c r="I665" s="81" t="s">
        <v>443</v>
      </c>
      <c r="J665" s="80"/>
      <c r="K665" s="80"/>
      <c r="L665" s="82"/>
      <c r="M665" s="82">
        <f>SUM(M666,M673,M676,M678,M680)</f>
        <v>2523377000</v>
      </c>
      <c r="N665" s="420">
        <f>SUM(N666,N673,N676,N678,N680)</f>
        <v>0</v>
      </c>
      <c r="O665" s="285"/>
      <c r="P665" s="532" t="s">
        <v>507</v>
      </c>
      <c r="Q665" s="532" t="s">
        <v>508</v>
      </c>
      <c r="S665" s="311"/>
    </row>
    <row r="666" spans="1:19" ht="13.2" hidden="1" x14ac:dyDescent="0.25">
      <c r="A666" s="1" t="s">
        <v>444</v>
      </c>
      <c r="B666" s="62" t="s">
        <v>523</v>
      </c>
      <c r="C666" s="63" t="s">
        <v>24</v>
      </c>
      <c r="D666" s="62"/>
      <c r="E666" s="62"/>
      <c r="F666" s="64"/>
      <c r="G666" s="153">
        <f>SUM(G667:G672)</f>
        <v>129600000</v>
      </c>
      <c r="H666" s="187" t="s">
        <v>523</v>
      </c>
      <c r="I666" s="63" t="s">
        <v>24</v>
      </c>
      <c r="J666" s="62"/>
      <c r="K666" s="62"/>
      <c r="L666" s="64"/>
      <c r="M666" s="64">
        <f>SUM(M667:M672)</f>
        <v>129600000</v>
      </c>
      <c r="N666" s="416">
        <f>SUM(N667:N672)</f>
        <v>0</v>
      </c>
      <c r="O666" s="280"/>
      <c r="P666" s="244"/>
      <c r="Q666" s="244"/>
      <c r="R666" s="4" t="s">
        <v>433</v>
      </c>
      <c r="S666" s="311" t="s">
        <v>508</v>
      </c>
    </row>
    <row r="667" spans="1:19" ht="13.2" hidden="1" x14ac:dyDescent="0.25">
      <c r="A667" s="1" t="s">
        <v>445</v>
      </c>
      <c r="B667" s="65"/>
      <c r="C667" s="66" t="s">
        <v>555</v>
      </c>
      <c r="D667" s="65">
        <v>400</v>
      </c>
      <c r="E667" s="65" t="s">
        <v>26</v>
      </c>
      <c r="F667" s="67">
        <v>70000</v>
      </c>
      <c r="G667" s="154">
        <f t="shared" ref="G667:G672" si="22">ROUNDDOWN(D667*F667,-3)</f>
        <v>28000000</v>
      </c>
      <c r="H667" s="188"/>
      <c r="I667" s="66" t="s">
        <v>555</v>
      </c>
      <c r="J667" s="65">
        <v>400</v>
      </c>
      <c r="K667" s="65" t="s">
        <v>26</v>
      </c>
      <c r="L667" s="67">
        <v>70000</v>
      </c>
      <c r="M667" s="67">
        <f t="shared" ref="M667:M672" si="23">ROUNDDOWN(J667*L667,-3)</f>
        <v>28000000</v>
      </c>
      <c r="N667" s="340">
        <f>Reviu[[#This Row],[JUMLAH]]-Reviu[[#This Row],[JUMLAH ]]</f>
        <v>0</v>
      </c>
      <c r="O667" s="240"/>
      <c r="P667" s="244"/>
      <c r="Q667" s="244"/>
    </row>
    <row r="668" spans="1:19" ht="13.2" hidden="1" x14ac:dyDescent="0.25">
      <c r="A668" s="1" t="s">
        <v>446</v>
      </c>
      <c r="B668" s="65"/>
      <c r="C668" s="66" t="s">
        <v>556</v>
      </c>
      <c r="D668" s="65">
        <v>8</v>
      </c>
      <c r="E668" s="65" t="s">
        <v>120</v>
      </c>
      <c r="F668" s="67">
        <v>1500000</v>
      </c>
      <c r="G668" s="154">
        <f t="shared" si="22"/>
        <v>12000000</v>
      </c>
      <c r="H668" s="188"/>
      <c r="I668" s="66" t="s">
        <v>556</v>
      </c>
      <c r="J668" s="65">
        <v>8</v>
      </c>
      <c r="K668" s="65" t="s">
        <v>120</v>
      </c>
      <c r="L668" s="67">
        <v>1500000</v>
      </c>
      <c r="M668" s="67">
        <f t="shared" si="23"/>
        <v>12000000</v>
      </c>
      <c r="N668" s="340">
        <f>Reviu[[#This Row],[JUMLAH]]-Reviu[[#This Row],[JUMLAH ]]</f>
        <v>0</v>
      </c>
      <c r="O668" s="240"/>
      <c r="P668" s="244"/>
      <c r="Q668" s="244"/>
    </row>
    <row r="669" spans="1:19" ht="13.2" hidden="1" x14ac:dyDescent="0.25">
      <c r="A669" s="1" t="s">
        <v>447</v>
      </c>
      <c r="B669" s="65"/>
      <c r="C669" s="66" t="s">
        <v>557</v>
      </c>
      <c r="D669" s="65">
        <v>8</v>
      </c>
      <c r="E669" s="65" t="s">
        <v>120</v>
      </c>
      <c r="F669" s="67">
        <v>1500000</v>
      </c>
      <c r="G669" s="154">
        <f t="shared" si="22"/>
        <v>12000000</v>
      </c>
      <c r="H669" s="188"/>
      <c r="I669" s="66" t="s">
        <v>557</v>
      </c>
      <c r="J669" s="65">
        <v>8</v>
      </c>
      <c r="K669" s="65" t="s">
        <v>120</v>
      </c>
      <c r="L669" s="67">
        <v>1500000</v>
      </c>
      <c r="M669" s="67">
        <f t="shared" si="23"/>
        <v>12000000</v>
      </c>
      <c r="N669" s="340">
        <f>Reviu[[#This Row],[JUMLAH]]-Reviu[[#This Row],[JUMLAH ]]</f>
        <v>0</v>
      </c>
      <c r="O669" s="240"/>
      <c r="P669" s="244"/>
      <c r="Q669" s="244"/>
    </row>
    <row r="670" spans="1:19" ht="13.2" hidden="1" x14ac:dyDescent="0.25">
      <c r="A670" s="1" t="s">
        <v>448</v>
      </c>
      <c r="B670" s="65"/>
      <c r="C670" s="66" t="s">
        <v>558</v>
      </c>
      <c r="D670" s="65">
        <v>8</v>
      </c>
      <c r="E670" s="65" t="s">
        <v>120</v>
      </c>
      <c r="F670" s="67">
        <v>1000000</v>
      </c>
      <c r="G670" s="154">
        <f t="shared" si="22"/>
        <v>8000000</v>
      </c>
      <c r="H670" s="188"/>
      <c r="I670" s="66" t="s">
        <v>558</v>
      </c>
      <c r="J670" s="65">
        <v>8</v>
      </c>
      <c r="K670" s="65" t="s">
        <v>120</v>
      </c>
      <c r="L670" s="67">
        <v>1000000</v>
      </c>
      <c r="M670" s="67">
        <f t="shared" si="23"/>
        <v>8000000</v>
      </c>
      <c r="N670" s="340">
        <f>Reviu[[#This Row],[JUMLAH]]-Reviu[[#This Row],[JUMLAH ]]</f>
        <v>0</v>
      </c>
      <c r="O670" s="240"/>
      <c r="P670" s="244"/>
      <c r="Q670" s="244"/>
    </row>
    <row r="671" spans="1:19" ht="13.2" hidden="1" x14ac:dyDescent="0.25">
      <c r="A671" s="1" t="s">
        <v>449</v>
      </c>
      <c r="B671" s="65"/>
      <c r="C671" s="66" t="s">
        <v>926</v>
      </c>
      <c r="D671" s="65">
        <v>120</v>
      </c>
      <c r="E671" s="65" t="s">
        <v>55</v>
      </c>
      <c r="F671" s="67">
        <v>280000</v>
      </c>
      <c r="G671" s="154">
        <f t="shared" si="22"/>
        <v>33600000</v>
      </c>
      <c r="H671" s="188"/>
      <c r="I671" s="66" t="s">
        <v>926</v>
      </c>
      <c r="J671" s="65">
        <v>120</v>
      </c>
      <c r="K671" s="65" t="s">
        <v>55</v>
      </c>
      <c r="L671" s="67">
        <v>280000</v>
      </c>
      <c r="M671" s="67">
        <f t="shared" si="23"/>
        <v>33600000</v>
      </c>
      <c r="N671" s="340">
        <f>Reviu[[#This Row],[JUMLAH]]-Reviu[[#This Row],[JUMLAH ]]</f>
        <v>0</v>
      </c>
      <c r="O671" s="240"/>
      <c r="P671" s="244"/>
      <c r="Q671" s="244"/>
    </row>
    <row r="672" spans="1:19" ht="13.2" hidden="1" x14ac:dyDescent="0.25">
      <c r="A672" s="1" t="s">
        <v>927</v>
      </c>
      <c r="B672" s="65"/>
      <c r="C672" s="66" t="s">
        <v>928</v>
      </c>
      <c r="D672" s="65">
        <v>90</v>
      </c>
      <c r="E672" s="65" t="s">
        <v>59</v>
      </c>
      <c r="F672" s="67">
        <v>400000</v>
      </c>
      <c r="G672" s="154">
        <f t="shared" si="22"/>
        <v>36000000</v>
      </c>
      <c r="H672" s="188"/>
      <c r="I672" s="66" t="s">
        <v>928</v>
      </c>
      <c r="J672" s="65">
        <v>90</v>
      </c>
      <c r="K672" s="65" t="s">
        <v>59</v>
      </c>
      <c r="L672" s="67">
        <v>400000</v>
      </c>
      <c r="M672" s="67">
        <f t="shared" si="23"/>
        <v>36000000</v>
      </c>
      <c r="N672" s="340">
        <f>Reviu[[#This Row],[JUMLAH]]-Reviu[[#This Row],[JUMLAH ]]</f>
        <v>0</v>
      </c>
      <c r="O672" s="240"/>
      <c r="P672" s="244"/>
      <c r="Q672" s="244"/>
    </row>
    <row r="673" spans="1:19" ht="13.2" hidden="1" x14ac:dyDescent="0.25">
      <c r="A673" s="1" t="s">
        <v>450</v>
      </c>
      <c r="B673" s="68" t="s">
        <v>524</v>
      </c>
      <c r="C673" s="69" t="s">
        <v>73</v>
      </c>
      <c r="D673" s="68"/>
      <c r="E673" s="68"/>
      <c r="F673" s="70"/>
      <c r="G673" s="155">
        <f>SUM(G674:G675)</f>
        <v>2072227000</v>
      </c>
      <c r="H673" s="189" t="s">
        <v>524</v>
      </c>
      <c r="I673" s="69" t="s">
        <v>73</v>
      </c>
      <c r="J673" s="68"/>
      <c r="K673" s="68"/>
      <c r="L673" s="70"/>
      <c r="M673" s="70">
        <f>SUM(M674:M675)</f>
        <v>2072227000</v>
      </c>
      <c r="N673" s="417">
        <f>SUM(N674:N675)</f>
        <v>0</v>
      </c>
      <c r="O673" s="281"/>
      <c r="P673" s="244"/>
      <c r="Q673" s="244"/>
      <c r="R673" s="4" t="s">
        <v>433</v>
      </c>
      <c r="S673" s="311" t="s">
        <v>508</v>
      </c>
    </row>
    <row r="674" spans="1:19" ht="13.2" hidden="1" x14ac:dyDescent="0.25">
      <c r="A674" s="1" t="s">
        <v>451</v>
      </c>
      <c r="B674" s="65"/>
      <c r="C674" s="66" t="s">
        <v>929</v>
      </c>
      <c r="D674" s="65">
        <v>89</v>
      </c>
      <c r="E674" s="65" t="s">
        <v>26</v>
      </c>
      <c r="F674" s="67">
        <v>23280641</v>
      </c>
      <c r="G674" s="154">
        <f>ROUNDDOWN(D674*F674,-3)</f>
        <v>2071977000</v>
      </c>
      <c r="H674" s="188"/>
      <c r="I674" s="66" t="s">
        <v>929</v>
      </c>
      <c r="J674" s="65">
        <v>89</v>
      </c>
      <c r="K674" s="65" t="s">
        <v>26</v>
      </c>
      <c r="L674" s="67">
        <v>23280641</v>
      </c>
      <c r="M674" s="67">
        <f>ROUNDDOWN(J674*L674,-3)</f>
        <v>2071977000</v>
      </c>
      <c r="N674" s="340">
        <f>Reviu[[#This Row],[JUMLAH]]-Reviu[[#This Row],[JUMLAH ]]</f>
        <v>0</v>
      </c>
      <c r="O674" s="240"/>
      <c r="P674" s="244"/>
      <c r="Q674" s="244"/>
    </row>
    <row r="675" spans="1:19" ht="13.2" hidden="1" x14ac:dyDescent="0.25">
      <c r="A675" s="1" t="s">
        <v>452</v>
      </c>
      <c r="B675" s="65"/>
      <c r="C675" s="66" t="s">
        <v>930</v>
      </c>
      <c r="D675" s="65">
        <v>1</v>
      </c>
      <c r="E675" s="65" t="s">
        <v>120</v>
      </c>
      <c r="F675" s="67">
        <v>250000</v>
      </c>
      <c r="G675" s="154">
        <f>ROUNDDOWN(D675*F675,-3)</f>
        <v>250000</v>
      </c>
      <c r="H675" s="188"/>
      <c r="I675" s="66" t="s">
        <v>930</v>
      </c>
      <c r="J675" s="65">
        <v>1</v>
      </c>
      <c r="K675" s="65" t="s">
        <v>120</v>
      </c>
      <c r="L675" s="67">
        <v>250000</v>
      </c>
      <c r="M675" s="67">
        <f>ROUNDDOWN(J675*L675,-3)</f>
        <v>250000</v>
      </c>
      <c r="N675" s="340">
        <f>Reviu[[#This Row],[JUMLAH]]-Reviu[[#This Row],[JUMLAH ]]</f>
        <v>0</v>
      </c>
      <c r="O675" s="240"/>
      <c r="P675" s="244"/>
      <c r="Q675" s="244"/>
    </row>
    <row r="676" spans="1:19" ht="13.2" hidden="1" x14ac:dyDescent="0.25">
      <c r="A676" s="1" t="s">
        <v>453</v>
      </c>
      <c r="B676" s="68" t="s">
        <v>528</v>
      </c>
      <c r="C676" s="69" t="s">
        <v>31</v>
      </c>
      <c r="D676" s="68"/>
      <c r="E676" s="68"/>
      <c r="F676" s="70"/>
      <c r="G676" s="155">
        <f>G677</f>
        <v>10000000</v>
      </c>
      <c r="H676" s="189" t="s">
        <v>528</v>
      </c>
      <c r="I676" s="69" t="s">
        <v>31</v>
      </c>
      <c r="J676" s="68"/>
      <c r="K676" s="68"/>
      <c r="L676" s="70"/>
      <c r="M676" s="70">
        <f>M677</f>
        <v>10000000</v>
      </c>
      <c r="N676" s="417">
        <f>N677</f>
        <v>0</v>
      </c>
      <c r="O676" s="281"/>
      <c r="P676" s="244"/>
      <c r="Q676" s="244"/>
      <c r="R676" s="4" t="s">
        <v>433</v>
      </c>
      <c r="S676" s="311" t="s">
        <v>508</v>
      </c>
    </row>
    <row r="677" spans="1:19" ht="13.2" hidden="1" x14ac:dyDescent="0.25">
      <c r="A677" s="1" t="s">
        <v>454</v>
      </c>
      <c r="B677" s="65"/>
      <c r="C677" s="66" t="s">
        <v>559</v>
      </c>
      <c r="D677" s="65">
        <v>10</v>
      </c>
      <c r="E677" s="65" t="s">
        <v>33</v>
      </c>
      <c r="F677" s="67">
        <v>1000000</v>
      </c>
      <c r="G677" s="154">
        <f>ROUNDDOWN(D677*F677,-3)</f>
        <v>10000000</v>
      </c>
      <c r="H677" s="188"/>
      <c r="I677" s="66" t="s">
        <v>559</v>
      </c>
      <c r="J677" s="65">
        <v>10</v>
      </c>
      <c r="K677" s="65" t="s">
        <v>33</v>
      </c>
      <c r="L677" s="67">
        <v>1000000</v>
      </c>
      <c r="M677" s="67">
        <f>ROUNDDOWN(J677*L677,-3)</f>
        <v>10000000</v>
      </c>
      <c r="N677" s="340">
        <f>Reviu[[#This Row],[JUMLAH]]-Reviu[[#This Row],[JUMLAH ]]</f>
        <v>0</v>
      </c>
      <c r="O677" s="240"/>
      <c r="P677" s="244"/>
      <c r="Q677" s="244"/>
    </row>
    <row r="678" spans="1:19" ht="13.2" hidden="1" x14ac:dyDescent="0.25">
      <c r="A678" s="1" t="s">
        <v>455</v>
      </c>
      <c r="B678" s="68" t="s">
        <v>931</v>
      </c>
      <c r="C678" s="69" t="s">
        <v>185</v>
      </c>
      <c r="D678" s="68"/>
      <c r="E678" s="68"/>
      <c r="F678" s="70"/>
      <c r="G678" s="155">
        <f>G679</f>
        <v>76950000</v>
      </c>
      <c r="H678" s="189" t="s">
        <v>931</v>
      </c>
      <c r="I678" s="69" t="s">
        <v>185</v>
      </c>
      <c r="J678" s="68"/>
      <c r="K678" s="68"/>
      <c r="L678" s="70"/>
      <c r="M678" s="70">
        <f>M679</f>
        <v>76950000</v>
      </c>
      <c r="N678" s="417">
        <f>N679</f>
        <v>0</v>
      </c>
      <c r="O678" s="281"/>
      <c r="P678" s="244"/>
      <c r="Q678" s="244"/>
      <c r="R678" s="4" t="s">
        <v>433</v>
      </c>
      <c r="S678" s="311" t="s">
        <v>508</v>
      </c>
    </row>
    <row r="679" spans="1:19" ht="13.2" hidden="1" x14ac:dyDescent="0.25">
      <c r="A679" s="25" t="s">
        <v>456</v>
      </c>
      <c r="B679" s="65"/>
      <c r="C679" s="66" t="s">
        <v>932</v>
      </c>
      <c r="D679" s="65">
        <v>90</v>
      </c>
      <c r="E679" s="65" t="s">
        <v>26</v>
      </c>
      <c r="F679" s="67">
        <v>855000</v>
      </c>
      <c r="G679" s="154">
        <f>ROUNDDOWN(D679*F679,-3)</f>
        <v>76950000</v>
      </c>
      <c r="H679" s="188"/>
      <c r="I679" s="66" t="s">
        <v>932</v>
      </c>
      <c r="J679" s="65">
        <v>90</v>
      </c>
      <c r="K679" s="65" t="s">
        <v>26</v>
      </c>
      <c r="L679" s="67">
        <v>855000</v>
      </c>
      <c r="M679" s="67">
        <f>ROUNDDOWN(J679*L679,-3)</f>
        <v>76950000</v>
      </c>
      <c r="N679" s="340">
        <f>Reviu[[#This Row],[JUMLAH]]-Reviu[[#This Row],[JUMLAH ]]</f>
        <v>0</v>
      </c>
      <c r="O679" s="240"/>
      <c r="P679" s="244"/>
      <c r="Q679" s="244"/>
    </row>
    <row r="680" spans="1:19" ht="13.2" hidden="1" x14ac:dyDescent="0.25">
      <c r="A680" s="1" t="s">
        <v>457</v>
      </c>
      <c r="B680" s="74" t="s">
        <v>525</v>
      </c>
      <c r="C680" s="75" t="s">
        <v>35</v>
      </c>
      <c r="D680" s="74"/>
      <c r="E680" s="74"/>
      <c r="F680" s="76"/>
      <c r="G680" s="157">
        <f>SUM(G681:G682)</f>
        <v>234600000</v>
      </c>
      <c r="H680" s="191" t="s">
        <v>525</v>
      </c>
      <c r="I680" s="75" t="s">
        <v>35</v>
      </c>
      <c r="J680" s="74"/>
      <c r="K680" s="74"/>
      <c r="L680" s="76"/>
      <c r="M680" s="76">
        <f>SUM(M681:M682)</f>
        <v>234600000</v>
      </c>
      <c r="N680" s="418">
        <f>SUM(N681:N682)</f>
        <v>0</v>
      </c>
      <c r="O680" s="283"/>
      <c r="P680" s="244"/>
      <c r="Q680" s="244"/>
      <c r="R680" s="4" t="s">
        <v>433</v>
      </c>
      <c r="S680" s="311" t="s">
        <v>508</v>
      </c>
    </row>
    <row r="681" spans="1:19" ht="26.4" hidden="1" x14ac:dyDescent="0.25">
      <c r="A681" s="1" t="s">
        <v>458</v>
      </c>
      <c r="B681" s="65"/>
      <c r="C681" s="66" t="s">
        <v>933</v>
      </c>
      <c r="D681" s="65">
        <v>20</v>
      </c>
      <c r="E681" s="65" t="s">
        <v>26</v>
      </c>
      <c r="F681" s="67">
        <v>5500000</v>
      </c>
      <c r="G681" s="154">
        <f>ROUNDDOWN(D681*F681,-3)</f>
        <v>110000000</v>
      </c>
      <c r="H681" s="188"/>
      <c r="I681" s="66" t="s">
        <v>933</v>
      </c>
      <c r="J681" s="65">
        <v>20</v>
      </c>
      <c r="K681" s="65" t="s">
        <v>26</v>
      </c>
      <c r="L681" s="67">
        <v>5500000</v>
      </c>
      <c r="M681" s="67">
        <f>ROUNDDOWN(J681*L681,-3)</f>
        <v>110000000</v>
      </c>
      <c r="N681" s="340">
        <f>Reviu[[#This Row],[JUMLAH]]-Reviu[[#This Row],[JUMLAH ]]</f>
        <v>0</v>
      </c>
      <c r="O681" s="240"/>
      <c r="P681" s="244"/>
      <c r="Q681" s="244"/>
    </row>
    <row r="682" spans="1:19" ht="13.2" hidden="1" x14ac:dyDescent="0.25">
      <c r="A682" s="1" t="s">
        <v>459</v>
      </c>
      <c r="B682" s="65"/>
      <c r="C682" s="66" t="s">
        <v>934</v>
      </c>
      <c r="D682" s="65">
        <v>89</v>
      </c>
      <c r="E682" s="65" t="s">
        <v>26</v>
      </c>
      <c r="F682" s="67">
        <v>1400000</v>
      </c>
      <c r="G682" s="154">
        <f>ROUNDDOWN(D682*F682,-3)</f>
        <v>124600000</v>
      </c>
      <c r="H682" s="188"/>
      <c r="I682" s="66" t="s">
        <v>934</v>
      </c>
      <c r="J682" s="65">
        <v>89</v>
      </c>
      <c r="K682" s="65" t="s">
        <v>26</v>
      </c>
      <c r="L682" s="67">
        <v>1400000</v>
      </c>
      <c r="M682" s="67">
        <f>ROUNDDOWN(J682*L682,-3)</f>
        <v>124600000</v>
      </c>
      <c r="N682" s="340">
        <f>Reviu[[#This Row],[JUMLAH]]-Reviu[[#This Row],[JUMLAH ]]</f>
        <v>0</v>
      </c>
      <c r="O682" s="240"/>
      <c r="P682" s="244"/>
      <c r="Q682" s="244"/>
    </row>
    <row r="683" spans="1:19" ht="13.2" hidden="1" x14ac:dyDescent="0.25">
      <c r="A683" s="1" t="s">
        <v>460</v>
      </c>
      <c r="B683" s="80" t="s">
        <v>38</v>
      </c>
      <c r="C683" s="81" t="s">
        <v>461</v>
      </c>
      <c r="D683" s="80"/>
      <c r="E683" s="80"/>
      <c r="F683" s="82"/>
      <c r="G683" s="159">
        <f>SUM(G684,G691,G694,G696,G699)</f>
        <v>5699412000</v>
      </c>
      <c r="H683" s="193" t="s">
        <v>38</v>
      </c>
      <c r="I683" s="81" t="s">
        <v>461</v>
      </c>
      <c r="J683" s="80"/>
      <c r="K683" s="80"/>
      <c r="L683" s="82"/>
      <c r="M683" s="82">
        <f>SUM(M684,M691,M694,M696,M699)</f>
        <v>5699412000</v>
      </c>
      <c r="N683" s="420">
        <f>SUM(N684,N691,N694,N696,N699)</f>
        <v>0</v>
      </c>
      <c r="O683" s="285"/>
      <c r="P683" s="532" t="s">
        <v>507</v>
      </c>
      <c r="Q683" s="532" t="s">
        <v>508</v>
      </c>
      <c r="S683" s="311"/>
    </row>
    <row r="684" spans="1:19" ht="13.2" hidden="1" x14ac:dyDescent="0.25">
      <c r="A684" s="1" t="s">
        <v>462</v>
      </c>
      <c r="B684" s="62" t="s">
        <v>523</v>
      </c>
      <c r="C684" s="63" t="s">
        <v>24</v>
      </c>
      <c r="D684" s="62"/>
      <c r="E684" s="62"/>
      <c r="F684" s="64"/>
      <c r="G684" s="153">
        <f>SUM(G685:G690)</f>
        <v>64620000</v>
      </c>
      <c r="H684" s="187" t="s">
        <v>523</v>
      </c>
      <c r="I684" s="63" t="s">
        <v>24</v>
      </c>
      <c r="J684" s="62"/>
      <c r="K684" s="62"/>
      <c r="L684" s="64"/>
      <c r="M684" s="64">
        <f>SUM(M685:M690)</f>
        <v>64620000</v>
      </c>
      <c r="N684" s="416">
        <f>SUM(N685:N690)</f>
        <v>0</v>
      </c>
      <c r="O684" s="280"/>
      <c r="P684" s="244"/>
      <c r="Q684" s="244"/>
      <c r="R684" s="4" t="s">
        <v>433</v>
      </c>
      <c r="S684" s="311" t="s">
        <v>508</v>
      </c>
    </row>
    <row r="685" spans="1:19" ht="13.2" hidden="1" x14ac:dyDescent="0.25">
      <c r="A685" s="1" t="s">
        <v>463</v>
      </c>
      <c r="B685" s="65"/>
      <c r="C685" s="66" t="s">
        <v>555</v>
      </c>
      <c r="D685" s="65">
        <v>100</v>
      </c>
      <c r="E685" s="65" t="s">
        <v>26</v>
      </c>
      <c r="F685" s="67">
        <v>70000</v>
      </c>
      <c r="G685" s="154">
        <f t="shared" ref="G685:G690" si="24">ROUNDDOWN(D685*F685,-3)</f>
        <v>7000000</v>
      </c>
      <c r="H685" s="188"/>
      <c r="I685" s="66" t="s">
        <v>555</v>
      </c>
      <c r="J685" s="65">
        <v>100</v>
      </c>
      <c r="K685" s="65" t="s">
        <v>26</v>
      </c>
      <c r="L685" s="67">
        <v>70000</v>
      </c>
      <c r="M685" s="67">
        <f t="shared" ref="M685:M690" si="25">ROUNDDOWN(J685*L685,-3)</f>
        <v>7000000</v>
      </c>
      <c r="N685" s="340">
        <f>Reviu[[#This Row],[JUMLAH]]-Reviu[[#This Row],[JUMLAH ]]</f>
        <v>0</v>
      </c>
      <c r="O685" s="240"/>
      <c r="P685" s="244"/>
      <c r="Q685" s="244"/>
    </row>
    <row r="686" spans="1:19" ht="13.2" hidden="1" x14ac:dyDescent="0.25">
      <c r="A686" s="1" t="s">
        <v>464</v>
      </c>
      <c r="B686" s="65"/>
      <c r="C686" s="66" t="s">
        <v>556</v>
      </c>
      <c r="D686" s="65">
        <v>8</v>
      </c>
      <c r="E686" s="65" t="s">
        <v>120</v>
      </c>
      <c r="F686" s="67">
        <v>1500000</v>
      </c>
      <c r="G686" s="154">
        <f t="shared" si="24"/>
        <v>12000000</v>
      </c>
      <c r="H686" s="188"/>
      <c r="I686" s="66" t="s">
        <v>556</v>
      </c>
      <c r="J686" s="65">
        <v>8</v>
      </c>
      <c r="K686" s="65" t="s">
        <v>120</v>
      </c>
      <c r="L686" s="67">
        <v>1500000</v>
      </c>
      <c r="M686" s="67">
        <f t="shared" si="25"/>
        <v>12000000</v>
      </c>
      <c r="N686" s="340">
        <f>Reviu[[#This Row],[JUMLAH]]-Reviu[[#This Row],[JUMLAH ]]</f>
        <v>0</v>
      </c>
      <c r="O686" s="240"/>
      <c r="P686" s="244"/>
      <c r="Q686" s="244"/>
    </row>
    <row r="687" spans="1:19" ht="13.2" hidden="1" x14ac:dyDescent="0.25">
      <c r="A687" s="1" t="s">
        <v>465</v>
      </c>
      <c r="B687" s="65"/>
      <c r="C687" s="66" t="s">
        <v>557</v>
      </c>
      <c r="D687" s="65">
        <v>8</v>
      </c>
      <c r="E687" s="65" t="s">
        <v>120</v>
      </c>
      <c r="F687" s="67">
        <v>1500000</v>
      </c>
      <c r="G687" s="154">
        <f t="shared" si="24"/>
        <v>12000000</v>
      </c>
      <c r="H687" s="188"/>
      <c r="I687" s="66" t="s">
        <v>557</v>
      </c>
      <c r="J687" s="65">
        <v>8</v>
      </c>
      <c r="K687" s="65" t="s">
        <v>120</v>
      </c>
      <c r="L687" s="67">
        <v>1500000</v>
      </c>
      <c r="M687" s="67">
        <f t="shared" si="25"/>
        <v>12000000</v>
      </c>
      <c r="N687" s="340">
        <f>Reviu[[#This Row],[JUMLAH]]-Reviu[[#This Row],[JUMLAH ]]</f>
        <v>0</v>
      </c>
      <c r="O687" s="240"/>
      <c r="P687" s="244"/>
      <c r="Q687" s="244"/>
    </row>
    <row r="688" spans="1:19" ht="15" hidden="1" x14ac:dyDescent="0.25">
      <c r="A688" s="1" t="s">
        <v>466</v>
      </c>
      <c r="B688" s="65"/>
      <c r="C688" s="66" t="s">
        <v>558</v>
      </c>
      <c r="D688" s="65">
        <v>8</v>
      </c>
      <c r="E688" s="138" t="s">
        <v>120</v>
      </c>
      <c r="F688" s="67">
        <v>1000000</v>
      </c>
      <c r="G688" s="154">
        <f t="shared" si="24"/>
        <v>8000000</v>
      </c>
      <c r="H688" s="188"/>
      <c r="I688" s="66" t="s">
        <v>558</v>
      </c>
      <c r="J688" s="65">
        <v>8</v>
      </c>
      <c r="K688" s="65" t="s">
        <v>120</v>
      </c>
      <c r="L688" s="67">
        <v>1000000</v>
      </c>
      <c r="M688" s="67">
        <f t="shared" si="25"/>
        <v>8000000</v>
      </c>
      <c r="N688" s="340">
        <f>Reviu[[#This Row],[JUMLAH]]-Reviu[[#This Row],[JUMLAH ]]</f>
        <v>0</v>
      </c>
      <c r="O688" s="240"/>
      <c r="P688" s="244"/>
      <c r="Q688" s="244"/>
    </row>
    <row r="689" spans="1:19" ht="15" hidden="1" x14ac:dyDescent="0.25">
      <c r="A689" s="1" t="s">
        <v>467</v>
      </c>
      <c r="B689" s="65"/>
      <c r="C689" s="66" t="s">
        <v>830</v>
      </c>
      <c r="D689" s="65">
        <v>30</v>
      </c>
      <c r="E689" s="138" t="s">
        <v>59</v>
      </c>
      <c r="F689" s="67">
        <v>350000</v>
      </c>
      <c r="G689" s="154">
        <f t="shared" si="24"/>
        <v>10500000</v>
      </c>
      <c r="H689" s="188"/>
      <c r="I689" s="66" t="s">
        <v>830</v>
      </c>
      <c r="J689" s="65">
        <v>30</v>
      </c>
      <c r="K689" s="65" t="s">
        <v>59</v>
      </c>
      <c r="L689" s="67">
        <v>350000</v>
      </c>
      <c r="M689" s="67">
        <f t="shared" si="25"/>
        <v>10500000</v>
      </c>
      <c r="N689" s="340">
        <f>Reviu[[#This Row],[JUMLAH]]-Reviu[[#This Row],[JUMLAH ]]</f>
        <v>0</v>
      </c>
      <c r="O689" s="240"/>
      <c r="P689" s="244"/>
      <c r="Q689" s="244"/>
    </row>
    <row r="690" spans="1:19" ht="15" hidden="1" x14ac:dyDescent="0.25">
      <c r="A690" s="1" t="s">
        <v>935</v>
      </c>
      <c r="B690" s="65"/>
      <c r="C690" s="66" t="s">
        <v>832</v>
      </c>
      <c r="D690" s="65">
        <v>54</v>
      </c>
      <c r="E690" s="138" t="s">
        <v>936</v>
      </c>
      <c r="F690" s="67">
        <v>280000</v>
      </c>
      <c r="G690" s="154">
        <f t="shared" si="24"/>
        <v>15120000</v>
      </c>
      <c r="H690" s="188"/>
      <c r="I690" s="66" t="s">
        <v>832</v>
      </c>
      <c r="J690" s="65">
        <v>54</v>
      </c>
      <c r="K690" s="65" t="s">
        <v>936</v>
      </c>
      <c r="L690" s="67">
        <v>280000</v>
      </c>
      <c r="M690" s="67">
        <f t="shared" si="25"/>
        <v>15120000</v>
      </c>
      <c r="N690" s="340">
        <f>Reviu[[#This Row],[JUMLAH]]-Reviu[[#This Row],[JUMLAH ]]</f>
        <v>0</v>
      </c>
      <c r="O690" s="240"/>
      <c r="P690" s="244"/>
      <c r="Q690" s="244"/>
    </row>
    <row r="691" spans="1:19" ht="15.6" hidden="1" x14ac:dyDescent="0.25">
      <c r="A691" s="1" t="s">
        <v>468</v>
      </c>
      <c r="B691" s="68" t="s">
        <v>524</v>
      </c>
      <c r="C691" s="69" t="s">
        <v>73</v>
      </c>
      <c r="D691" s="68"/>
      <c r="E691" s="139"/>
      <c r="F691" s="70"/>
      <c r="G691" s="155">
        <f>SUM(G692:G693)</f>
        <v>5257592000</v>
      </c>
      <c r="H691" s="189" t="s">
        <v>524</v>
      </c>
      <c r="I691" s="69" t="s">
        <v>73</v>
      </c>
      <c r="J691" s="68"/>
      <c r="K691" s="65"/>
      <c r="L691" s="70"/>
      <c r="M691" s="70">
        <f>SUM(M692:M693)</f>
        <v>5257592000</v>
      </c>
      <c r="N691" s="417">
        <f>SUM(N692:N693)</f>
        <v>0</v>
      </c>
      <c r="O691" s="281"/>
      <c r="P691" s="244"/>
      <c r="Q691" s="244"/>
      <c r="R691" s="4" t="s">
        <v>433</v>
      </c>
      <c r="S691" s="311" t="s">
        <v>508</v>
      </c>
    </row>
    <row r="692" spans="1:19" ht="15" hidden="1" x14ac:dyDescent="0.25">
      <c r="A692" s="1" t="s">
        <v>469</v>
      </c>
      <c r="B692" s="65"/>
      <c r="C692" s="66" t="s">
        <v>929</v>
      </c>
      <c r="D692" s="65">
        <v>101</v>
      </c>
      <c r="E692" s="138" t="s">
        <v>26</v>
      </c>
      <c r="F692" s="67">
        <v>52047941</v>
      </c>
      <c r="G692" s="154">
        <f>ROUNDDOWN(D692*F692,-3)</f>
        <v>5256842000</v>
      </c>
      <c r="H692" s="188"/>
      <c r="I692" s="66" t="s">
        <v>929</v>
      </c>
      <c r="J692" s="65">
        <v>101</v>
      </c>
      <c r="K692" s="65" t="s">
        <v>26</v>
      </c>
      <c r="L692" s="67">
        <v>52047941</v>
      </c>
      <c r="M692" s="67">
        <f>ROUNDDOWN(J692*L692,-3)</f>
        <v>5256842000</v>
      </c>
      <c r="N692" s="340">
        <f>Reviu[[#This Row],[JUMLAH]]-Reviu[[#This Row],[JUMLAH ]]</f>
        <v>0</v>
      </c>
      <c r="O692" s="240"/>
      <c r="P692" s="244"/>
      <c r="Q692" s="244"/>
    </row>
    <row r="693" spans="1:19" ht="15" hidden="1" x14ac:dyDescent="0.25">
      <c r="A693" s="1" t="s">
        <v>470</v>
      </c>
      <c r="B693" s="65"/>
      <c r="C693" s="66" t="s">
        <v>930</v>
      </c>
      <c r="D693" s="65">
        <v>3</v>
      </c>
      <c r="E693" s="138" t="s">
        <v>120</v>
      </c>
      <c r="F693" s="67">
        <v>250000</v>
      </c>
      <c r="G693" s="154">
        <f>ROUNDDOWN(D693*F693,-3)</f>
        <v>750000</v>
      </c>
      <c r="H693" s="188"/>
      <c r="I693" s="66" t="s">
        <v>930</v>
      </c>
      <c r="J693" s="65">
        <v>3</v>
      </c>
      <c r="K693" s="65" t="s">
        <v>120</v>
      </c>
      <c r="L693" s="67">
        <v>250000</v>
      </c>
      <c r="M693" s="67">
        <f>ROUNDDOWN(J693*L693,-3)</f>
        <v>750000</v>
      </c>
      <c r="N693" s="340">
        <f>Reviu[[#This Row],[JUMLAH]]-Reviu[[#This Row],[JUMLAH ]]</f>
        <v>0</v>
      </c>
      <c r="O693" s="240"/>
      <c r="P693" s="244"/>
      <c r="Q693" s="244"/>
    </row>
    <row r="694" spans="1:19" ht="15.6" hidden="1" x14ac:dyDescent="0.25">
      <c r="A694" s="1" t="s">
        <v>471</v>
      </c>
      <c r="B694" s="68" t="s">
        <v>528</v>
      </c>
      <c r="C694" s="69" t="s">
        <v>31</v>
      </c>
      <c r="D694" s="68"/>
      <c r="E694" s="139"/>
      <c r="F694" s="70"/>
      <c r="G694" s="155">
        <f>G695</f>
        <v>20000000</v>
      </c>
      <c r="H694" s="189" t="s">
        <v>528</v>
      </c>
      <c r="I694" s="69" t="s">
        <v>31</v>
      </c>
      <c r="J694" s="68"/>
      <c r="K694" s="65"/>
      <c r="L694" s="70"/>
      <c r="M694" s="70">
        <f>M695</f>
        <v>20000000</v>
      </c>
      <c r="N694" s="417">
        <f>N695</f>
        <v>0</v>
      </c>
      <c r="O694" s="281"/>
      <c r="P694" s="244"/>
      <c r="Q694" s="244"/>
      <c r="R694" s="4" t="s">
        <v>433</v>
      </c>
      <c r="S694" s="311" t="s">
        <v>508</v>
      </c>
    </row>
    <row r="695" spans="1:19" ht="15" hidden="1" x14ac:dyDescent="0.25">
      <c r="A695" s="1" t="s">
        <v>472</v>
      </c>
      <c r="B695" s="65"/>
      <c r="C695" s="66" t="s">
        <v>559</v>
      </c>
      <c r="D695" s="65">
        <v>20</v>
      </c>
      <c r="E695" s="138" t="s">
        <v>33</v>
      </c>
      <c r="F695" s="67">
        <v>1000000</v>
      </c>
      <c r="G695" s="154">
        <f>ROUNDDOWN(D695*F695,-3)</f>
        <v>20000000</v>
      </c>
      <c r="H695" s="188"/>
      <c r="I695" s="66" t="s">
        <v>559</v>
      </c>
      <c r="J695" s="65">
        <v>20</v>
      </c>
      <c r="K695" s="65" t="s">
        <v>33</v>
      </c>
      <c r="L695" s="67">
        <v>1000000</v>
      </c>
      <c r="M695" s="67">
        <f>ROUNDDOWN(J695*L695,-3)</f>
        <v>20000000</v>
      </c>
      <c r="N695" s="340">
        <f>Reviu[[#This Row],[JUMLAH]]-Reviu[[#This Row],[JUMLAH ]]</f>
        <v>0</v>
      </c>
      <c r="O695" s="240"/>
      <c r="P695" s="244"/>
      <c r="Q695" s="244"/>
    </row>
    <row r="696" spans="1:19" ht="13.2" hidden="1" x14ac:dyDescent="0.25">
      <c r="A696" s="1" t="s">
        <v>473</v>
      </c>
      <c r="B696" s="68" t="s">
        <v>525</v>
      </c>
      <c r="C696" s="69" t="s">
        <v>35</v>
      </c>
      <c r="D696" s="68"/>
      <c r="E696" s="68"/>
      <c r="F696" s="70"/>
      <c r="G696" s="155">
        <f>SUM(G697:G698)</f>
        <v>152000000</v>
      </c>
      <c r="H696" s="189" t="s">
        <v>525</v>
      </c>
      <c r="I696" s="69" t="s">
        <v>35</v>
      </c>
      <c r="J696" s="68"/>
      <c r="K696" s="68"/>
      <c r="L696" s="70"/>
      <c r="M696" s="70">
        <f>SUM(M697:M698)</f>
        <v>152000000</v>
      </c>
      <c r="N696" s="417">
        <f>SUM(N697:N698)</f>
        <v>0</v>
      </c>
      <c r="O696" s="281"/>
      <c r="P696" s="244"/>
      <c r="Q696" s="244"/>
      <c r="R696" s="4" t="s">
        <v>433</v>
      </c>
      <c r="S696" s="311" t="s">
        <v>508</v>
      </c>
    </row>
    <row r="697" spans="1:19" ht="26.4" hidden="1" x14ac:dyDescent="0.25">
      <c r="A697" s="1" t="s">
        <v>474</v>
      </c>
      <c r="B697" s="65"/>
      <c r="C697" s="66" t="s">
        <v>933</v>
      </c>
      <c r="D697" s="65">
        <v>20</v>
      </c>
      <c r="E697" s="65" t="s">
        <v>26</v>
      </c>
      <c r="F697" s="67">
        <v>5500000</v>
      </c>
      <c r="G697" s="154">
        <f>ROUNDDOWN(D697*F697,-3)</f>
        <v>110000000</v>
      </c>
      <c r="H697" s="188"/>
      <c r="I697" s="66" t="s">
        <v>933</v>
      </c>
      <c r="J697" s="65">
        <v>20</v>
      </c>
      <c r="K697" s="65" t="s">
        <v>26</v>
      </c>
      <c r="L697" s="67">
        <v>5500000</v>
      </c>
      <c r="M697" s="67">
        <f>ROUNDDOWN(J697*L697,-3)</f>
        <v>110000000</v>
      </c>
      <c r="N697" s="340">
        <f>Reviu[[#This Row],[JUMLAH]]-Reviu[[#This Row],[JUMLAH ]]</f>
        <v>0</v>
      </c>
      <c r="O697" s="240"/>
      <c r="P697" s="244"/>
      <c r="Q697" s="244"/>
    </row>
    <row r="698" spans="1:19" ht="13.2" hidden="1" x14ac:dyDescent="0.25">
      <c r="A698" s="1" t="s">
        <v>475</v>
      </c>
      <c r="B698" s="65"/>
      <c r="C698" s="66" t="s">
        <v>934</v>
      </c>
      <c r="D698" s="65">
        <v>28</v>
      </c>
      <c r="E698" s="65" t="s">
        <v>26</v>
      </c>
      <c r="F698" s="67">
        <v>1500000</v>
      </c>
      <c r="G698" s="154">
        <f>ROUNDDOWN(D698*F698,-3)</f>
        <v>42000000</v>
      </c>
      <c r="H698" s="188"/>
      <c r="I698" s="66" t="s">
        <v>934</v>
      </c>
      <c r="J698" s="65">
        <v>28</v>
      </c>
      <c r="K698" s="65" t="s">
        <v>26</v>
      </c>
      <c r="L698" s="67">
        <v>1500000</v>
      </c>
      <c r="M698" s="67">
        <f>ROUNDDOWN(J698*L698,-3)</f>
        <v>42000000</v>
      </c>
      <c r="N698" s="340">
        <f>Reviu[[#This Row],[JUMLAH]]-Reviu[[#This Row],[JUMLAH ]]</f>
        <v>0</v>
      </c>
      <c r="O698" s="240"/>
      <c r="P698" s="244"/>
      <c r="Q698" s="244"/>
    </row>
    <row r="699" spans="1:19" ht="13.2" hidden="1" x14ac:dyDescent="0.25">
      <c r="A699" s="1" t="s">
        <v>476</v>
      </c>
      <c r="B699" s="68" t="s">
        <v>529</v>
      </c>
      <c r="C699" s="69" t="s">
        <v>477</v>
      </c>
      <c r="D699" s="68"/>
      <c r="E699" s="68"/>
      <c r="F699" s="70"/>
      <c r="G699" s="155">
        <f>SUM(G700:G702)</f>
        <v>205200000</v>
      </c>
      <c r="H699" s="189" t="s">
        <v>529</v>
      </c>
      <c r="I699" s="69" t="s">
        <v>477</v>
      </c>
      <c r="J699" s="68"/>
      <c r="K699" s="68"/>
      <c r="L699" s="70"/>
      <c r="M699" s="70">
        <f>SUM(M700:M702)</f>
        <v>205200000</v>
      </c>
      <c r="N699" s="417">
        <f>SUM(N700:N702)</f>
        <v>0</v>
      </c>
      <c r="O699" s="281"/>
      <c r="P699" s="244"/>
      <c r="Q699" s="244"/>
      <c r="R699" s="4" t="s">
        <v>433</v>
      </c>
      <c r="S699" s="311" t="s">
        <v>508</v>
      </c>
    </row>
    <row r="700" spans="1:19" ht="13.2" hidden="1" x14ac:dyDescent="0.25">
      <c r="A700" s="1" t="s">
        <v>478</v>
      </c>
      <c r="B700" s="65"/>
      <c r="C700" s="66" t="s">
        <v>937</v>
      </c>
      <c r="D700" s="65">
        <v>108</v>
      </c>
      <c r="E700" s="65" t="s">
        <v>479</v>
      </c>
      <c r="F700" s="67">
        <v>850000</v>
      </c>
      <c r="G700" s="154">
        <f>ROUNDDOWN(D700*F700,-3)</f>
        <v>91800000</v>
      </c>
      <c r="H700" s="188"/>
      <c r="I700" s="66" t="s">
        <v>937</v>
      </c>
      <c r="J700" s="65">
        <v>108</v>
      </c>
      <c r="K700" s="65" t="s">
        <v>479</v>
      </c>
      <c r="L700" s="67">
        <v>850000</v>
      </c>
      <c r="M700" s="67">
        <f>ROUNDDOWN(J700*L700,-3)</f>
        <v>91800000</v>
      </c>
      <c r="N700" s="340">
        <f>Reviu[[#This Row],[JUMLAH]]-Reviu[[#This Row],[JUMLAH ]]</f>
        <v>0</v>
      </c>
      <c r="O700" s="240"/>
      <c r="P700" s="244"/>
      <c r="Q700" s="244"/>
    </row>
    <row r="701" spans="1:19" ht="13.2" hidden="1" x14ac:dyDescent="0.25">
      <c r="A701" s="1" t="s">
        <v>480</v>
      </c>
      <c r="B701" s="65"/>
      <c r="C701" s="66" t="s">
        <v>938</v>
      </c>
      <c r="D701" s="65">
        <v>54</v>
      </c>
      <c r="E701" s="65" t="s">
        <v>26</v>
      </c>
      <c r="F701" s="67">
        <v>450000</v>
      </c>
      <c r="G701" s="154">
        <f>ROUNDDOWN(D701*F701,-3)</f>
        <v>24300000</v>
      </c>
      <c r="H701" s="188"/>
      <c r="I701" s="66" t="s">
        <v>938</v>
      </c>
      <c r="J701" s="65">
        <v>54</v>
      </c>
      <c r="K701" s="65" t="s">
        <v>26</v>
      </c>
      <c r="L701" s="67">
        <v>450000</v>
      </c>
      <c r="M701" s="67">
        <f>ROUNDDOWN(J701*L701,-3)</f>
        <v>24300000</v>
      </c>
      <c r="N701" s="340">
        <f>Reviu[[#This Row],[JUMLAH]]-Reviu[[#This Row],[JUMLAH ]]</f>
        <v>0</v>
      </c>
      <c r="O701" s="240"/>
      <c r="P701" s="244"/>
      <c r="Q701" s="244"/>
    </row>
    <row r="702" spans="1:19" ht="13.2" hidden="1" x14ac:dyDescent="0.25">
      <c r="A702" s="1" t="s">
        <v>481</v>
      </c>
      <c r="B702" s="65"/>
      <c r="C702" s="66" t="s">
        <v>939</v>
      </c>
      <c r="D702" s="65">
        <v>54</v>
      </c>
      <c r="E702" s="65" t="s">
        <v>26</v>
      </c>
      <c r="F702" s="67">
        <v>1650000</v>
      </c>
      <c r="G702" s="154">
        <f>ROUNDDOWN(D702*F702,-3)</f>
        <v>89100000</v>
      </c>
      <c r="H702" s="188"/>
      <c r="I702" s="66" t="s">
        <v>939</v>
      </c>
      <c r="J702" s="65">
        <v>54</v>
      </c>
      <c r="K702" s="65" t="s">
        <v>26</v>
      </c>
      <c r="L702" s="67">
        <v>1650000</v>
      </c>
      <c r="M702" s="67">
        <f>ROUNDDOWN(J702*L702,-3)</f>
        <v>89100000</v>
      </c>
      <c r="N702" s="340">
        <f>Reviu[[#This Row],[JUMLAH]]-Reviu[[#This Row],[JUMLAH ]]</f>
        <v>0</v>
      </c>
      <c r="O702" s="240"/>
      <c r="P702" s="244"/>
      <c r="Q702" s="244"/>
    </row>
    <row r="703" spans="1:19" ht="13.2" hidden="1" x14ac:dyDescent="0.25">
      <c r="A703" s="1" t="s">
        <v>482</v>
      </c>
      <c r="B703" s="80" t="s">
        <v>91</v>
      </c>
      <c r="C703" s="81" t="s">
        <v>483</v>
      </c>
      <c r="D703" s="80"/>
      <c r="E703" s="80"/>
      <c r="F703" s="82"/>
      <c r="G703" s="159">
        <f>SUM(G704,G708,G710)</f>
        <v>186041000</v>
      </c>
      <c r="H703" s="193" t="s">
        <v>91</v>
      </c>
      <c r="I703" s="81" t="s">
        <v>483</v>
      </c>
      <c r="J703" s="80"/>
      <c r="K703" s="80"/>
      <c r="L703" s="82"/>
      <c r="M703" s="82">
        <f>SUM(M704,M708,M710)</f>
        <v>186041000</v>
      </c>
      <c r="N703" s="420">
        <f>SUM(N704,N708,N710)</f>
        <v>0</v>
      </c>
      <c r="O703" s="285"/>
      <c r="P703" s="532" t="s">
        <v>507</v>
      </c>
      <c r="Q703" s="532" t="s">
        <v>508</v>
      </c>
      <c r="S703" s="311"/>
    </row>
    <row r="704" spans="1:19" ht="13.2" hidden="1" x14ac:dyDescent="0.25">
      <c r="A704" s="1" t="s">
        <v>484</v>
      </c>
      <c r="B704" s="68" t="s">
        <v>523</v>
      </c>
      <c r="C704" s="69" t="s">
        <v>24</v>
      </c>
      <c r="D704" s="68"/>
      <c r="E704" s="68"/>
      <c r="F704" s="70"/>
      <c r="G704" s="155">
        <f>SUM(G705:G707)</f>
        <v>24000000</v>
      </c>
      <c r="H704" s="189" t="s">
        <v>523</v>
      </c>
      <c r="I704" s="69" t="s">
        <v>24</v>
      </c>
      <c r="J704" s="68"/>
      <c r="K704" s="68"/>
      <c r="L704" s="70"/>
      <c r="M704" s="70">
        <f>SUM(M705:M707)</f>
        <v>24000000</v>
      </c>
      <c r="N704" s="417">
        <f>SUM(N705:N707)</f>
        <v>0</v>
      </c>
      <c r="O704" s="281"/>
      <c r="P704" s="244"/>
      <c r="Q704" s="244"/>
      <c r="R704" s="4" t="s">
        <v>433</v>
      </c>
      <c r="S704" s="311" t="s">
        <v>508</v>
      </c>
    </row>
    <row r="705" spans="1:19" ht="13.2" hidden="1" x14ac:dyDescent="0.25">
      <c r="A705" s="1" t="s">
        <v>485</v>
      </c>
      <c r="B705" s="65"/>
      <c r="C705" s="66" t="s">
        <v>631</v>
      </c>
      <c r="D705" s="65">
        <v>6</v>
      </c>
      <c r="E705" s="65" t="s">
        <v>120</v>
      </c>
      <c r="F705" s="67">
        <v>1500000</v>
      </c>
      <c r="G705" s="154">
        <f>ROUNDDOWN(D705*F705,-3)</f>
        <v>9000000</v>
      </c>
      <c r="H705" s="188"/>
      <c r="I705" s="66" t="s">
        <v>631</v>
      </c>
      <c r="J705" s="65">
        <v>6</v>
      </c>
      <c r="K705" s="65" t="s">
        <v>120</v>
      </c>
      <c r="L705" s="67">
        <v>1500000</v>
      </c>
      <c r="M705" s="67">
        <f>ROUNDDOWN(J705*L705,-3)</f>
        <v>9000000</v>
      </c>
      <c r="N705" s="340">
        <f>Reviu[[#This Row],[JUMLAH]]-Reviu[[#This Row],[JUMLAH ]]</f>
        <v>0</v>
      </c>
      <c r="O705" s="240"/>
      <c r="P705" s="244"/>
      <c r="Q705" s="244"/>
    </row>
    <row r="706" spans="1:19" ht="13.2" hidden="1" x14ac:dyDescent="0.25">
      <c r="A706" s="1" t="s">
        <v>486</v>
      </c>
      <c r="B706" s="65"/>
      <c r="C706" s="66" t="s">
        <v>563</v>
      </c>
      <c r="D706" s="65">
        <v>6</v>
      </c>
      <c r="E706" s="65" t="s">
        <v>120</v>
      </c>
      <c r="F706" s="67">
        <v>1500000</v>
      </c>
      <c r="G706" s="154">
        <f>ROUNDDOWN(D706*F706,-3)</f>
        <v>9000000</v>
      </c>
      <c r="H706" s="188"/>
      <c r="I706" s="66" t="s">
        <v>563</v>
      </c>
      <c r="J706" s="65">
        <v>6</v>
      </c>
      <c r="K706" s="65" t="s">
        <v>120</v>
      </c>
      <c r="L706" s="67">
        <v>1500000</v>
      </c>
      <c r="M706" s="67">
        <f>ROUNDDOWN(J706*L706,-3)</f>
        <v>9000000</v>
      </c>
      <c r="N706" s="340">
        <f>Reviu[[#This Row],[JUMLAH]]-Reviu[[#This Row],[JUMLAH ]]</f>
        <v>0</v>
      </c>
      <c r="O706" s="240"/>
      <c r="P706" s="244"/>
      <c r="Q706" s="244"/>
    </row>
    <row r="707" spans="1:19" ht="13.2" hidden="1" x14ac:dyDescent="0.25">
      <c r="A707" s="1" t="s">
        <v>487</v>
      </c>
      <c r="B707" s="65"/>
      <c r="C707" s="66" t="s">
        <v>564</v>
      </c>
      <c r="D707" s="65">
        <v>6</v>
      </c>
      <c r="E707" s="65" t="s">
        <v>120</v>
      </c>
      <c r="F707" s="67">
        <v>1000000</v>
      </c>
      <c r="G707" s="154">
        <f>ROUNDDOWN(D707*F707,-3)</f>
        <v>6000000</v>
      </c>
      <c r="H707" s="188"/>
      <c r="I707" s="66" t="s">
        <v>564</v>
      </c>
      <c r="J707" s="65">
        <v>6</v>
      </c>
      <c r="K707" s="65" t="s">
        <v>120</v>
      </c>
      <c r="L707" s="67">
        <v>1000000</v>
      </c>
      <c r="M707" s="67">
        <f>ROUNDDOWN(J707*L707,-3)</f>
        <v>6000000</v>
      </c>
      <c r="N707" s="340">
        <f>Reviu[[#This Row],[JUMLAH]]-Reviu[[#This Row],[JUMLAH ]]</f>
        <v>0</v>
      </c>
      <c r="O707" s="240"/>
      <c r="P707" s="244"/>
      <c r="Q707" s="244"/>
    </row>
    <row r="708" spans="1:19" ht="13.2" hidden="1" x14ac:dyDescent="0.25">
      <c r="A708" s="1" t="s">
        <v>488</v>
      </c>
      <c r="B708" s="68" t="s">
        <v>524</v>
      </c>
      <c r="C708" s="69" t="s">
        <v>73</v>
      </c>
      <c r="D708" s="68"/>
      <c r="E708" s="68"/>
      <c r="F708" s="70"/>
      <c r="G708" s="155">
        <f>G709</f>
        <v>20000000</v>
      </c>
      <c r="H708" s="189" t="s">
        <v>524</v>
      </c>
      <c r="I708" s="69" t="s">
        <v>73</v>
      </c>
      <c r="J708" s="68"/>
      <c r="K708" s="68"/>
      <c r="L708" s="70"/>
      <c r="M708" s="70">
        <f>M709</f>
        <v>20000000</v>
      </c>
      <c r="N708" s="417">
        <f>N709</f>
        <v>0</v>
      </c>
      <c r="O708" s="281"/>
      <c r="P708" s="244"/>
      <c r="Q708" s="244"/>
      <c r="R708" s="4" t="s">
        <v>433</v>
      </c>
      <c r="S708" s="311" t="s">
        <v>508</v>
      </c>
    </row>
    <row r="709" spans="1:19" ht="13.2" hidden="1" x14ac:dyDescent="0.25">
      <c r="A709" s="1" t="s">
        <v>489</v>
      </c>
      <c r="B709" s="65"/>
      <c r="C709" s="66" t="s">
        <v>940</v>
      </c>
      <c r="D709" s="65">
        <v>2</v>
      </c>
      <c r="E709" s="65" t="s">
        <v>26</v>
      </c>
      <c r="F709" s="67">
        <v>10000000</v>
      </c>
      <c r="G709" s="154">
        <f>ROUNDDOWN(D709*F709,-3)</f>
        <v>20000000</v>
      </c>
      <c r="H709" s="188"/>
      <c r="I709" s="66" t="s">
        <v>940</v>
      </c>
      <c r="J709" s="65">
        <v>2</v>
      </c>
      <c r="K709" s="65" t="s">
        <v>26</v>
      </c>
      <c r="L709" s="67">
        <v>10000000</v>
      </c>
      <c r="M709" s="67">
        <f>ROUNDDOWN(J709*L709,-3)</f>
        <v>20000000</v>
      </c>
      <c r="N709" s="340">
        <f>Reviu[[#This Row],[JUMLAH]]-Reviu[[#This Row],[JUMLAH ]]</f>
        <v>0</v>
      </c>
      <c r="O709" s="240"/>
      <c r="P709" s="244"/>
      <c r="Q709" s="244"/>
    </row>
    <row r="710" spans="1:19" ht="13.2" hidden="1" x14ac:dyDescent="0.25">
      <c r="A710" s="1" t="s">
        <v>490</v>
      </c>
      <c r="B710" s="68" t="s">
        <v>533</v>
      </c>
      <c r="C710" s="69" t="s">
        <v>491</v>
      </c>
      <c r="D710" s="68"/>
      <c r="E710" s="68"/>
      <c r="F710" s="70"/>
      <c r="G710" s="155">
        <f>G711</f>
        <v>142041000</v>
      </c>
      <c r="H710" s="189" t="s">
        <v>533</v>
      </c>
      <c r="I710" s="69" t="s">
        <v>491</v>
      </c>
      <c r="J710" s="68"/>
      <c r="K710" s="68"/>
      <c r="L710" s="70"/>
      <c r="M710" s="70">
        <f>M711</f>
        <v>142041000</v>
      </c>
      <c r="N710" s="417">
        <f>N711</f>
        <v>0</v>
      </c>
      <c r="O710" s="281"/>
      <c r="P710" s="244"/>
      <c r="Q710" s="244"/>
      <c r="R710" s="4" t="s">
        <v>433</v>
      </c>
      <c r="S710" s="311" t="s">
        <v>508</v>
      </c>
    </row>
    <row r="711" spans="1:19" ht="26.4" hidden="1" x14ac:dyDescent="0.25">
      <c r="A711" s="1" t="s">
        <v>492</v>
      </c>
      <c r="B711" s="65"/>
      <c r="C711" s="66" t="s">
        <v>941</v>
      </c>
      <c r="D711" s="65">
        <v>3</v>
      </c>
      <c r="E711" s="65" t="s">
        <v>26</v>
      </c>
      <c r="F711" s="67">
        <v>47347000</v>
      </c>
      <c r="G711" s="154">
        <f>ROUNDDOWN(D711*F711,-3)</f>
        <v>142041000</v>
      </c>
      <c r="H711" s="188"/>
      <c r="I711" s="66" t="s">
        <v>941</v>
      </c>
      <c r="J711" s="65">
        <v>3</v>
      </c>
      <c r="K711" s="65" t="s">
        <v>26</v>
      </c>
      <c r="L711" s="67">
        <v>47347000</v>
      </c>
      <c r="M711" s="67">
        <f>ROUNDDOWN(J711*L711,-3)</f>
        <v>142041000</v>
      </c>
      <c r="N711" s="340">
        <f>Reviu[[#This Row],[JUMLAH]]-Reviu[[#This Row],[JUMLAH ]]</f>
        <v>0</v>
      </c>
      <c r="O711" s="240"/>
      <c r="P711" s="244"/>
      <c r="Q711" s="244"/>
    </row>
    <row r="712" spans="1:19" ht="13.2" hidden="1" x14ac:dyDescent="0.25">
      <c r="A712" s="1" t="s">
        <v>493</v>
      </c>
      <c r="B712" s="77" t="s">
        <v>866</v>
      </c>
      <c r="C712" s="78" t="s">
        <v>494</v>
      </c>
      <c r="D712" s="77"/>
      <c r="E712" s="77" t="s">
        <v>554</v>
      </c>
      <c r="F712" s="79"/>
      <c r="G712" s="158">
        <f>G713</f>
        <v>91170000</v>
      </c>
      <c r="H712" s="192" t="s">
        <v>866</v>
      </c>
      <c r="I712" s="78" t="s">
        <v>494</v>
      </c>
      <c r="J712" s="77"/>
      <c r="K712" s="77" t="s">
        <v>554</v>
      </c>
      <c r="L712" s="79"/>
      <c r="M712" s="79">
        <f>M713</f>
        <v>91170000</v>
      </c>
      <c r="N712" s="428">
        <f>N713</f>
        <v>0</v>
      </c>
      <c r="O712" s="284"/>
      <c r="P712" s="244"/>
      <c r="Q712" s="244"/>
    </row>
    <row r="713" spans="1:19" ht="13.2" hidden="1" x14ac:dyDescent="0.25">
      <c r="A713" s="1" t="s">
        <v>495</v>
      </c>
      <c r="B713" s="80" t="s">
        <v>21</v>
      </c>
      <c r="C713" s="81" t="s">
        <v>494</v>
      </c>
      <c r="D713" s="80"/>
      <c r="E713" s="80"/>
      <c r="F713" s="82"/>
      <c r="G713" s="159">
        <f>SUM(G714,G719)</f>
        <v>91170000</v>
      </c>
      <c r="H713" s="193" t="s">
        <v>21</v>
      </c>
      <c r="I713" s="81" t="s">
        <v>494</v>
      </c>
      <c r="J713" s="80"/>
      <c r="K713" s="80"/>
      <c r="L713" s="82"/>
      <c r="M713" s="82">
        <f>SUM(M714,M719)</f>
        <v>91170000</v>
      </c>
      <c r="N713" s="420">
        <f>SUM(N714,N719)</f>
        <v>0</v>
      </c>
      <c r="O713" s="285"/>
      <c r="P713" s="532" t="s">
        <v>507</v>
      </c>
      <c r="Q713" s="532" t="s">
        <v>508</v>
      </c>
      <c r="S713" s="311"/>
    </row>
    <row r="714" spans="1:19" ht="13.2" hidden="1" x14ac:dyDescent="0.25">
      <c r="A714" s="1" t="s">
        <v>496</v>
      </c>
      <c r="B714" s="68" t="s">
        <v>523</v>
      </c>
      <c r="C714" s="69" t="s">
        <v>24</v>
      </c>
      <c r="D714" s="68"/>
      <c r="E714" s="68"/>
      <c r="F714" s="70"/>
      <c r="G714" s="155">
        <f>SUM(G715:G718)</f>
        <v>39000000</v>
      </c>
      <c r="H714" s="189" t="s">
        <v>523</v>
      </c>
      <c r="I714" s="69" t="s">
        <v>24</v>
      </c>
      <c r="J714" s="68"/>
      <c r="K714" s="68"/>
      <c r="L714" s="70"/>
      <c r="M714" s="70">
        <f>SUM(M715:M718)</f>
        <v>39000000</v>
      </c>
      <c r="N714" s="417">
        <f>SUM(N715:N718)</f>
        <v>0</v>
      </c>
      <c r="O714" s="281"/>
      <c r="P714" s="244"/>
      <c r="Q714" s="244"/>
      <c r="R714" s="4" t="s">
        <v>433</v>
      </c>
      <c r="S714" s="311" t="s">
        <v>508</v>
      </c>
    </row>
    <row r="715" spans="1:19" ht="13.2" hidden="1" x14ac:dyDescent="0.25">
      <c r="A715" s="1" t="s">
        <v>497</v>
      </c>
      <c r="B715" s="65"/>
      <c r="C715" s="66" t="s">
        <v>555</v>
      </c>
      <c r="D715" s="65">
        <v>100</v>
      </c>
      <c r="E715" s="65" t="s">
        <v>26</v>
      </c>
      <c r="F715" s="67">
        <v>70000</v>
      </c>
      <c r="G715" s="154">
        <f>ROUNDDOWN(D715*F715,-3)</f>
        <v>7000000</v>
      </c>
      <c r="H715" s="188"/>
      <c r="I715" s="66" t="s">
        <v>555</v>
      </c>
      <c r="J715" s="65">
        <v>100</v>
      </c>
      <c r="K715" s="65" t="s">
        <v>26</v>
      </c>
      <c r="L715" s="67">
        <v>70000</v>
      </c>
      <c r="M715" s="67">
        <f>ROUNDDOWN(J715*L715,-3)</f>
        <v>7000000</v>
      </c>
      <c r="N715" s="340">
        <f>Reviu[[#This Row],[JUMLAH]]-Reviu[[#This Row],[JUMLAH ]]</f>
        <v>0</v>
      </c>
      <c r="O715" s="240"/>
      <c r="P715" s="244"/>
      <c r="Q715" s="244"/>
    </row>
    <row r="716" spans="1:19" ht="13.2" hidden="1" x14ac:dyDescent="0.25">
      <c r="A716" s="1" t="s">
        <v>498</v>
      </c>
      <c r="B716" s="65"/>
      <c r="C716" s="66" t="s">
        <v>556</v>
      </c>
      <c r="D716" s="65">
        <v>8</v>
      </c>
      <c r="E716" s="65" t="s">
        <v>120</v>
      </c>
      <c r="F716" s="67">
        <v>1500000</v>
      </c>
      <c r="G716" s="154">
        <f>ROUNDDOWN(D716*F716,-3)</f>
        <v>12000000</v>
      </c>
      <c r="H716" s="188"/>
      <c r="I716" s="66" t="s">
        <v>556</v>
      </c>
      <c r="J716" s="65">
        <v>8</v>
      </c>
      <c r="K716" s="65" t="s">
        <v>120</v>
      </c>
      <c r="L716" s="67">
        <v>1500000</v>
      </c>
      <c r="M716" s="67">
        <f>ROUNDDOWN(J716*L716,-3)</f>
        <v>12000000</v>
      </c>
      <c r="N716" s="340">
        <f>Reviu[[#This Row],[JUMLAH]]-Reviu[[#This Row],[JUMLAH ]]</f>
        <v>0</v>
      </c>
      <c r="O716" s="240"/>
      <c r="P716" s="244"/>
      <c r="Q716" s="244"/>
    </row>
    <row r="717" spans="1:19" ht="13.2" hidden="1" x14ac:dyDescent="0.25">
      <c r="A717" s="1" t="s">
        <v>942</v>
      </c>
      <c r="B717" s="65"/>
      <c r="C717" s="66" t="s">
        <v>557</v>
      </c>
      <c r="D717" s="65">
        <v>8</v>
      </c>
      <c r="E717" s="65" t="s">
        <v>120</v>
      </c>
      <c r="F717" s="67">
        <v>1500000</v>
      </c>
      <c r="G717" s="154">
        <f>ROUNDDOWN(D717*F717,-3)</f>
        <v>12000000</v>
      </c>
      <c r="H717" s="188"/>
      <c r="I717" s="66" t="s">
        <v>557</v>
      </c>
      <c r="J717" s="65">
        <v>8</v>
      </c>
      <c r="K717" s="65" t="s">
        <v>120</v>
      </c>
      <c r="L717" s="67">
        <v>1500000</v>
      </c>
      <c r="M717" s="67">
        <f>ROUNDDOWN(J717*L717,-3)</f>
        <v>12000000</v>
      </c>
      <c r="N717" s="340">
        <f>Reviu[[#This Row],[JUMLAH]]-Reviu[[#This Row],[JUMLAH ]]</f>
        <v>0</v>
      </c>
      <c r="O717" s="240"/>
      <c r="P717" s="244"/>
      <c r="Q717" s="244"/>
    </row>
    <row r="718" spans="1:19" ht="13.2" hidden="1" x14ac:dyDescent="0.25">
      <c r="A718" s="1" t="s">
        <v>943</v>
      </c>
      <c r="B718" s="65"/>
      <c r="C718" s="66" t="s">
        <v>558</v>
      </c>
      <c r="D718" s="65">
        <v>8</v>
      </c>
      <c r="E718" s="65" t="s">
        <v>120</v>
      </c>
      <c r="F718" s="67">
        <v>1000000</v>
      </c>
      <c r="G718" s="154">
        <f>ROUNDDOWN(D718*F718,-3)</f>
        <v>8000000</v>
      </c>
      <c r="H718" s="188"/>
      <c r="I718" s="66" t="s">
        <v>558</v>
      </c>
      <c r="J718" s="65">
        <v>8</v>
      </c>
      <c r="K718" s="65" t="s">
        <v>120</v>
      </c>
      <c r="L718" s="67">
        <v>1000000</v>
      </c>
      <c r="M718" s="67">
        <f>ROUNDDOWN(J718*L718,-3)</f>
        <v>8000000</v>
      </c>
      <c r="N718" s="340">
        <f>Reviu[[#This Row],[JUMLAH]]-Reviu[[#This Row],[JUMLAH ]]</f>
        <v>0</v>
      </c>
      <c r="O718" s="240"/>
      <c r="P718" s="244"/>
      <c r="Q718" s="244"/>
    </row>
    <row r="719" spans="1:19" ht="13.2" hidden="1" x14ac:dyDescent="0.25">
      <c r="A719" s="1" t="s">
        <v>944</v>
      </c>
      <c r="B719" s="68" t="s">
        <v>525</v>
      </c>
      <c r="C719" s="69" t="s">
        <v>35</v>
      </c>
      <c r="D719" s="68"/>
      <c r="E719" s="68"/>
      <c r="F719" s="70"/>
      <c r="G719" s="155">
        <f>G720</f>
        <v>52170000</v>
      </c>
      <c r="H719" s="189" t="s">
        <v>525</v>
      </c>
      <c r="I719" s="69" t="s">
        <v>35</v>
      </c>
      <c r="J719" s="68"/>
      <c r="K719" s="68"/>
      <c r="L719" s="70"/>
      <c r="M719" s="70">
        <f>M720</f>
        <v>52170000</v>
      </c>
      <c r="N719" s="417">
        <f>N720</f>
        <v>0</v>
      </c>
      <c r="O719" s="281"/>
      <c r="P719" s="244"/>
      <c r="Q719" s="244"/>
      <c r="R719" s="4" t="s">
        <v>433</v>
      </c>
      <c r="S719" s="311" t="s">
        <v>508</v>
      </c>
    </row>
    <row r="720" spans="1:19" ht="13.2" hidden="1" x14ac:dyDescent="0.25">
      <c r="A720" s="1" t="s">
        <v>945</v>
      </c>
      <c r="B720" s="65"/>
      <c r="C720" s="66" t="s">
        <v>946</v>
      </c>
      <c r="D720" s="65">
        <v>10</v>
      </c>
      <c r="E720" s="65" t="s">
        <v>26</v>
      </c>
      <c r="F720" s="67">
        <v>5217000</v>
      </c>
      <c r="G720" s="154">
        <f>ROUNDDOWN(D720*F720,-3)</f>
        <v>52170000</v>
      </c>
      <c r="H720" s="188"/>
      <c r="I720" s="66" t="s">
        <v>946</v>
      </c>
      <c r="J720" s="65">
        <v>10</v>
      </c>
      <c r="K720" s="65" t="s">
        <v>26</v>
      </c>
      <c r="L720" s="67">
        <v>5217000</v>
      </c>
      <c r="M720" s="67">
        <f>ROUNDDOWN(J720*L720,-3)</f>
        <v>52170000</v>
      </c>
      <c r="N720" s="340">
        <f>Reviu[[#This Row],[JUMLAH]]-Reviu[[#This Row],[JUMLAH ]]</f>
        <v>0</v>
      </c>
      <c r="O720" s="240"/>
      <c r="P720" s="244"/>
      <c r="Q720" s="244"/>
    </row>
    <row r="721" spans="1:19" ht="13.2" x14ac:dyDescent="0.25">
      <c r="A721" s="1"/>
      <c r="C721" s="5"/>
      <c r="D721" s="6"/>
      <c r="E721" s="6"/>
      <c r="F721" s="7"/>
      <c r="G721" s="7"/>
      <c r="H721" s="25"/>
      <c r="I721" s="535"/>
      <c r="J721" s="536"/>
      <c r="K721" s="536"/>
      <c r="L721" s="252"/>
      <c r="M721" s="252"/>
      <c r="P721" s="4"/>
      <c r="Q721" s="4"/>
    </row>
    <row r="722" spans="1:19" s="1" customFormat="1" ht="13.2" x14ac:dyDescent="0.25">
      <c r="B722" s="536"/>
      <c r="C722" s="535"/>
      <c r="D722" s="536"/>
      <c r="E722" s="536"/>
      <c r="F722" s="252"/>
      <c r="G722" s="252"/>
      <c r="H722" s="536"/>
      <c r="I722" s="535"/>
      <c r="J722" s="536"/>
      <c r="K722" s="536"/>
      <c r="L722" s="252" t="s">
        <v>1290</v>
      </c>
      <c r="M722" s="252"/>
      <c r="N722" s="561"/>
      <c r="O722" s="560"/>
      <c r="P722" s="559"/>
      <c r="Q722" s="559"/>
      <c r="R722" s="4"/>
      <c r="S722" s="231"/>
    </row>
    <row r="723" spans="1:19" s="1" customFormat="1" ht="13.2" x14ac:dyDescent="0.3">
      <c r="C723" s="5"/>
      <c r="D723" s="6"/>
      <c r="F723" s="7"/>
      <c r="G723" s="397"/>
      <c r="I723" s="5"/>
      <c r="J723" s="6"/>
      <c r="L723" s="397" t="s">
        <v>1008</v>
      </c>
      <c r="O723" s="6"/>
      <c r="S723" s="6"/>
    </row>
    <row r="724" spans="1:19" s="1" customFormat="1" ht="13.2" x14ac:dyDescent="0.3">
      <c r="C724" s="5"/>
      <c r="D724" s="6"/>
      <c r="F724" s="7"/>
      <c r="G724" s="397"/>
      <c r="I724" s="5"/>
      <c r="J724" s="6"/>
      <c r="L724" s="397"/>
      <c r="O724" s="6"/>
      <c r="S724" s="6"/>
    </row>
    <row r="725" spans="1:19" s="1" customFormat="1" ht="13.2" x14ac:dyDescent="0.3">
      <c r="C725" s="5"/>
      <c r="D725" s="6"/>
      <c r="F725" s="7"/>
      <c r="G725" s="397"/>
      <c r="I725" s="5"/>
      <c r="J725" s="6"/>
      <c r="L725" s="397"/>
      <c r="O725" s="6"/>
      <c r="S725" s="6"/>
    </row>
    <row r="726" spans="1:19" s="1" customFormat="1" ht="13.2" x14ac:dyDescent="0.3">
      <c r="C726" s="5"/>
      <c r="D726" s="6"/>
      <c r="F726" s="7"/>
      <c r="G726" s="397"/>
      <c r="I726" s="5"/>
      <c r="J726" s="6"/>
      <c r="L726" s="397"/>
      <c r="O726" s="6"/>
      <c r="S726" s="6"/>
    </row>
    <row r="727" spans="1:19" s="1" customFormat="1" ht="13.2" x14ac:dyDescent="0.3">
      <c r="C727" s="5"/>
      <c r="D727" s="6"/>
      <c r="F727" s="7"/>
      <c r="G727" s="397"/>
      <c r="I727" s="5"/>
      <c r="J727" s="6"/>
      <c r="L727" s="397"/>
      <c r="O727" s="6"/>
      <c r="S727" s="6"/>
    </row>
    <row r="728" spans="1:19" s="1" customFormat="1" ht="13.2" x14ac:dyDescent="0.3">
      <c r="C728" s="5"/>
      <c r="D728" s="6"/>
      <c r="F728" s="7"/>
      <c r="G728" s="397"/>
      <c r="I728" s="5"/>
      <c r="J728" s="6"/>
      <c r="L728" s="397"/>
      <c r="O728" s="6"/>
      <c r="S728" s="6"/>
    </row>
    <row r="729" spans="1:19" s="1" customFormat="1" ht="13.2" x14ac:dyDescent="0.3">
      <c r="C729" s="5"/>
      <c r="D729" s="6"/>
      <c r="F729" s="7"/>
      <c r="G729" s="397"/>
      <c r="I729" s="5"/>
      <c r="J729" s="6"/>
      <c r="L729" s="397"/>
      <c r="O729" s="6"/>
      <c r="S729" s="6"/>
    </row>
    <row r="730" spans="1:19" s="1" customFormat="1" ht="13.2" x14ac:dyDescent="0.3">
      <c r="C730" s="5"/>
      <c r="D730" s="6"/>
      <c r="F730" s="7"/>
      <c r="G730" s="398"/>
      <c r="I730" s="5"/>
      <c r="J730" s="6"/>
      <c r="L730" s="398" t="s">
        <v>526</v>
      </c>
      <c r="O730" s="6"/>
      <c r="S730" s="6"/>
    </row>
    <row r="731" spans="1:19" s="1" customFormat="1" ht="13.2" x14ac:dyDescent="0.3">
      <c r="C731" s="5"/>
      <c r="D731" s="6"/>
      <c r="F731" s="7"/>
      <c r="G731" s="397"/>
      <c r="I731" s="5"/>
      <c r="J731" s="6"/>
      <c r="L731" s="397" t="s">
        <v>527</v>
      </c>
      <c r="O731" s="6"/>
      <c r="S731" s="6"/>
    </row>
    <row r="732" spans="1:19" s="1" customFormat="1" ht="13.2" x14ac:dyDescent="0.3">
      <c r="C732" s="5"/>
      <c r="D732" s="6"/>
      <c r="E732" s="6"/>
      <c r="F732" s="7"/>
      <c r="G732" s="7"/>
      <c r="I732" s="5"/>
      <c r="J732" s="6"/>
      <c r="K732" s="6"/>
      <c r="L732" s="7"/>
      <c r="M732" s="7"/>
      <c r="O732" s="6"/>
      <c r="S732" s="6"/>
    </row>
    <row r="733" spans="1:19" s="1" customFormat="1" ht="13.2" x14ac:dyDescent="0.3">
      <c r="C733" s="5"/>
      <c r="D733" s="6"/>
      <c r="E733" s="6"/>
      <c r="F733" s="7"/>
      <c r="G733" s="7"/>
      <c r="I733" s="5"/>
      <c r="J733" s="6"/>
      <c r="K733" s="6"/>
      <c r="L733" s="7"/>
      <c r="M733" s="7"/>
      <c r="O733" s="6"/>
      <c r="S733" s="6"/>
    </row>
    <row r="734" spans="1:19" s="1" customFormat="1" ht="13.2" x14ac:dyDescent="0.3">
      <c r="C734" s="5"/>
      <c r="D734" s="6"/>
      <c r="E734" s="6"/>
      <c r="F734" s="7"/>
      <c r="G734" s="7"/>
      <c r="I734" s="5"/>
      <c r="J734" s="6"/>
      <c r="K734" s="6"/>
      <c r="L734" s="7"/>
      <c r="M734" s="7"/>
      <c r="O734" s="6"/>
      <c r="S734" s="6"/>
    </row>
    <row r="735" spans="1:19" s="1" customFormat="1" ht="13.2" x14ac:dyDescent="0.3">
      <c r="C735" s="5"/>
      <c r="D735" s="6"/>
      <c r="E735" s="6"/>
      <c r="F735" s="7"/>
      <c r="G735" s="7"/>
      <c r="I735" s="5"/>
      <c r="J735" s="6"/>
      <c r="K735" s="6"/>
      <c r="L735" s="7"/>
      <c r="M735" s="7"/>
      <c r="O735" s="6"/>
      <c r="S735" s="6"/>
    </row>
    <row r="736" spans="1:19" s="1" customFormat="1" ht="13.2" x14ac:dyDescent="0.3">
      <c r="C736" s="5"/>
      <c r="D736" s="6"/>
      <c r="E736" s="6"/>
      <c r="F736" s="7"/>
      <c r="G736" s="7"/>
      <c r="I736" s="5"/>
      <c r="J736" s="6"/>
      <c r="K736" s="6"/>
      <c r="L736" s="7"/>
      <c r="M736" s="7"/>
      <c r="O736" s="6"/>
      <c r="S736" s="6"/>
    </row>
    <row r="737" spans="3:19" s="1" customFormat="1" ht="13.2" x14ac:dyDescent="0.3">
      <c r="C737" s="5"/>
      <c r="D737" s="6"/>
      <c r="E737" s="6"/>
      <c r="F737" s="7"/>
      <c r="G737" s="7"/>
      <c r="I737" s="5"/>
      <c r="J737" s="6"/>
      <c r="K737" s="6"/>
      <c r="L737" s="7"/>
      <c r="M737" s="7"/>
      <c r="O737" s="6"/>
      <c r="S737" s="6"/>
    </row>
    <row r="738" spans="3:19" s="1" customFormat="1" ht="13.2" x14ac:dyDescent="0.3">
      <c r="C738" s="5"/>
      <c r="D738" s="6"/>
      <c r="E738" s="6"/>
      <c r="F738" s="7"/>
      <c r="G738" s="7"/>
      <c r="I738" s="5"/>
      <c r="J738" s="6"/>
      <c r="K738" s="6"/>
      <c r="L738" s="7"/>
      <c r="M738" s="7"/>
      <c r="O738" s="6"/>
      <c r="S738" s="6"/>
    </row>
    <row r="739" spans="3:19" s="1" customFormat="1" ht="13.2" x14ac:dyDescent="0.3">
      <c r="C739" s="5"/>
      <c r="D739" s="6"/>
      <c r="E739" s="6"/>
      <c r="F739" s="7"/>
      <c r="G739" s="7"/>
      <c r="I739" s="5"/>
      <c r="J739" s="6"/>
      <c r="K739" s="6"/>
      <c r="L739" s="7"/>
      <c r="M739" s="7"/>
      <c r="O739" s="6"/>
      <c r="S739" s="6"/>
    </row>
    <row r="740" spans="3:19" s="1" customFormat="1" ht="13.2" x14ac:dyDescent="0.3">
      <c r="C740" s="5"/>
      <c r="D740" s="6"/>
      <c r="E740" s="6"/>
      <c r="F740" s="7"/>
      <c r="G740" s="7"/>
      <c r="I740" s="5"/>
      <c r="J740" s="6"/>
      <c r="K740" s="6"/>
      <c r="L740" s="7"/>
      <c r="M740" s="7"/>
      <c r="O740" s="6"/>
      <c r="S740" s="6"/>
    </row>
    <row r="741" spans="3:19" s="1" customFormat="1" ht="13.2" x14ac:dyDescent="0.3">
      <c r="C741" s="5"/>
      <c r="D741" s="6"/>
      <c r="E741" s="6"/>
      <c r="F741" s="7"/>
      <c r="G741" s="7"/>
      <c r="I741" s="5"/>
      <c r="J741" s="6"/>
      <c r="K741" s="6"/>
      <c r="L741" s="7"/>
      <c r="M741" s="7"/>
      <c r="O741" s="6"/>
      <c r="S741" s="6"/>
    </row>
    <row r="742" spans="3:19" s="1" customFormat="1" ht="13.2" x14ac:dyDescent="0.3">
      <c r="C742" s="5"/>
      <c r="D742" s="6"/>
      <c r="E742" s="6"/>
      <c r="F742" s="7"/>
      <c r="G742" s="7"/>
      <c r="I742" s="5"/>
      <c r="J742" s="6"/>
      <c r="K742" s="6"/>
      <c r="L742" s="7"/>
      <c r="M742" s="7"/>
      <c r="O742" s="6"/>
      <c r="S742" s="6"/>
    </row>
    <row r="743" spans="3:19" s="1" customFormat="1" ht="13.2" x14ac:dyDescent="0.3">
      <c r="C743" s="5"/>
      <c r="D743" s="6"/>
      <c r="E743" s="6"/>
      <c r="F743" s="7"/>
      <c r="G743" s="7"/>
      <c r="I743" s="5"/>
      <c r="J743" s="6"/>
      <c r="K743" s="6"/>
      <c r="L743" s="7"/>
      <c r="M743" s="7"/>
      <c r="O743" s="6"/>
      <c r="S743" s="6"/>
    </row>
    <row r="744" spans="3:19" s="1" customFormat="1" ht="13.2" x14ac:dyDescent="0.3">
      <c r="C744" s="5"/>
      <c r="D744" s="6"/>
      <c r="E744" s="6"/>
      <c r="F744" s="7"/>
      <c r="G744" s="7"/>
      <c r="I744" s="5"/>
      <c r="J744" s="6"/>
      <c r="K744" s="6"/>
      <c r="L744" s="7"/>
      <c r="M744" s="7"/>
      <c r="O744" s="6"/>
      <c r="S744" s="6"/>
    </row>
    <row r="745" spans="3:19" s="1" customFormat="1" ht="13.2" x14ac:dyDescent="0.3">
      <c r="C745" s="5"/>
      <c r="D745" s="6"/>
      <c r="E745" s="6"/>
      <c r="F745" s="7"/>
      <c r="G745" s="7"/>
      <c r="I745" s="5"/>
      <c r="J745" s="6"/>
      <c r="K745" s="6"/>
      <c r="L745" s="7"/>
      <c r="M745" s="7"/>
      <c r="O745" s="6"/>
      <c r="S745" s="6"/>
    </row>
    <row r="746" spans="3:19" s="1" customFormat="1" ht="13.2" x14ac:dyDescent="0.3">
      <c r="C746" s="5"/>
      <c r="D746" s="6"/>
      <c r="E746" s="6"/>
      <c r="F746" s="7"/>
      <c r="G746" s="7"/>
      <c r="I746" s="5"/>
      <c r="J746" s="6"/>
      <c r="K746" s="6"/>
      <c r="L746" s="7"/>
      <c r="M746" s="7"/>
      <c r="O746" s="6"/>
      <c r="S746" s="6"/>
    </row>
    <row r="747" spans="3:19" s="1" customFormat="1" ht="13.2" x14ac:dyDescent="0.3">
      <c r="C747" s="5"/>
      <c r="D747" s="6"/>
      <c r="E747" s="6"/>
      <c r="F747" s="7"/>
      <c r="G747" s="7"/>
      <c r="I747" s="5"/>
      <c r="J747" s="6"/>
      <c r="K747" s="6"/>
      <c r="L747" s="7"/>
      <c r="M747" s="7"/>
      <c r="O747" s="6"/>
      <c r="S747" s="6"/>
    </row>
    <row r="748" spans="3:19" s="1" customFormat="1" ht="13.2" x14ac:dyDescent="0.3">
      <c r="C748" s="5"/>
      <c r="D748" s="6"/>
      <c r="E748" s="6"/>
      <c r="F748" s="7"/>
      <c r="G748" s="7"/>
      <c r="I748" s="5"/>
      <c r="J748" s="6"/>
      <c r="K748" s="6"/>
      <c r="L748" s="7"/>
      <c r="M748" s="7"/>
      <c r="O748" s="6"/>
      <c r="S748" s="6"/>
    </row>
    <row r="749" spans="3:19" s="1" customFormat="1" ht="13.2" x14ac:dyDescent="0.3">
      <c r="C749" s="5"/>
      <c r="D749" s="6"/>
      <c r="E749" s="6"/>
      <c r="F749" s="7"/>
      <c r="G749" s="7"/>
      <c r="I749" s="5"/>
      <c r="J749" s="6"/>
      <c r="K749" s="6"/>
      <c r="L749" s="7"/>
      <c r="M749" s="7"/>
      <c r="O749" s="6"/>
      <c r="S749" s="6"/>
    </row>
    <row r="750" spans="3:19" s="1" customFormat="1" ht="13.2" x14ac:dyDescent="0.3">
      <c r="C750" s="5"/>
      <c r="D750" s="6"/>
      <c r="E750" s="6"/>
      <c r="F750" s="7"/>
      <c r="G750" s="7"/>
      <c r="I750" s="5"/>
      <c r="J750" s="6"/>
      <c r="K750" s="6"/>
      <c r="L750" s="7"/>
      <c r="M750" s="7"/>
      <c r="O750" s="6"/>
      <c r="S750" s="6"/>
    </row>
    <row r="751" spans="3:19" s="1" customFormat="1" ht="13.2" x14ac:dyDescent="0.3">
      <c r="C751" s="5"/>
      <c r="D751" s="6"/>
      <c r="E751" s="6"/>
      <c r="F751" s="7"/>
      <c r="G751" s="7"/>
      <c r="I751" s="5"/>
      <c r="J751" s="6"/>
      <c r="K751" s="6"/>
      <c r="L751" s="7"/>
      <c r="M751" s="7"/>
      <c r="O751" s="6"/>
      <c r="S751" s="6"/>
    </row>
    <row r="752" spans="3:19" s="1" customFormat="1" ht="13.2" x14ac:dyDescent="0.3">
      <c r="C752" s="5"/>
      <c r="D752" s="6"/>
      <c r="E752" s="6"/>
      <c r="F752" s="7"/>
      <c r="G752" s="7"/>
      <c r="I752" s="5"/>
      <c r="J752" s="6"/>
      <c r="K752" s="6"/>
      <c r="L752" s="7"/>
      <c r="M752" s="7"/>
      <c r="O752" s="6"/>
      <c r="S752" s="6"/>
    </row>
    <row r="753" spans="3:19" s="1" customFormat="1" ht="13.2" x14ac:dyDescent="0.3">
      <c r="C753" s="5"/>
      <c r="D753" s="6"/>
      <c r="E753" s="6"/>
      <c r="F753" s="7"/>
      <c r="G753" s="7"/>
      <c r="I753" s="5"/>
      <c r="J753" s="6"/>
      <c r="K753" s="6"/>
      <c r="L753" s="7"/>
      <c r="M753" s="7"/>
      <c r="O753" s="6"/>
      <c r="S753" s="6"/>
    </row>
    <row r="754" spans="3:19" s="1" customFormat="1" ht="13.2" x14ac:dyDescent="0.3">
      <c r="C754" s="5"/>
      <c r="D754" s="6"/>
      <c r="E754" s="6"/>
      <c r="F754" s="7"/>
      <c r="G754" s="7"/>
      <c r="I754" s="5"/>
      <c r="J754" s="6"/>
      <c r="K754" s="6"/>
      <c r="L754" s="7"/>
      <c r="M754" s="7"/>
      <c r="O754" s="6"/>
      <c r="S754" s="6"/>
    </row>
    <row r="755" spans="3:19" s="1" customFormat="1" ht="13.2" x14ac:dyDescent="0.3">
      <c r="C755" s="5"/>
      <c r="D755" s="6"/>
      <c r="E755" s="6"/>
      <c r="F755" s="7"/>
      <c r="G755" s="7"/>
      <c r="I755" s="5"/>
      <c r="J755" s="6"/>
      <c r="K755" s="6"/>
      <c r="L755" s="7"/>
      <c r="M755" s="7"/>
      <c r="O755" s="6"/>
      <c r="S755" s="6"/>
    </row>
    <row r="756" spans="3:19" s="1" customFormat="1" ht="13.2" x14ac:dyDescent="0.3">
      <c r="C756" s="5"/>
      <c r="D756" s="6"/>
      <c r="E756" s="6"/>
      <c r="F756" s="7"/>
      <c r="G756" s="7"/>
      <c r="I756" s="5"/>
      <c r="J756" s="6"/>
      <c r="K756" s="6"/>
      <c r="L756" s="7"/>
      <c r="M756" s="7"/>
      <c r="O756" s="6"/>
      <c r="S756" s="6"/>
    </row>
    <row r="757" spans="3:19" s="1" customFormat="1" ht="13.2" x14ac:dyDescent="0.3">
      <c r="C757" s="5"/>
      <c r="D757" s="6"/>
      <c r="E757" s="6"/>
      <c r="F757" s="7"/>
      <c r="G757" s="7"/>
      <c r="I757" s="5"/>
      <c r="J757" s="6"/>
      <c r="K757" s="6"/>
      <c r="L757" s="7"/>
      <c r="M757" s="7"/>
      <c r="O757" s="6"/>
      <c r="S757" s="6"/>
    </row>
    <row r="758" spans="3:19" s="1" customFormat="1" ht="13.2" x14ac:dyDescent="0.3">
      <c r="C758" s="5"/>
      <c r="D758" s="6"/>
      <c r="E758" s="6"/>
      <c r="F758" s="7"/>
      <c r="G758" s="7"/>
      <c r="I758" s="5"/>
      <c r="J758" s="6"/>
      <c r="K758" s="6"/>
      <c r="L758" s="7"/>
      <c r="M758" s="7"/>
      <c r="O758" s="6"/>
      <c r="S758" s="6"/>
    </row>
    <row r="759" spans="3:19" s="1" customFormat="1" ht="13.2" x14ac:dyDescent="0.3">
      <c r="C759" s="5"/>
      <c r="D759" s="6"/>
      <c r="E759" s="6"/>
      <c r="F759" s="7"/>
      <c r="G759" s="7"/>
      <c r="I759" s="5"/>
      <c r="J759" s="6"/>
      <c r="K759" s="6"/>
      <c r="L759" s="7"/>
      <c r="M759" s="7"/>
      <c r="O759" s="6"/>
      <c r="S759" s="6"/>
    </row>
    <row r="760" spans="3:19" s="1" customFormat="1" ht="13.2" x14ac:dyDescent="0.3">
      <c r="C760" s="5"/>
      <c r="D760" s="6"/>
      <c r="E760" s="6"/>
      <c r="F760" s="7"/>
      <c r="G760" s="7"/>
      <c r="I760" s="5"/>
      <c r="J760" s="6"/>
      <c r="K760" s="6"/>
      <c r="L760" s="7"/>
      <c r="M760" s="7"/>
      <c r="O760" s="6"/>
      <c r="S760" s="6"/>
    </row>
    <row r="761" spans="3:19" s="1" customFormat="1" ht="13.2" x14ac:dyDescent="0.3">
      <c r="C761" s="5"/>
      <c r="D761" s="6"/>
      <c r="E761" s="6"/>
      <c r="F761" s="7"/>
      <c r="G761" s="7"/>
      <c r="I761" s="5"/>
      <c r="J761" s="6"/>
      <c r="K761" s="6"/>
      <c r="L761" s="7"/>
      <c r="M761" s="7"/>
      <c r="O761" s="6"/>
      <c r="S761" s="6"/>
    </row>
    <row r="762" spans="3:19" s="1" customFormat="1" ht="13.2" x14ac:dyDescent="0.3">
      <c r="C762" s="5"/>
      <c r="D762" s="6"/>
      <c r="E762" s="6"/>
      <c r="F762" s="7"/>
      <c r="G762" s="7"/>
      <c r="I762" s="5"/>
      <c r="J762" s="6"/>
      <c r="K762" s="6"/>
      <c r="L762" s="7"/>
      <c r="M762" s="7"/>
      <c r="O762" s="6"/>
      <c r="S762" s="6"/>
    </row>
    <row r="763" spans="3:19" s="1" customFormat="1" ht="13.2" x14ac:dyDescent="0.3">
      <c r="C763" s="5"/>
      <c r="D763" s="6"/>
      <c r="E763" s="6"/>
      <c r="F763" s="7"/>
      <c r="G763" s="7"/>
      <c r="I763" s="5"/>
      <c r="J763" s="6"/>
      <c r="K763" s="6"/>
      <c r="L763" s="7"/>
      <c r="M763" s="7"/>
      <c r="O763" s="6"/>
      <c r="S763" s="6"/>
    </row>
    <row r="764" spans="3:19" s="1" customFormat="1" ht="13.2" x14ac:dyDescent="0.3">
      <c r="C764" s="5"/>
      <c r="D764" s="6"/>
      <c r="E764" s="6"/>
      <c r="F764" s="7"/>
      <c r="G764" s="7"/>
      <c r="I764" s="5"/>
      <c r="J764" s="6"/>
      <c r="K764" s="6"/>
      <c r="L764" s="7"/>
      <c r="M764" s="7"/>
      <c r="O764" s="6"/>
      <c r="S764" s="6"/>
    </row>
    <row r="765" spans="3:19" s="1" customFormat="1" ht="13.2" x14ac:dyDescent="0.3">
      <c r="C765" s="5"/>
      <c r="D765" s="6"/>
      <c r="E765" s="6"/>
      <c r="F765" s="7"/>
      <c r="G765" s="7"/>
      <c r="I765" s="5"/>
      <c r="J765" s="6"/>
      <c r="K765" s="6"/>
      <c r="L765" s="7"/>
      <c r="M765" s="7"/>
      <c r="O765" s="6"/>
      <c r="S765" s="6"/>
    </row>
    <row r="766" spans="3:19" s="1" customFormat="1" ht="13.2" x14ac:dyDescent="0.3">
      <c r="C766" s="5"/>
      <c r="D766" s="6"/>
      <c r="E766" s="6"/>
      <c r="F766" s="7"/>
      <c r="G766" s="7"/>
      <c r="I766" s="5"/>
      <c r="J766" s="6"/>
      <c r="K766" s="6"/>
      <c r="L766" s="7"/>
      <c r="M766" s="7"/>
      <c r="O766" s="6"/>
      <c r="S766" s="6"/>
    </row>
    <row r="767" spans="3:19" s="1" customFormat="1" ht="13.2" x14ac:dyDescent="0.3">
      <c r="C767" s="5"/>
      <c r="D767" s="6"/>
      <c r="E767" s="6"/>
      <c r="F767" s="7"/>
      <c r="G767" s="7"/>
      <c r="I767" s="5"/>
      <c r="J767" s="6"/>
      <c r="K767" s="6"/>
      <c r="L767" s="7"/>
      <c r="M767" s="7"/>
      <c r="O767" s="6"/>
      <c r="S767" s="6"/>
    </row>
    <row r="768" spans="3:19" s="1" customFormat="1" ht="13.2" x14ac:dyDescent="0.3">
      <c r="C768" s="5"/>
      <c r="D768" s="6"/>
      <c r="E768" s="6"/>
      <c r="F768" s="7"/>
      <c r="G768" s="7"/>
      <c r="I768" s="5"/>
      <c r="J768" s="6"/>
      <c r="K768" s="6"/>
      <c r="L768" s="7"/>
      <c r="M768" s="7"/>
      <c r="O768" s="6"/>
      <c r="S768" s="6"/>
    </row>
    <row r="769" spans="3:19" s="1" customFormat="1" ht="13.2" x14ac:dyDescent="0.3">
      <c r="C769" s="5"/>
      <c r="D769" s="6"/>
      <c r="E769" s="6"/>
      <c r="F769" s="7"/>
      <c r="G769" s="7"/>
      <c r="I769" s="5"/>
      <c r="J769" s="6"/>
      <c r="K769" s="6"/>
      <c r="L769" s="7"/>
      <c r="M769" s="7"/>
      <c r="O769" s="6"/>
      <c r="S769" s="6"/>
    </row>
    <row r="770" spans="3:19" s="1" customFormat="1" ht="13.2" x14ac:dyDescent="0.3">
      <c r="C770" s="5"/>
      <c r="D770" s="6"/>
      <c r="E770" s="6"/>
      <c r="F770" s="7"/>
      <c r="G770" s="7"/>
      <c r="I770" s="5"/>
      <c r="J770" s="6"/>
      <c r="K770" s="6"/>
      <c r="L770" s="7"/>
      <c r="M770" s="7"/>
      <c r="O770" s="6"/>
      <c r="S770" s="6"/>
    </row>
    <row r="771" spans="3:19" s="1" customFormat="1" ht="13.2" x14ac:dyDescent="0.3">
      <c r="C771" s="5"/>
      <c r="D771" s="6"/>
      <c r="E771" s="6"/>
      <c r="F771" s="7"/>
      <c r="G771" s="7"/>
      <c r="I771" s="5"/>
      <c r="J771" s="6"/>
      <c r="K771" s="6"/>
      <c r="L771" s="7"/>
      <c r="M771" s="7"/>
      <c r="O771" s="6"/>
      <c r="S771" s="6"/>
    </row>
    <row r="772" spans="3:19" s="1" customFormat="1" ht="13.2" x14ac:dyDescent="0.3">
      <c r="C772" s="5"/>
      <c r="D772" s="6"/>
      <c r="E772" s="6"/>
      <c r="F772" s="7"/>
      <c r="G772" s="7"/>
      <c r="I772" s="5"/>
      <c r="J772" s="6"/>
      <c r="K772" s="6"/>
      <c r="L772" s="7"/>
      <c r="M772" s="7"/>
      <c r="O772" s="6"/>
      <c r="S772" s="6"/>
    </row>
    <row r="773" spans="3:19" s="1" customFormat="1" ht="13.2" x14ac:dyDescent="0.3">
      <c r="C773" s="5"/>
      <c r="D773" s="6"/>
      <c r="E773" s="6"/>
      <c r="F773" s="7"/>
      <c r="G773" s="7"/>
      <c r="I773" s="5"/>
      <c r="J773" s="6"/>
      <c r="K773" s="6"/>
      <c r="L773" s="7"/>
      <c r="M773" s="7"/>
      <c r="O773" s="6"/>
      <c r="S773" s="6"/>
    </row>
    <row r="774" spans="3:19" s="1" customFormat="1" ht="13.2" x14ac:dyDescent="0.3">
      <c r="C774" s="5"/>
      <c r="D774" s="6"/>
      <c r="E774" s="6"/>
      <c r="F774" s="7"/>
      <c r="G774" s="7"/>
      <c r="I774" s="5"/>
      <c r="J774" s="6"/>
      <c r="K774" s="6"/>
      <c r="L774" s="7"/>
      <c r="M774" s="7"/>
      <c r="O774" s="6"/>
      <c r="S774" s="6"/>
    </row>
    <row r="775" spans="3:19" s="1" customFormat="1" ht="13.2" x14ac:dyDescent="0.3">
      <c r="C775" s="5"/>
      <c r="D775" s="6"/>
      <c r="E775" s="6"/>
      <c r="F775" s="7"/>
      <c r="G775" s="7"/>
      <c r="I775" s="5"/>
      <c r="J775" s="6"/>
      <c r="K775" s="6"/>
      <c r="L775" s="7"/>
      <c r="M775" s="7"/>
      <c r="O775" s="6"/>
      <c r="S775" s="6"/>
    </row>
    <row r="776" spans="3:19" s="1" customFormat="1" ht="13.2" x14ac:dyDescent="0.3">
      <c r="C776" s="5"/>
      <c r="D776" s="6"/>
      <c r="E776" s="6"/>
      <c r="F776" s="7"/>
      <c r="G776" s="7"/>
      <c r="I776" s="5"/>
      <c r="J776" s="6"/>
      <c r="K776" s="6"/>
      <c r="L776" s="7"/>
      <c r="M776" s="7"/>
      <c r="O776" s="6"/>
      <c r="S776" s="6"/>
    </row>
    <row r="777" spans="3:19" s="1" customFormat="1" ht="13.2" x14ac:dyDescent="0.3">
      <c r="C777" s="5"/>
      <c r="D777" s="6"/>
      <c r="E777" s="6"/>
      <c r="F777" s="7"/>
      <c r="G777" s="7"/>
      <c r="I777" s="5"/>
      <c r="J777" s="6"/>
      <c r="K777" s="6"/>
      <c r="L777" s="7"/>
      <c r="M777" s="7"/>
      <c r="O777" s="6"/>
      <c r="S777" s="6"/>
    </row>
    <row r="778" spans="3:19" s="1" customFormat="1" ht="13.2" x14ac:dyDescent="0.3">
      <c r="C778" s="5"/>
      <c r="D778" s="6"/>
      <c r="E778" s="6"/>
      <c r="F778" s="7"/>
      <c r="G778" s="7"/>
      <c r="I778" s="5"/>
      <c r="J778" s="6"/>
      <c r="K778" s="6"/>
      <c r="L778" s="7"/>
      <c r="M778" s="7"/>
      <c r="O778" s="6"/>
      <c r="S778" s="6"/>
    </row>
    <row r="779" spans="3:19" s="1" customFormat="1" ht="13.2" x14ac:dyDescent="0.3">
      <c r="C779" s="5"/>
      <c r="D779" s="6"/>
      <c r="E779" s="6"/>
      <c r="F779" s="7"/>
      <c r="G779" s="7"/>
      <c r="I779" s="5"/>
      <c r="J779" s="6"/>
      <c r="K779" s="6"/>
      <c r="L779" s="7"/>
      <c r="M779" s="7"/>
      <c r="O779" s="6"/>
      <c r="S779" s="6"/>
    </row>
    <row r="780" spans="3:19" s="1" customFormat="1" ht="13.2" x14ac:dyDescent="0.3">
      <c r="C780" s="5"/>
      <c r="D780" s="6"/>
      <c r="E780" s="6"/>
      <c r="F780" s="7"/>
      <c r="G780" s="7"/>
      <c r="I780" s="5"/>
      <c r="J780" s="6"/>
      <c r="K780" s="6"/>
      <c r="L780" s="7"/>
      <c r="M780" s="7"/>
      <c r="O780" s="6"/>
      <c r="S780" s="6"/>
    </row>
    <row r="781" spans="3:19" s="1" customFormat="1" ht="13.2" x14ac:dyDescent="0.3">
      <c r="C781" s="5"/>
      <c r="D781" s="6"/>
      <c r="E781" s="6"/>
      <c r="F781" s="7"/>
      <c r="G781" s="7"/>
      <c r="I781" s="5"/>
      <c r="J781" s="6"/>
      <c r="K781" s="6"/>
      <c r="L781" s="7"/>
      <c r="M781" s="7"/>
      <c r="O781" s="6"/>
      <c r="S781" s="6"/>
    </row>
    <row r="782" spans="3:19" s="1" customFormat="1" ht="13.2" x14ac:dyDescent="0.3">
      <c r="C782" s="5"/>
      <c r="D782" s="6"/>
      <c r="E782" s="6"/>
      <c r="F782" s="7"/>
      <c r="G782" s="7"/>
      <c r="I782" s="5"/>
      <c r="J782" s="6"/>
      <c r="K782" s="6"/>
      <c r="L782" s="7"/>
      <c r="M782" s="7"/>
      <c r="O782" s="6"/>
      <c r="S782" s="6"/>
    </row>
    <row r="783" spans="3:19" s="1" customFormat="1" ht="13.2" x14ac:dyDescent="0.3">
      <c r="C783" s="5"/>
      <c r="D783" s="6"/>
      <c r="E783" s="6"/>
      <c r="F783" s="7"/>
      <c r="G783" s="7"/>
      <c r="I783" s="5"/>
      <c r="J783" s="6"/>
      <c r="K783" s="6"/>
      <c r="L783" s="7"/>
      <c r="M783" s="7"/>
      <c r="O783" s="6"/>
      <c r="S783" s="6"/>
    </row>
    <row r="784" spans="3:19" s="1" customFormat="1" ht="13.2" x14ac:dyDescent="0.3">
      <c r="C784" s="5"/>
      <c r="D784" s="6"/>
      <c r="E784" s="6"/>
      <c r="F784" s="7"/>
      <c r="G784" s="7"/>
      <c r="I784" s="5"/>
      <c r="J784" s="6"/>
      <c r="K784" s="6"/>
      <c r="L784" s="7"/>
      <c r="M784" s="7"/>
      <c r="O784" s="6"/>
      <c r="S784" s="6"/>
    </row>
    <row r="785" spans="3:19" s="1" customFormat="1" ht="13.2" x14ac:dyDescent="0.3">
      <c r="C785" s="5"/>
      <c r="D785" s="6"/>
      <c r="E785" s="6"/>
      <c r="F785" s="7"/>
      <c r="G785" s="7"/>
      <c r="I785" s="5"/>
      <c r="J785" s="6"/>
      <c r="K785" s="6"/>
      <c r="L785" s="7"/>
      <c r="M785" s="7"/>
      <c r="O785" s="6"/>
      <c r="S785" s="6"/>
    </row>
    <row r="786" spans="3:19" s="1" customFormat="1" ht="13.2" x14ac:dyDescent="0.3">
      <c r="C786" s="5"/>
      <c r="D786" s="6"/>
      <c r="E786" s="6"/>
      <c r="F786" s="7"/>
      <c r="G786" s="7"/>
      <c r="I786" s="5"/>
      <c r="J786" s="6"/>
      <c r="K786" s="6"/>
      <c r="L786" s="7"/>
      <c r="M786" s="7"/>
      <c r="O786" s="6"/>
      <c r="S786" s="6"/>
    </row>
    <row r="787" spans="3:19" s="1" customFormat="1" ht="13.2" x14ac:dyDescent="0.3">
      <c r="C787" s="5"/>
      <c r="D787" s="6"/>
      <c r="E787" s="6"/>
      <c r="F787" s="7"/>
      <c r="G787" s="7"/>
      <c r="I787" s="5"/>
      <c r="J787" s="6"/>
      <c r="K787" s="6"/>
      <c r="L787" s="7"/>
      <c r="M787" s="7"/>
      <c r="O787" s="6"/>
      <c r="S787" s="6"/>
    </row>
    <row r="788" spans="3:19" s="1" customFormat="1" ht="13.2" x14ac:dyDescent="0.3">
      <c r="C788" s="5"/>
      <c r="D788" s="6"/>
      <c r="E788" s="6"/>
      <c r="F788" s="7"/>
      <c r="G788" s="7"/>
      <c r="I788" s="5"/>
      <c r="J788" s="6"/>
      <c r="K788" s="6"/>
      <c r="L788" s="7"/>
      <c r="M788" s="7"/>
      <c r="O788" s="6"/>
      <c r="S788" s="6"/>
    </row>
    <row r="789" spans="3:19" s="1" customFormat="1" ht="13.2" x14ac:dyDescent="0.3">
      <c r="C789" s="5"/>
      <c r="D789" s="6"/>
      <c r="E789" s="6"/>
      <c r="F789" s="7"/>
      <c r="G789" s="7"/>
      <c r="I789" s="5"/>
      <c r="J789" s="6"/>
      <c r="K789" s="6"/>
      <c r="L789" s="7"/>
      <c r="M789" s="7"/>
      <c r="O789" s="6"/>
      <c r="S789" s="6"/>
    </row>
    <row r="790" spans="3:19" s="1" customFormat="1" ht="13.2" x14ac:dyDescent="0.3">
      <c r="C790" s="5"/>
      <c r="D790" s="6"/>
      <c r="E790" s="6"/>
      <c r="F790" s="7"/>
      <c r="G790" s="7"/>
      <c r="I790" s="5"/>
      <c r="J790" s="6"/>
      <c r="K790" s="6"/>
      <c r="L790" s="7"/>
      <c r="M790" s="7"/>
      <c r="O790" s="6"/>
      <c r="S790" s="6"/>
    </row>
    <row r="791" spans="3:19" s="1" customFormat="1" ht="13.2" x14ac:dyDescent="0.3">
      <c r="C791" s="5"/>
      <c r="D791" s="6"/>
      <c r="E791" s="6"/>
      <c r="F791" s="7"/>
      <c r="G791" s="7"/>
      <c r="I791" s="5"/>
      <c r="J791" s="6"/>
      <c r="K791" s="6"/>
      <c r="L791" s="7"/>
      <c r="M791" s="7"/>
      <c r="O791" s="6"/>
      <c r="S791" s="6"/>
    </row>
    <row r="792" spans="3:19" s="1" customFormat="1" ht="13.2" x14ac:dyDescent="0.3">
      <c r="C792" s="5"/>
      <c r="D792" s="6"/>
      <c r="E792" s="6"/>
      <c r="F792" s="7"/>
      <c r="G792" s="7"/>
      <c r="I792" s="5"/>
      <c r="J792" s="6"/>
      <c r="K792" s="6"/>
      <c r="L792" s="7"/>
      <c r="M792" s="7"/>
      <c r="O792" s="6"/>
      <c r="S792" s="6"/>
    </row>
    <row r="793" spans="3:19" s="1" customFormat="1" ht="13.2" x14ac:dyDescent="0.3">
      <c r="C793" s="5"/>
      <c r="D793" s="6"/>
      <c r="E793" s="6"/>
      <c r="F793" s="7"/>
      <c r="G793" s="7"/>
      <c r="I793" s="5"/>
      <c r="J793" s="6"/>
      <c r="K793" s="6"/>
      <c r="L793" s="7"/>
      <c r="M793" s="7"/>
      <c r="O793" s="6"/>
      <c r="S793" s="6"/>
    </row>
    <row r="794" spans="3:19" s="1" customFormat="1" ht="13.2" x14ac:dyDescent="0.3">
      <c r="C794" s="5"/>
      <c r="D794" s="6"/>
      <c r="E794" s="6"/>
      <c r="F794" s="7"/>
      <c r="G794" s="7"/>
      <c r="I794" s="5"/>
      <c r="J794" s="6"/>
      <c r="K794" s="6"/>
      <c r="L794" s="7"/>
      <c r="M794" s="7"/>
      <c r="O794" s="6"/>
      <c r="S794" s="6"/>
    </row>
    <row r="795" spans="3:19" s="1" customFormat="1" ht="13.2" x14ac:dyDescent="0.3">
      <c r="C795" s="5"/>
      <c r="D795" s="6"/>
      <c r="E795" s="6"/>
      <c r="F795" s="7"/>
      <c r="G795" s="7"/>
      <c r="I795" s="5"/>
      <c r="J795" s="6"/>
      <c r="K795" s="6"/>
      <c r="L795" s="7"/>
      <c r="M795" s="7"/>
      <c r="O795" s="6"/>
      <c r="S795" s="6"/>
    </row>
    <row r="796" spans="3:19" s="1" customFormat="1" ht="13.2" x14ac:dyDescent="0.3">
      <c r="C796" s="5"/>
      <c r="D796" s="6"/>
      <c r="E796" s="6"/>
      <c r="F796" s="7"/>
      <c r="G796" s="7"/>
      <c r="I796" s="5"/>
      <c r="J796" s="6"/>
      <c r="K796" s="6"/>
      <c r="L796" s="7"/>
      <c r="M796" s="7"/>
      <c r="O796" s="6"/>
      <c r="S796" s="6"/>
    </row>
    <row r="797" spans="3:19" s="1" customFormat="1" ht="13.2" x14ac:dyDescent="0.3">
      <c r="C797" s="5"/>
      <c r="D797" s="6"/>
      <c r="E797" s="6"/>
      <c r="F797" s="7"/>
      <c r="G797" s="7"/>
      <c r="I797" s="5"/>
      <c r="J797" s="6"/>
      <c r="K797" s="6"/>
      <c r="L797" s="7"/>
      <c r="M797" s="7"/>
      <c r="O797" s="6"/>
      <c r="S797" s="6"/>
    </row>
    <row r="798" spans="3:19" s="1" customFormat="1" ht="13.2" x14ac:dyDescent="0.3">
      <c r="C798" s="5"/>
      <c r="D798" s="6"/>
      <c r="E798" s="6"/>
      <c r="F798" s="7"/>
      <c r="G798" s="7"/>
      <c r="I798" s="5"/>
      <c r="J798" s="6"/>
      <c r="K798" s="6"/>
      <c r="L798" s="7"/>
      <c r="M798" s="7"/>
      <c r="O798" s="6"/>
      <c r="S798" s="6"/>
    </row>
    <row r="799" spans="3:19" s="1" customFormat="1" ht="13.2" x14ac:dyDescent="0.3">
      <c r="C799" s="5"/>
      <c r="D799" s="6"/>
      <c r="E799" s="6"/>
      <c r="F799" s="7"/>
      <c r="G799" s="7"/>
      <c r="I799" s="5"/>
      <c r="J799" s="6"/>
      <c r="K799" s="6"/>
      <c r="L799" s="7"/>
      <c r="M799" s="7"/>
      <c r="O799" s="6"/>
      <c r="S799" s="6"/>
    </row>
    <row r="800" spans="3:19" s="1" customFormat="1" ht="13.2" x14ac:dyDescent="0.3">
      <c r="C800" s="5"/>
      <c r="D800" s="6"/>
      <c r="E800" s="6"/>
      <c r="F800" s="7"/>
      <c r="G800" s="7"/>
      <c r="I800" s="5"/>
      <c r="J800" s="6"/>
      <c r="K800" s="6"/>
      <c r="L800" s="7"/>
      <c r="M800" s="7"/>
      <c r="O800" s="6"/>
      <c r="S800" s="6"/>
    </row>
    <row r="801" spans="3:19" s="1" customFormat="1" ht="13.2" x14ac:dyDescent="0.3">
      <c r="C801" s="5"/>
      <c r="D801" s="6"/>
      <c r="E801" s="6"/>
      <c r="F801" s="7"/>
      <c r="G801" s="7"/>
      <c r="I801" s="5"/>
      <c r="J801" s="6"/>
      <c r="K801" s="6"/>
      <c r="L801" s="7"/>
      <c r="M801" s="7"/>
      <c r="O801" s="6"/>
      <c r="S801" s="6"/>
    </row>
    <row r="802" spans="3:19" s="1" customFormat="1" ht="13.2" x14ac:dyDescent="0.3">
      <c r="C802" s="5"/>
      <c r="D802" s="6"/>
      <c r="E802" s="6"/>
      <c r="F802" s="7"/>
      <c r="G802" s="7"/>
      <c r="I802" s="5"/>
      <c r="J802" s="6"/>
      <c r="K802" s="6"/>
      <c r="L802" s="7"/>
      <c r="M802" s="7"/>
      <c r="O802" s="6"/>
      <c r="S802" s="6"/>
    </row>
    <row r="803" spans="3:19" s="1" customFormat="1" ht="13.2" x14ac:dyDescent="0.3">
      <c r="C803" s="5"/>
      <c r="D803" s="6"/>
      <c r="E803" s="6"/>
      <c r="F803" s="7"/>
      <c r="G803" s="7"/>
      <c r="I803" s="5"/>
      <c r="J803" s="6"/>
      <c r="K803" s="6"/>
      <c r="L803" s="7"/>
      <c r="M803" s="7"/>
      <c r="O803" s="6"/>
      <c r="S803" s="6"/>
    </row>
    <row r="804" spans="3:19" s="1" customFormat="1" ht="13.2" x14ac:dyDescent="0.3">
      <c r="C804" s="5"/>
      <c r="D804" s="6"/>
      <c r="E804" s="6"/>
      <c r="F804" s="7"/>
      <c r="G804" s="7"/>
      <c r="I804" s="5"/>
      <c r="J804" s="6"/>
      <c r="K804" s="6"/>
      <c r="L804" s="7"/>
      <c r="M804" s="7"/>
      <c r="O804" s="6"/>
      <c r="S804" s="6"/>
    </row>
    <row r="805" spans="3:19" s="1" customFormat="1" ht="13.2" x14ac:dyDescent="0.3">
      <c r="C805" s="5"/>
      <c r="D805" s="6"/>
      <c r="E805" s="6"/>
      <c r="F805" s="7"/>
      <c r="G805" s="7"/>
      <c r="I805" s="5"/>
      <c r="J805" s="6"/>
      <c r="K805" s="6"/>
      <c r="L805" s="7"/>
      <c r="M805" s="7"/>
      <c r="O805" s="6"/>
      <c r="S805" s="6"/>
    </row>
    <row r="806" spans="3:19" s="1" customFormat="1" ht="13.2" x14ac:dyDescent="0.3">
      <c r="C806" s="5"/>
      <c r="D806" s="6"/>
      <c r="E806" s="6"/>
      <c r="F806" s="7"/>
      <c r="G806" s="7"/>
      <c r="I806" s="5"/>
      <c r="J806" s="6"/>
      <c r="K806" s="6"/>
      <c r="L806" s="7"/>
      <c r="M806" s="7"/>
      <c r="O806" s="6"/>
      <c r="S806" s="6"/>
    </row>
    <row r="807" spans="3:19" s="1" customFormat="1" ht="13.2" x14ac:dyDescent="0.3">
      <c r="C807" s="5"/>
      <c r="D807" s="6"/>
      <c r="E807" s="6"/>
      <c r="F807" s="7"/>
      <c r="G807" s="7"/>
      <c r="I807" s="5"/>
      <c r="J807" s="6"/>
      <c r="K807" s="6"/>
      <c r="L807" s="7"/>
      <c r="M807" s="7"/>
      <c r="O807" s="6"/>
      <c r="S807" s="6"/>
    </row>
    <row r="808" spans="3:19" s="1" customFormat="1" ht="13.2" x14ac:dyDescent="0.3">
      <c r="C808" s="5"/>
      <c r="D808" s="6"/>
      <c r="E808" s="6"/>
      <c r="F808" s="7"/>
      <c r="G808" s="7"/>
      <c r="I808" s="5"/>
      <c r="J808" s="6"/>
      <c r="K808" s="6"/>
      <c r="L808" s="7"/>
      <c r="M808" s="7"/>
      <c r="O808" s="6"/>
      <c r="S808" s="6"/>
    </row>
    <row r="809" spans="3:19" s="1" customFormat="1" ht="13.2" x14ac:dyDescent="0.3">
      <c r="C809" s="5"/>
      <c r="D809" s="6"/>
      <c r="E809" s="6"/>
      <c r="F809" s="7"/>
      <c r="G809" s="7"/>
      <c r="I809" s="5"/>
      <c r="J809" s="6"/>
      <c r="K809" s="6"/>
      <c r="L809" s="7"/>
      <c r="M809" s="7"/>
      <c r="O809" s="6"/>
      <c r="S809" s="6"/>
    </row>
    <row r="810" spans="3:19" s="1" customFormat="1" ht="13.2" x14ac:dyDescent="0.3">
      <c r="C810" s="5"/>
      <c r="D810" s="6"/>
      <c r="E810" s="6"/>
      <c r="F810" s="7"/>
      <c r="G810" s="7"/>
      <c r="I810" s="5"/>
      <c r="J810" s="6"/>
      <c r="K810" s="6"/>
      <c r="L810" s="7"/>
      <c r="M810" s="7"/>
      <c r="O810" s="6"/>
      <c r="S810" s="6"/>
    </row>
    <row r="811" spans="3:19" s="1" customFormat="1" ht="13.2" x14ac:dyDescent="0.3">
      <c r="C811" s="5"/>
      <c r="D811" s="6"/>
      <c r="E811" s="6"/>
      <c r="F811" s="7"/>
      <c r="G811" s="7"/>
      <c r="I811" s="5"/>
      <c r="J811" s="6"/>
      <c r="K811" s="6"/>
      <c r="L811" s="7"/>
      <c r="M811" s="7"/>
      <c r="O811" s="6"/>
      <c r="S811" s="6"/>
    </row>
    <row r="812" spans="3:19" s="1" customFormat="1" ht="13.2" x14ac:dyDescent="0.3">
      <c r="C812" s="5"/>
      <c r="D812" s="6"/>
      <c r="E812" s="6"/>
      <c r="F812" s="7"/>
      <c r="G812" s="7"/>
      <c r="I812" s="5"/>
      <c r="J812" s="6"/>
      <c r="K812" s="6"/>
      <c r="L812" s="7"/>
      <c r="M812" s="7"/>
      <c r="O812" s="6"/>
      <c r="S812" s="6"/>
    </row>
    <row r="813" spans="3:19" s="1" customFormat="1" ht="13.2" x14ac:dyDescent="0.3">
      <c r="C813" s="5"/>
      <c r="D813" s="6"/>
      <c r="E813" s="6"/>
      <c r="F813" s="7"/>
      <c r="G813" s="7"/>
      <c r="I813" s="5"/>
      <c r="J813" s="6"/>
      <c r="K813" s="6"/>
      <c r="L813" s="7"/>
      <c r="M813" s="7"/>
      <c r="O813" s="6"/>
      <c r="S813" s="6"/>
    </row>
    <row r="814" spans="3:19" s="1" customFormat="1" ht="13.2" x14ac:dyDescent="0.3">
      <c r="C814" s="5"/>
      <c r="D814" s="6"/>
      <c r="E814" s="6"/>
      <c r="F814" s="7"/>
      <c r="G814" s="7"/>
      <c r="I814" s="5"/>
      <c r="J814" s="6"/>
      <c r="K814" s="6"/>
      <c r="L814" s="7"/>
      <c r="M814" s="7"/>
      <c r="O814" s="6"/>
      <c r="S814" s="6"/>
    </row>
    <row r="815" spans="3:19" s="1" customFormat="1" ht="13.2" x14ac:dyDescent="0.3">
      <c r="C815" s="5"/>
      <c r="D815" s="6"/>
      <c r="E815" s="6"/>
      <c r="F815" s="7"/>
      <c r="G815" s="7"/>
      <c r="I815" s="5"/>
      <c r="J815" s="6"/>
      <c r="K815" s="6"/>
      <c r="L815" s="7"/>
      <c r="M815" s="7"/>
      <c r="O815" s="6"/>
      <c r="S815" s="6"/>
    </row>
    <row r="816" spans="3:19" s="1" customFormat="1" ht="13.2" x14ac:dyDescent="0.3">
      <c r="C816" s="5"/>
      <c r="D816" s="6"/>
      <c r="E816" s="6"/>
      <c r="F816" s="7"/>
      <c r="G816" s="7"/>
      <c r="I816" s="5"/>
      <c r="J816" s="6"/>
      <c r="K816" s="6"/>
      <c r="L816" s="7"/>
      <c r="M816" s="7"/>
      <c r="O816" s="6"/>
      <c r="S816" s="6"/>
    </row>
    <row r="817" spans="3:19" s="1" customFormat="1" ht="13.2" x14ac:dyDescent="0.3">
      <c r="C817" s="5"/>
      <c r="D817" s="6"/>
      <c r="E817" s="6"/>
      <c r="F817" s="7"/>
      <c r="G817" s="7"/>
      <c r="I817" s="5"/>
      <c r="J817" s="6"/>
      <c r="K817" s="6"/>
      <c r="L817" s="7"/>
      <c r="M817" s="7"/>
      <c r="O817" s="6"/>
      <c r="S817" s="6"/>
    </row>
    <row r="818" spans="3:19" s="1" customFormat="1" ht="13.2" x14ac:dyDescent="0.3">
      <c r="C818" s="5"/>
      <c r="D818" s="6"/>
      <c r="E818" s="6"/>
      <c r="F818" s="7"/>
      <c r="G818" s="7"/>
      <c r="I818" s="5"/>
      <c r="J818" s="6"/>
      <c r="K818" s="6"/>
      <c r="L818" s="7"/>
      <c r="M818" s="7"/>
      <c r="O818" s="6"/>
      <c r="S818" s="6"/>
    </row>
    <row r="819" spans="3:19" s="1" customFormat="1" ht="13.2" x14ac:dyDescent="0.3">
      <c r="C819" s="5"/>
      <c r="D819" s="6"/>
      <c r="E819" s="6"/>
      <c r="F819" s="7"/>
      <c r="G819" s="7"/>
      <c r="I819" s="5"/>
      <c r="J819" s="6"/>
      <c r="K819" s="6"/>
      <c r="L819" s="7"/>
      <c r="M819" s="7"/>
      <c r="O819" s="6"/>
      <c r="S819" s="6"/>
    </row>
    <row r="820" spans="3:19" s="1" customFormat="1" ht="13.2" x14ac:dyDescent="0.3">
      <c r="C820" s="5"/>
      <c r="D820" s="6"/>
      <c r="E820" s="6"/>
      <c r="F820" s="7"/>
      <c r="G820" s="7"/>
      <c r="I820" s="5"/>
      <c r="J820" s="6"/>
      <c r="K820" s="6"/>
      <c r="L820" s="7"/>
      <c r="M820" s="7"/>
      <c r="O820" s="6"/>
      <c r="S820" s="6"/>
    </row>
    <row r="821" spans="3:19" s="1" customFormat="1" ht="13.2" x14ac:dyDescent="0.3">
      <c r="C821" s="5"/>
      <c r="D821" s="6"/>
      <c r="E821" s="6"/>
      <c r="F821" s="7"/>
      <c r="G821" s="7"/>
      <c r="I821" s="5"/>
      <c r="J821" s="6"/>
      <c r="K821" s="6"/>
      <c r="L821" s="7"/>
      <c r="M821" s="7"/>
      <c r="O821" s="6"/>
      <c r="S821" s="6"/>
    </row>
    <row r="822" spans="3:19" s="1" customFormat="1" ht="13.2" x14ac:dyDescent="0.3">
      <c r="C822" s="5"/>
      <c r="D822" s="6"/>
      <c r="E822" s="6"/>
      <c r="F822" s="7"/>
      <c r="G822" s="7"/>
      <c r="I822" s="5"/>
      <c r="J822" s="6"/>
      <c r="K822" s="6"/>
      <c r="L822" s="7"/>
      <c r="M822" s="7"/>
      <c r="O822" s="6"/>
      <c r="S822" s="6"/>
    </row>
    <row r="823" spans="3:19" s="1" customFormat="1" ht="13.2" x14ac:dyDescent="0.3">
      <c r="C823" s="5"/>
      <c r="D823" s="6"/>
      <c r="E823" s="6"/>
      <c r="F823" s="7"/>
      <c r="G823" s="7"/>
      <c r="I823" s="5"/>
      <c r="J823" s="6"/>
      <c r="K823" s="6"/>
      <c r="L823" s="7"/>
      <c r="M823" s="7"/>
      <c r="O823" s="6"/>
      <c r="S823" s="6"/>
    </row>
    <row r="824" spans="3:19" s="1" customFormat="1" ht="13.2" x14ac:dyDescent="0.3">
      <c r="C824" s="5"/>
      <c r="D824" s="6"/>
      <c r="E824" s="6"/>
      <c r="F824" s="7"/>
      <c r="G824" s="7"/>
      <c r="I824" s="5"/>
      <c r="J824" s="6"/>
      <c r="K824" s="6"/>
      <c r="L824" s="7"/>
      <c r="M824" s="7"/>
      <c r="O824" s="6"/>
      <c r="S824" s="6"/>
    </row>
    <row r="825" spans="3:19" s="1" customFormat="1" ht="13.2" x14ac:dyDescent="0.3">
      <c r="C825" s="5"/>
      <c r="D825" s="6"/>
      <c r="E825" s="6"/>
      <c r="F825" s="7"/>
      <c r="G825" s="7"/>
      <c r="I825" s="5"/>
      <c r="J825" s="6"/>
      <c r="K825" s="6"/>
      <c r="L825" s="7"/>
      <c r="M825" s="7"/>
      <c r="O825" s="6"/>
      <c r="S825" s="6"/>
    </row>
    <row r="826" spans="3:19" s="1" customFormat="1" ht="13.2" x14ac:dyDescent="0.3">
      <c r="C826" s="5"/>
      <c r="D826" s="6"/>
      <c r="E826" s="6"/>
      <c r="F826" s="7"/>
      <c r="G826" s="7"/>
      <c r="I826" s="5"/>
      <c r="J826" s="6"/>
      <c r="K826" s="6"/>
      <c r="L826" s="7"/>
      <c r="M826" s="7"/>
      <c r="O826" s="6"/>
      <c r="S826" s="6"/>
    </row>
    <row r="827" spans="3:19" s="1" customFormat="1" ht="13.2" x14ac:dyDescent="0.3">
      <c r="C827" s="5"/>
      <c r="D827" s="6"/>
      <c r="E827" s="6"/>
      <c r="F827" s="7"/>
      <c r="G827" s="7"/>
      <c r="I827" s="5"/>
      <c r="J827" s="6"/>
      <c r="K827" s="6"/>
      <c r="L827" s="7"/>
      <c r="M827" s="7"/>
      <c r="O827" s="6"/>
      <c r="S827" s="6"/>
    </row>
    <row r="828" spans="3:19" s="1" customFormat="1" ht="13.2" x14ac:dyDescent="0.3">
      <c r="C828" s="5"/>
      <c r="D828" s="6"/>
      <c r="E828" s="6"/>
      <c r="F828" s="7"/>
      <c r="G828" s="7"/>
      <c r="I828" s="5"/>
      <c r="J828" s="6"/>
      <c r="K828" s="6"/>
      <c r="L828" s="7"/>
      <c r="M828" s="7"/>
      <c r="O828" s="6"/>
      <c r="S828" s="6"/>
    </row>
    <row r="829" spans="3:19" s="1" customFormat="1" ht="13.2" x14ac:dyDescent="0.3">
      <c r="C829" s="5"/>
      <c r="D829" s="6"/>
      <c r="E829" s="6"/>
      <c r="F829" s="7"/>
      <c r="G829" s="7"/>
      <c r="I829" s="5"/>
      <c r="J829" s="6"/>
      <c r="K829" s="6"/>
      <c r="L829" s="7"/>
      <c r="M829" s="7"/>
      <c r="O829" s="6"/>
      <c r="S829" s="6"/>
    </row>
    <row r="830" spans="3:19" s="1" customFormat="1" ht="13.2" x14ac:dyDescent="0.3">
      <c r="C830" s="5"/>
      <c r="D830" s="6"/>
      <c r="E830" s="6"/>
      <c r="F830" s="7"/>
      <c r="G830" s="7"/>
      <c r="I830" s="5"/>
      <c r="J830" s="6"/>
      <c r="K830" s="6"/>
      <c r="L830" s="7"/>
      <c r="M830" s="7"/>
      <c r="O830" s="6"/>
      <c r="S830" s="6"/>
    </row>
    <row r="831" spans="3:19" s="1" customFormat="1" ht="13.2" x14ac:dyDescent="0.3">
      <c r="C831" s="5"/>
      <c r="D831" s="6"/>
      <c r="E831" s="6"/>
      <c r="F831" s="7"/>
      <c r="G831" s="7"/>
      <c r="I831" s="5"/>
      <c r="J831" s="6"/>
      <c r="K831" s="6"/>
      <c r="L831" s="7"/>
      <c r="M831" s="7"/>
      <c r="O831" s="6"/>
      <c r="S831" s="6"/>
    </row>
    <row r="832" spans="3:19" s="1" customFormat="1" ht="13.2" x14ac:dyDescent="0.3">
      <c r="C832" s="5"/>
      <c r="D832" s="6"/>
      <c r="E832" s="6"/>
      <c r="F832" s="7"/>
      <c r="G832" s="7"/>
      <c r="I832" s="5"/>
      <c r="J832" s="6"/>
      <c r="K832" s="6"/>
      <c r="L832" s="7"/>
      <c r="M832" s="7"/>
      <c r="O832" s="6"/>
      <c r="S832" s="6"/>
    </row>
    <row r="833" spans="3:19" s="1" customFormat="1" ht="13.2" x14ac:dyDescent="0.3">
      <c r="C833" s="5"/>
      <c r="D833" s="6"/>
      <c r="E833" s="6"/>
      <c r="F833" s="7"/>
      <c r="G833" s="7"/>
      <c r="I833" s="5"/>
      <c r="J833" s="6"/>
      <c r="K833" s="6"/>
      <c r="L833" s="7"/>
      <c r="M833" s="7"/>
      <c r="O833" s="6"/>
      <c r="S833" s="6"/>
    </row>
    <row r="834" spans="3:19" s="1" customFormat="1" ht="13.2" x14ac:dyDescent="0.3">
      <c r="C834" s="5"/>
      <c r="D834" s="6"/>
      <c r="E834" s="6"/>
      <c r="F834" s="7"/>
      <c r="G834" s="7"/>
      <c r="I834" s="5"/>
      <c r="J834" s="6"/>
      <c r="K834" s="6"/>
      <c r="L834" s="7"/>
      <c r="M834" s="7"/>
      <c r="O834" s="6"/>
      <c r="S834" s="6"/>
    </row>
    <row r="835" spans="3:19" s="1" customFormat="1" ht="13.2" x14ac:dyDescent="0.3">
      <c r="C835" s="5"/>
      <c r="D835" s="6"/>
      <c r="E835" s="6"/>
      <c r="F835" s="7"/>
      <c r="G835" s="7"/>
      <c r="I835" s="5"/>
      <c r="J835" s="6"/>
      <c r="K835" s="6"/>
      <c r="L835" s="7"/>
      <c r="M835" s="7"/>
      <c r="O835" s="6"/>
      <c r="S835" s="6"/>
    </row>
    <row r="836" spans="3:19" s="1" customFormat="1" ht="13.2" x14ac:dyDescent="0.3">
      <c r="C836" s="5"/>
      <c r="D836" s="6"/>
      <c r="E836" s="6"/>
      <c r="F836" s="7"/>
      <c r="G836" s="7"/>
      <c r="I836" s="5"/>
      <c r="J836" s="6"/>
      <c r="K836" s="6"/>
      <c r="L836" s="7"/>
      <c r="M836" s="7"/>
      <c r="O836" s="6"/>
      <c r="S836" s="6"/>
    </row>
    <row r="837" spans="3:19" s="1" customFormat="1" ht="13.2" x14ac:dyDescent="0.3">
      <c r="C837" s="5"/>
      <c r="D837" s="6"/>
      <c r="E837" s="6"/>
      <c r="F837" s="7"/>
      <c r="G837" s="7"/>
      <c r="I837" s="5"/>
      <c r="J837" s="6"/>
      <c r="K837" s="6"/>
      <c r="L837" s="7"/>
      <c r="M837" s="7"/>
      <c r="O837" s="6"/>
      <c r="S837" s="6"/>
    </row>
    <row r="838" spans="3:19" s="1" customFormat="1" ht="13.2" x14ac:dyDescent="0.3">
      <c r="C838" s="5"/>
      <c r="D838" s="6"/>
      <c r="E838" s="6"/>
      <c r="F838" s="7"/>
      <c r="G838" s="7"/>
      <c r="I838" s="5"/>
      <c r="J838" s="6"/>
      <c r="K838" s="6"/>
      <c r="L838" s="7"/>
      <c r="M838" s="7"/>
      <c r="O838" s="6"/>
      <c r="S838" s="6"/>
    </row>
    <row r="839" spans="3:19" s="1" customFormat="1" ht="13.2" x14ac:dyDescent="0.3">
      <c r="C839" s="5"/>
      <c r="D839" s="6"/>
      <c r="E839" s="6"/>
      <c r="F839" s="7"/>
      <c r="G839" s="7"/>
      <c r="I839" s="5"/>
      <c r="J839" s="6"/>
      <c r="K839" s="6"/>
      <c r="L839" s="7"/>
      <c r="M839" s="7"/>
      <c r="O839" s="6"/>
      <c r="S839" s="6"/>
    </row>
    <row r="840" spans="3:19" s="1" customFormat="1" ht="13.2" x14ac:dyDescent="0.3">
      <c r="C840" s="5"/>
      <c r="D840" s="6"/>
      <c r="E840" s="6"/>
      <c r="F840" s="7"/>
      <c r="G840" s="7"/>
      <c r="I840" s="5"/>
      <c r="J840" s="6"/>
      <c r="K840" s="6"/>
      <c r="L840" s="7"/>
      <c r="M840" s="7"/>
      <c r="O840" s="6"/>
      <c r="S840" s="6"/>
    </row>
    <row r="841" spans="3:19" s="1" customFormat="1" ht="13.2" x14ac:dyDescent="0.3">
      <c r="C841" s="5"/>
      <c r="D841" s="6"/>
      <c r="E841" s="6"/>
      <c r="F841" s="7"/>
      <c r="G841" s="7"/>
      <c r="I841" s="5"/>
      <c r="J841" s="6"/>
      <c r="K841" s="6"/>
      <c r="L841" s="7"/>
      <c r="M841" s="7"/>
      <c r="O841" s="6"/>
      <c r="S841" s="6"/>
    </row>
    <row r="842" spans="3:19" s="1" customFormat="1" ht="13.2" x14ac:dyDescent="0.3">
      <c r="C842" s="5"/>
      <c r="D842" s="6"/>
      <c r="E842" s="6"/>
      <c r="F842" s="7"/>
      <c r="G842" s="7"/>
      <c r="I842" s="5"/>
      <c r="J842" s="6"/>
      <c r="K842" s="6"/>
      <c r="L842" s="7"/>
      <c r="M842" s="7"/>
      <c r="O842" s="6"/>
      <c r="S842" s="6"/>
    </row>
    <row r="843" spans="3:19" s="1" customFormat="1" ht="13.2" x14ac:dyDescent="0.3">
      <c r="C843" s="5"/>
      <c r="D843" s="6"/>
      <c r="E843" s="6"/>
      <c r="F843" s="7"/>
      <c r="G843" s="7"/>
      <c r="I843" s="5"/>
      <c r="J843" s="6"/>
      <c r="K843" s="6"/>
      <c r="L843" s="7"/>
      <c r="M843" s="7"/>
      <c r="O843" s="6"/>
      <c r="S843" s="6"/>
    </row>
    <row r="844" spans="3:19" s="1" customFormat="1" ht="13.2" x14ac:dyDescent="0.3">
      <c r="C844" s="5"/>
      <c r="D844" s="6"/>
      <c r="E844" s="6"/>
      <c r="F844" s="7"/>
      <c r="G844" s="7"/>
      <c r="I844" s="5"/>
      <c r="J844" s="6"/>
      <c r="K844" s="6"/>
      <c r="L844" s="7"/>
      <c r="M844" s="7"/>
      <c r="O844" s="6"/>
      <c r="S844" s="6"/>
    </row>
    <row r="845" spans="3:19" s="1" customFormat="1" ht="13.2" x14ac:dyDescent="0.3">
      <c r="C845" s="5"/>
      <c r="D845" s="6"/>
      <c r="E845" s="6"/>
      <c r="F845" s="7"/>
      <c r="G845" s="7"/>
      <c r="I845" s="5"/>
      <c r="J845" s="6"/>
      <c r="K845" s="6"/>
      <c r="L845" s="7"/>
      <c r="M845" s="7"/>
      <c r="O845" s="6"/>
      <c r="S845" s="6"/>
    </row>
    <row r="846" spans="3:19" s="1" customFormat="1" ht="13.2" x14ac:dyDescent="0.3">
      <c r="C846" s="5"/>
      <c r="D846" s="6"/>
      <c r="E846" s="6"/>
      <c r="F846" s="7"/>
      <c r="G846" s="7"/>
      <c r="I846" s="5"/>
      <c r="J846" s="6"/>
      <c r="K846" s="6"/>
      <c r="L846" s="7"/>
      <c r="M846" s="7"/>
      <c r="O846" s="6"/>
      <c r="S846" s="6"/>
    </row>
    <row r="847" spans="3:19" s="1" customFormat="1" ht="13.2" x14ac:dyDescent="0.3">
      <c r="C847" s="5"/>
      <c r="D847" s="6"/>
      <c r="E847" s="6"/>
      <c r="F847" s="7"/>
      <c r="G847" s="7"/>
      <c r="I847" s="5"/>
      <c r="J847" s="6"/>
      <c r="K847" s="6"/>
      <c r="L847" s="7"/>
      <c r="M847" s="7"/>
      <c r="O847" s="6"/>
      <c r="S847" s="6"/>
    </row>
    <row r="848" spans="3:19" s="1" customFormat="1" ht="13.2" x14ac:dyDescent="0.3">
      <c r="C848" s="5"/>
      <c r="D848" s="6"/>
      <c r="E848" s="6"/>
      <c r="F848" s="7"/>
      <c r="G848" s="7"/>
      <c r="I848" s="5"/>
      <c r="J848" s="6"/>
      <c r="K848" s="6"/>
      <c r="L848" s="7"/>
      <c r="M848" s="7"/>
      <c r="O848" s="6"/>
      <c r="S848" s="6"/>
    </row>
    <row r="849" spans="3:19" s="1" customFormat="1" ht="13.2" x14ac:dyDescent="0.3">
      <c r="C849" s="5"/>
      <c r="D849" s="6"/>
      <c r="E849" s="6"/>
      <c r="F849" s="7"/>
      <c r="G849" s="7"/>
      <c r="I849" s="5"/>
      <c r="J849" s="6"/>
      <c r="K849" s="6"/>
      <c r="L849" s="7"/>
      <c r="M849" s="7"/>
      <c r="O849" s="6"/>
      <c r="S849" s="6"/>
    </row>
    <row r="850" spans="3:19" s="1" customFormat="1" ht="13.2" x14ac:dyDescent="0.3">
      <c r="C850" s="5"/>
      <c r="D850" s="6"/>
      <c r="E850" s="6"/>
      <c r="F850" s="7"/>
      <c r="G850" s="7"/>
      <c r="I850" s="5"/>
      <c r="J850" s="6"/>
      <c r="K850" s="6"/>
      <c r="L850" s="7"/>
      <c r="M850" s="7"/>
      <c r="O850" s="6"/>
      <c r="S850" s="6"/>
    </row>
    <row r="851" spans="3:19" s="1" customFormat="1" ht="13.2" x14ac:dyDescent="0.3">
      <c r="C851" s="5"/>
      <c r="D851" s="6"/>
      <c r="E851" s="6"/>
      <c r="F851" s="7"/>
      <c r="G851" s="7"/>
      <c r="I851" s="5"/>
      <c r="J851" s="6"/>
      <c r="K851" s="6"/>
      <c r="L851" s="7"/>
      <c r="M851" s="7"/>
      <c r="O851" s="6"/>
      <c r="S851" s="6"/>
    </row>
    <row r="852" spans="3:19" s="1" customFormat="1" ht="13.2" x14ac:dyDescent="0.3">
      <c r="C852" s="5"/>
      <c r="D852" s="6"/>
      <c r="E852" s="6"/>
      <c r="F852" s="7"/>
      <c r="G852" s="7"/>
      <c r="I852" s="5"/>
      <c r="J852" s="6"/>
      <c r="K852" s="6"/>
      <c r="L852" s="7"/>
      <c r="M852" s="7"/>
      <c r="O852" s="6"/>
      <c r="S852" s="6"/>
    </row>
    <row r="853" spans="3:19" s="1" customFormat="1" ht="13.2" x14ac:dyDescent="0.3">
      <c r="C853" s="5"/>
      <c r="D853" s="6"/>
      <c r="E853" s="6"/>
      <c r="F853" s="7"/>
      <c r="G853" s="7"/>
      <c r="I853" s="5"/>
      <c r="J853" s="6"/>
      <c r="K853" s="6"/>
      <c r="L853" s="7"/>
      <c r="M853" s="7"/>
      <c r="O853" s="6"/>
      <c r="S853" s="6"/>
    </row>
    <row r="854" spans="3:19" s="1" customFormat="1" ht="13.2" x14ac:dyDescent="0.3">
      <c r="C854" s="5"/>
      <c r="D854" s="6"/>
      <c r="E854" s="6"/>
      <c r="F854" s="7"/>
      <c r="G854" s="7"/>
      <c r="I854" s="5"/>
      <c r="J854" s="6"/>
      <c r="K854" s="6"/>
      <c r="L854" s="7"/>
      <c r="M854" s="7"/>
      <c r="O854" s="6"/>
      <c r="S854" s="6"/>
    </row>
    <row r="855" spans="3:19" s="1" customFormat="1" ht="13.2" x14ac:dyDescent="0.3">
      <c r="C855" s="5"/>
      <c r="D855" s="6"/>
      <c r="E855" s="6"/>
      <c r="F855" s="7"/>
      <c r="G855" s="7"/>
      <c r="I855" s="5"/>
      <c r="J855" s="6"/>
      <c r="K855" s="6"/>
      <c r="L855" s="7"/>
      <c r="M855" s="7"/>
      <c r="O855" s="6"/>
      <c r="S855" s="6"/>
    </row>
    <row r="856" spans="3:19" s="1" customFormat="1" ht="13.2" x14ac:dyDescent="0.3">
      <c r="C856" s="5"/>
      <c r="D856" s="6"/>
      <c r="E856" s="6"/>
      <c r="F856" s="7"/>
      <c r="G856" s="7"/>
      <c r="I856" s="5"/>
      <c r="J856" s="6"/>
      <c r="K856" s="6"/>
      <c r="L856" s="7"/>
      <c r="M856" s="7"/>
      <c r="O856" s="6"/>
      <c r="S856" s="6"/>
    </row>
    <row r="857" spans="3:19" s="1" customFormat="1" ht="13.2" x14ac:dyDescent="0.3">
      <c r="C857" s="5"/>
      <c r="D857" s="6"/>
      <c r="E857" s="6"/>
      <c r="F857" s="7"/>
      <c r="G857" s="7"/>
      <c r="I857" s="5"/>
      <c r="J857" s="6"/>
      <c r="K857" s="6"/>
      <c r="L857" s="7"/>
      <c r="M857" s="7"/>
      <c r="O857" s="6"/>
      <c r="S857" s="6"/>
    </row>
    <row r="858" spans="3:19" s="1" customFormat="1" ht="13.2" x14ac:dyDescent="0.3">
      <c r="C858" s="5"/>
      <c r="D858" s="6"/>
      <c r="E858" s="6"/>
      <c r="F858" s="7"/>
      <c r="G858" s="7"/>
      <c r="I858" s="5"/>
      <c r="J858" s="6"/>
      <c r="K858" s="6"/>
      <c r="L858" s="7"/>
      <c r="M858" s="7"/>
      <c r="O858" s="6"/>
      <c r="S858" s="6"/>
    </row>
    <row r="859" spans="3:19" s="1" customFormat="1" ht="13.2" x14ac:dyDescent="0.3">
      <c r="C859" s="5"/>
      <c r="D859" s="6"/>
      <c r="E859" s="6"/>
      <c r="F859" s="7"/>
      <c r="G859" s="7"/>
      <c r="I859" s="5"/>
      <c r="J859" s="6"/>
      <c r="K859" s="6"/>
      <c r="L859" s="7"/>
      <c r="M859" s="7"/>
      <c r="O859" s="6"/>
      <c r="S859" s="6"/>
    </row>
    <row r="860" spans="3:19" s="1" customFormat="1" ht="13.2" x14ac:dyDescent="0.3">
      <c r="C860" s="5"/>
      <c r="D860" s="6"/>
      <c r="E860" s="6"/>
      <c r="F860" s="7"/>
      <c r="G860" s="7"/>
      <c r="I860" s="5"/>
      <c r="J860" s="6"/>
      <c r="K860" s="6"/>
      <c r="L860" s="7"/>
      <c r="M860" s="7"/>
      <c r="O860" s="6"/>
      <c r="S860" s="6"/>
    </row>
    <row r="861" spans="3:19" s="1" customFormat="1" ht="13.2" x14ac:dyDescent="0.3">
      <c r="C861" s="5"/>
      <c r="D861" s="6"/>
      <c r="E861" s="6"/>
      <c r="F861" s="7"/>
      <c r="G861" s="7"/>
      <c r="I861" s="5"/>
      <c r="J861" s="6"/>
      <c r="K861" s="6"/>
      <c r="L861" s="7"/>
      <c r="M861" s="7"/>
      <c r="O861" s="6"/>
      <c r="S861" s="6"/>
    </row>
    <row r="862" spans="3:19" s="1" customFormat="1" ht="13.2" x14ac:dyDescent="0.3">
      <c r="C862" s="5"/>
      <c r="D862" s="6"/>
      <c r="E862" s="6"/>
      <c r="F862" s="7"/>
      <c r="G862" s="7"/>
      <c r="I862" s="5"/>
      <c r="J862" s="6"/>
      <c r="K862" s="6"/>
      <c r="L862" s="7"/>
      <c r="M862" s="7"/>
      <c r="O862" s="6"/>
      <c r="S862" s="6"/>
    </row>
    <row r="863" spans="3:19" s="1" customFormat="1" ht="13.2" x14ac:dyDescent="0.3">
      <c r="C863" s="5"/>
      <c r="D863" s="6"/>
      <c r="E863" s="6"/>
      <c r="F863" s="7"/>
      <c r="G863" s="7"/>
      <c r="I863" s="5"/>
      <c r="J863" s="6"/>
      <c r="K863" s="6"/>
      <c r="L863" s="7"/>
      <c r="M863" s="7"/>
      <c r="O863" s="6"/>
      <c r="S863" s="6"/>
    </row>
    <row r="864" spans="3:19" s="1" customFormat="1" ht="13.2" x14ac:dyDescent="0.3">
      <c r="C864" s="5"/>
      <c r="D864" s="6"/>
      <c r="E864" s="6"/>
      <c r="F864" s="7"/>
      <c r="G864" s="7"/>
      <c r="I864" s="5"/>
      <c r="J864" s="6"/>
      <c r="K864" s="6"/>
      <c r="L864" s="7"/>
      <c r="M864" s="7"/>
      <c r="O864" s="6"/>
      <c r="S864" s="6"/>
    </row>
    <row r="865" spans="3:19" s="1" customFormat="1" ht="13.2" x14ac:dyDescent="0.3">
      <c r="C865" s="5"/>
      <c r="D865" s="6"/>
      <c r="E865" s="6"/>
      <c r="F865" s="7"/>
      <c r="G865" s="7"/>
      <c r="I865" s="5"/>
      <c r="J865" s="6"/>
      <c r="K865" s="6"/>
      <c r="L865" s="7"/>
      <c r="M865" s="7"/>
      <c r="O865" s="6"/>
      <c r="S865" s="6"/>
    </row>
    <row r="866" spans="3:19" s="1" customFormat="1" ht="13.2" x14ac:dyDescent="0.3">
      <c r="C866" s="5"/>
      <c r="D866" s="6"/>
      <c r="E866" s="6"/>
      <c r="F866" s="7"/>
      <c r="G866" s="7"/>
      <c r="I866" s="5"/>
      <c r="J866" s="6"/>
      <c r="K866" s="6"/>
      <c r="L866" s="7"/>
      <c r="M866" s="7"/>
      <c r="O866" s="6"/>
      <c r="S866" s="6"/>
    </row>
    <row r="867" spans="3:19" s="1" customFormat="1" ht="13.2" x14ac:dyDescent="0.3">
      <c r="C867" s="5"/>
      <c r="D867" s="6"/>
      <c r="E867" s="6"/>
      <c r="F867" s="7"/>
      <c r="G867" s="7"/>
      <c r="I867" s="5"/>
      <c r="J867" s="6"/>
      <c r="K867" s="6"/>
      <c r="L867" s="7"/>
      <c r="M867" s="7"/>
      <c r="O867" s="6"/>
      <c r="S867" s="6"/>
    </row>
    <row r="868" spans="3:19" s="1" customFormat="1" ht="13.2" x14ac:dyDescent="0.3">
      <c r="C868" s="5"/>
      <c r="D868" s="6"/>
      <c r="E868" s="6"/>
      <c r="F868" s="7"/>
      <c r="G868" s="7"/>
      <c r="I868" s="5"/>
      <c r="J868" s="6"/>
      <c r="K868" s="6"/>
      <c r="L868" s="7"/>
      <c r="M868" s="7"/>
      <c r="O868" s="6"/>
      <c r="S868" s="6"/>
    </row>
    <row r="869" spans="3:19" s="1" customFormat="1" ht="13.2" x14ac:dyDescent="0.3">
      <c r="C869" s="5"/>
      <c r="D869" s="6"/>
      <c r="E869" s="6"/>
      <c r="F869" s="7"/>
      <c r="G869" s="7"/>
      <c r="I869" s="5"/>
      <c r="J869" s="6"/>
      <c r="K869" s="6"/>
      <c r="L869" s="7"/>
      <c r="M869" s="7"/>
      <c r="O869" s="6"/>
      <c r="S869" s="6"/>
    </row>
    <row r="870" spans="3:19" s="1" customFormat="1" ht="13.2" x14ac:dyDescent="0.3">
      <c r="C870" s="5"/>
      <c r="D870" s="6"/>
      <c r="E870" s="6"/>
      <c r="F870" s="7"/>
      <c r="G870" s="7"/>
      <c r="I870" s="5"/>
      <c r="J870" s="6"/>
      <c r="K870" s="6"/>
      <c r="L870" s="7"/>
      <c r="M870" s="7"/>
      <c r="O870" s="6"/>
      <c r="S870" s="6"/>
    </row>
    <row r="871" spans="3:19" s="1" customFormat="1" ht="13.2" x14ac:dyDescent="0.3">
      <c r="C871" s="5"/>
      <c r="D871" s="6"/>
      <c r="E871" s="6"/>
      <c r="F871" s="7"/>
      <c r="G871" s="7"/>
      <c r="I871" s="5"/>
      <c r="J871" s="6"/>
      <c r="K871" s="6"/>
      <c r="L871" s="7"/>
      <c r="M871" s="7"/>
      <c r="O871" s="6"/>
      <c r="S871" s="6"/>
    </row>
    <row r="872" spans="3:19" s="1" customFormat="1" ht="13.2" x14ac:dyDescent="0.3">
      <c r="C872" s="5"/>
      <c r="D872" s="6"/>
      <c r="E872" s="6"/>
      <c r="F872" s="7"/>
      <c r="G872" s="7"/>
      <c r="I872" s="5"/>
      <c r="J872" s="6"/>
      <c r="K872" s="6"/>
      <c r="L872" s="7"/>
      <c r="M872" s="7"/>
      <c r="O872" s="6"/>
      <c r="S872" s="6"/>
    </row>
    <row r="873" spans="3:19" s="1" customFormat="1" ht="13.2" x14ac:dyDescent="0.3">
      <c r="C873" s="5"/>
      <c r="D873" s="6"/>
      <c r="E873" s="6"/>
      <c r="F873" s="7"/>
      <c r="G873" s="7"/>
      <c r="I873" s="5"/>
      <c r="J873" s="6"/>
      <c r="K873" s="6"/>
      <c r="L873" s="7"/>
      <c r="M873" s="7"/>
      <c r="O873" s="6"/>
      <c r="S873" s="6"/>
    </row>
    <row r="874" spans="3:19" s="1" customFormat="1" ht="13.2" x14ac:dyDescent="0.3">
      <c r="C874" s="5"/>
      <c r="D874" s="6"/>
      <c r="E874" s="6"/>
      <c r="F874" s="7"/>
      <c r="G874" s="7"/>
      <c r="I874" s="5"/>
      <c r="J874" s="6"/>
      <c r="K874" s="6"/>
      <c r="L874" s="7"/>
      <c r="M874" s="7"/>
      <c r="O874" s="6"/>
      <c r="S874" s="6"/>
    </row>
    <row r="875" spans="3:19" s="1" customFormat="1" ht="13.2" x14ac:dyDescent="0.3">
      <c r="C875" s="5"/>
      <c r="D875" s="6"/>
      <c r="E875" s="6"/>
      <c r="F875" s="7"/>
      <c r="G875" s="7"/>
      <c r="I875" s="5"/>
      <c r="J875" s="6"/>
      <c r="K875" s="6"/>
      <c r="L875" s="7"/>
      <c r="M875" s="7"/>
      <c r="O875" s="6"/>
      <c r="S875" s="6"/>
    </row>
    <row r="876" spans="3:19" s="1" customFormat="1" ht="13.2" x14ac:dyDescent="0.3">
      <c r="C876" s="5"/>
      <c r="D876" s="6"/>
      <c r="E876" s="6"/>
      <c r="F876" s="7"/>
      <c r="G876" s="7"/>
      <c r="I876" s="5"/>
      <c r="J876" s="6"/>
      <c r="K876" s="6"/>
      <c r="L876" s="7"/>
      <c r="M876" s="7"/>
      <c r="O876" s="6"/>
      <c r="S876" s="6"/>
    </row>
    <row r="877" spans="3:19" s="1" customFormat="1" ht="13.2" x14ac:dyDescent="0.3">
      <c r="C877" s="5"/>
      <c r="D877" s="6"/>
      <c r="E877" s="6"/>
      <c r="F877" s="7"/>
      <c r="G877" s="7"/>
      <c r="I877" s="5"/>
      <c r="J877" s="6"/>
      <c r="K877" s="6"/>
      <c r="L877" s="7"/>
      <c r="M877" s="7"/>
      <c r="O877" s="6"/>
      <c r="S877" s="6"/>
    </row>
    <row r="878" spans="3:19" s="1" customFormat="1" ht="13.2" x14ac:dyDescent="0.3">
      <c r="C878" s="5"/>
      <c r="D878" s="6"/>
      <c r="E878" s="6"/>
      <c r="F878" s="7"/>
      <c r="G878" s="7"/>
      <c r="I878" s="5"/>
      <c r="J878" s="6"/>
      <c r="K878" s="6"/>
      <c r="L878" s="7"/>
      <c r="M878" s="7"/>
      <c r="O878" s="6"/>
      <c r="S878" s="6"/>
    </row>
    <row r="879" spans="3:19" s="1" customFormat="1" ht="13.2" x14ac:dyDescent="0.3">
      <c r="C879" s="5"/>
      <c r="D879" s="6"/>
      <c r="E879" s="6"/>
      <c r="F879" s="7"/>
      <c r="G879" s="7"/>
      <c r="I879" s="5"/>
      <c r="J879" s="6"/>
      <c r="K879" s="6"/>
      <c r="L879" s="7"/>
      <c r="M879" s="7"/>
      <c r="O879" s="6"/>
      <c r="S879" s="6"/>
    </row>
    <row r="880" spans="3:19" s="1" customFormat="1" ht="13.2" x14ac:dyDescent="0.3">
      <c r="C880" s="5"/>
      <c r="D880" s="6"/>
      <c r="E880" s="6"/>
      <c r="F880" s="7"/>
      <c r="G880" s="7"/>
      <c r="I880" s="5"/>
      <c r="J880" s="6"/>
      <c r="K880" s="6"/>
      <c r="L880" s="7"/>
      <c r="M880" s="7"/>
      <c r="O880" s="6"/>
      <c r="S880" s="6"/>
    </row>
    <row r="881" spans="3:19" s="1" customFormat="1" ht="13.2" x14ac:dyDescent="0.3">
      <c r="C881" s="5"/>
      <c r="D881" s="6"/>
      <c r="E881" s="6"/>
      <c r="F881" s="7"/>
      <c r="G881" s="7"/>
      <c r="I881" s="5"/>
      <c r="J881" s="6"/>
      <c r="K881" s="6"/>
      <c r="L881" s="7"/>
      <c r="M881" s="7"/>
      <c r="O881" s="6"/>
      <c r="S881" s="6"/>
    </row>
    <row r="882" spans="3:19" s="1" customFormat="1" ht="13.2" x14ac:dyDescent="0.3">
      <c r="C882" s="5"/>
      <c r="D882" s="6"/>
      <c r="E882" s="6"/>
      <c r="F882" s="7"/>
      <c r="G882" s="7"/>
      <c r="I882" s="5"/>
      <c r="J882" s="6"/>
      <c r="K882" s="6"/>
      <c r="L882" s="7"/>
      <c r="M882" s="7"/>
      <c r="O882" s="6"/>
      <c r="S882" s="6"/>
    </row>
    <row r="883" spans="3:19" s="1" customFormat="1" ht="13.2" x14ac:dyDescent="0.3">
      <c r="C883" s="5"/>
      <c r="D883" s="6"/>
      <c r="E883" s="6"/>
      <c r="F883" s="7"/>
      <c r="G883" s="7"/>
      <c r="I883" s="5"/>
      <c r="J883" s="6"/>
      <c r="K883" s="6"/>
      <c r="L883" s="7"/>
      <c r="M883" s="7"/>
      <c r="O883" s="6"/>
      <c r="S883" s="6"/>
    </row>
    <row r="884" spans="3:19" s="1" customFormat="1" ht="13.2" x14ac:dyDescent="0.3">
      <c r="C884" s="5"/>
      <c r="D884" s="6"/>
      <c r="E884" s="6"/>
      <c r="F884" s="7"/>
      <c r="G884" s="7"/>
      <c r="I884" s="5"/>
      <c r="J884" s="6"/>
      <c r="K884" s="6"/>
      <c r="L884" s="7"/>
      <c r="M884" s="7"/>
      <c r="O884" s="6"/>
      <c r="S884" s="6"/>
    </row>
    <row r="885" spans="3:19" s="1" customFormat="1" ht="13.2" x14ac:dyDescent="0.3">
      <c r="C885" s="5"/>
      <c r="D885" s="6"/>
      <c r="E885" s="6"/>
      <c r="F885" s="7"/>
      <c r="G885" s="7"/>
      <c r="I885" s="5"/>
      <c r="J885" s="6"/>
      <c r="K885" s="6"/>
      <c r="L885" s="7"/>
      <c r="M885" s="7"/>
      <c r="O885" s="6"/>
      <c r="S885" s="6"/>
    </row>
    <row r="886" spans="3:19" s="1" customFormat="1" ht="13.2" x14ac:dyDescent="0.3">
      <c r="C886" s="5"/>
      <c r="D886" s="6"/>
      <c r="E886" s="6"/>
      <c r="F886" s="7"/>
      <c r="G886" s="7"/>
      <c r="I886" s="5"/>
      <c r="J886" s="6"/>
      <c r="K886" s="6"/>
      <c r="L886" s="7"/>
      <c r="M886" s="7"/>
      <c r="O886" s="6"/>
      <c r="S886" s="6"/>
    </row>
    <row r="887" spans="3:19" s="1" customFormat="1" ht="13.2" x14ac:dyDescent="0.3">
      <c r="C887" s="5"/>
      <c r="D887" s="6"/>
      <c r="E887" s="6"/>
      <c r="F887" s="7"/>
      <c r="G887" s="7"/>
      <c r="I887" s="5"/>
      <c r="J887" s="6"/>
      <c r="K887" s="6"/>
      <c r="L887" s="7"/>
      <c r="M887" s="7"/>
      <c r="O887" s="6"/>
      <c r="S887" s="6"/>
    </row>
    <row r="888" spans="3:19" s="1" customFormat="1" ht="13.2" x14ac:dyDescent="0.3">
      <c r="C888" s="5"/>
      <c r="D888" s="6"/>
      <c r="E888" s="6"/>
      <c r="F888" s="7"/>
      <c r="G888" s="7"/>
      <c r="I888" s="5"/>
      <c r="J888" s="6"/>
      <c r="K888" s="6"/>
      <c r="L888" s="7"/>
      <c r="M888" s="7"/>
      <c r="O888" s="6"/>
      <c r="S888" s="6"/>
    </row>
    <row r="889" spans="3:19" s="1" customFormat="1" ht="13.2" x14ac:dyDescent="0.3">
      <c r="C889" s="5"/>
      <c r="D889" s="6"/>
      <c r="E889" s="6"/>
      <c r="F889" s="7"/>
      <c r="G889" s="7"/>
      <c r="I889" s="5"/>
      <c r="J889" s="6"/>
      <c r="K889" s="6"/>
      <c r="L889" s="7"/>
      <c r="M889" s="7"/>
      <c r="O889" s="6"/>
      <c r="S889" s="6"/>
    </row>
    <row r="890" spans="3:19" s="1" customFormat="1" ht="13.2" x14ac:dyDescent="0.3">
      <c r="C890" s="5"/>
      <c r="D890" s="6"/>
      <c r="E890" s="6"/>
      <c r="F890" s="7"/>
      <c r="G890" s="7"/>
      <c r="I890" s="5"/>
      <c r="J890" s="6"/>
      <c r="K890" s="6"/>
      <c r="L890" s="7"/>
      <c r="M890" s="7"/>
      <c r="O890" s="6"/>
      <c r="S890" s="6"/>
    </row>
    <row r="891" spans="3:19" s="1" customFormat="1" ht="13.2" x14ac:dyDescent="0.3">
      <c r="C891" s="5"/>
      <c r="D891" s="6"/>
      <c r="E891" s="6"/>
      <c r="F891" s="7"/>
      <c r="G891" s="7"/>
      <c r="I891" s="5"/>
      <c r="J891" s="6"/>
      <c r="K891" s="6"/>
      <c r="L891" s="7"/>
      <c r="M891" s="7"/>
      <c r="O891" s="6"/>
      <c r="S891" s="6"/>
    </row>
    <row r="892" spans="3:19" s="1" customFormat="1" ht="13.2" x14ac:dyDescent="0.3">
      <c r="C892" s="5"/>
      <c r="D892" s="6"/>
      <c r="E892" s="6"/>
      <c r="F892" s="7"/>
      <c r="G892" s="7"/>
      <c r="I892" s="5"/>
      <c r="J892" s="6"/>
      <c r="K892" s="6"/>
      <c r="L892" s="7"/>
      <c r="M892" s="7"/>
      <c r="O892" s="6"/>
      <c r="S892" s="6"/>
    </row>
    <row r="893" spans="3:19" s="1" customFormat="1" ht="13.2" x14ac:dyDescent="0.3">
      <c r="C893" s="5"/>
      <c r="D893" s="6"/>
      <c r="E893" s="6"/>
      <c r="F893" s="7"/>
      <c r="G893" s="7"/>
      <c r="I893" s="5"/>
      <c r="J893" s="6"/>
      <c r="K893" s="6"/>
      <c r="L893" s="7"/>
      <c r="M893" s="7"/>
      <c r="O893" s="6"/>
      <c r="S893" s="6"/>
    </row>
    <row r="894" spans="3:19" s="1" customFormat="1" ht="13.2" x14ac:dyDescent="0.3">
      <c r="C894" s="5"/>
      <c r="D894" s="6"/>
      <c r="E894" s="6"/>
      <c r="F894" s="7"/>
      <c r="G894" s="7"/>
      <c r="I894" s="5"/>
      <c r="J894" s="6"/>
      <c r="K894" s="6"/>
      <c r="L894" s="7"/>
      <c r="M894" s="7"/>
      <c r="O894" s="6"/>
      <c r="S894" s="6"/>
    </row>
    <row r="895" spans="3:19" s="1" customFormat="1" ht="13.2" x14ac:dyDescent="0.3">
      <c r="C895" s="5"/>
      <c r="D895" s="6"/>
      <c r="E895" s="6"/>
      <c r="F895" s="7"/>
      <c r="G895" s="7"/>
      <c r="I895" s="5"/>
      <c r="J895" s="6"/>
      <c r="K895" s="6"/>
      <c r="L895" s="7"/>
      <c r="M895" s="7"/>
      <c r="O895" s="6"/>
      <c r="S895" s="6"/>
    </row>
    <row r="896" spans="3:19" s="1" customFormat="1" ht="13.2" x14ac:dyDescent="0.3">
      <c r="C896" s="5"/>
      <c r="D896" s="6"/>
      <c r="E896" s="6"/>
      <c r="F896" s="7"/>
      <c r="G896" s="7"/>
      <c r="I896" s="5"/>
      <c r="J896" s="6"/>
      <c r="K896" s="6"/>
      <c r="L896" s="7"/>
      <c r="M896" s="7"/>
      <c r="O896" s="6"/>
      <c r="S896" s="6"/>
    </row>
    <row r="897" spans="3:19" s="1" customFormat="1" ht="13.2" x14ac:dyDescent="0.3">
      <c r="C897" s="5"/>
      <c r="D897" s="6"/>
      <c r="E897" s="6"/>
      <c r="F897" s="7"/>
      <c r="G897" s="7"/>
      <c r="I897" s="5"/>
      <c r="J897" s="6"/>
      <c r="K897" s="6"/>
      <c r="L897" s="7"/>
      <c r="M897" s="7"/>
      <c r="O897" s="6"/>
      <c r="S897" s="6"/>
    </row>
    <row r="898" spans="3:19" s="1" customFormat="1" ht="13.2" x14ac:dyDescent="0.3">
      <c r="C898" s="5"/>
      <c r="D898" s="6"/>
      <c r="E898" s="6"/>
      <c r="F898" s="7"/>
      <c r="G898" s="7"/>
      <c r="I898" s="5"/>
      <c r="J898" s="6"/>
      <c r="K898" s="6"/>
      <c r="L898" s="7"/>
      <c r="M898" s="7"/>
      <c r="O898" s="6"/>
      <c r="S898" s="6"/>
    </row>
    <row r="899" spans="3:19" s="1" customFormat="1" ht="13.2" x14ac:dyDescent="0.3">
      <c r="C899" s="5"/>
      <c r="D899" s="6"/>
      <c r="E899" s="6"/>
      <c r="F899" s="7"/>
      <c r="G899" s="7"/>
      <c r="I899" s="5"/>
      <c r="J899" s="6"/>
      <c r="K899" s="6"/>
      <c r="L899" s="7"/>
      <c r="M899" s="7"/>
      <c r="O899" s="6"/>
      <c r="S899" s="6"/>
    </row>
    <row r="900" spans="3:19" s="1" customFormat="1" ht="13.2" x14ac:dyDescent="0.3">
      <c r="C900" s="5"/>
      <c r="D900" s="6"/>
      <c r="E900" s="6"/>
      <c r="F900" s="7"/>
      <c r="G900" s="7"/>
      <c r="I900" s="5"/>
      <c r="J900" s="6"/>
      <c r="K900" s="6"/>
      <c r="L900" s="7"/>
      <c r="M900" s="7"/>
      <c r="O900" s="6"/>
      <c r="S900" s="6"/>
    </row>
    <row r="901" spans="3:19" s="1" customFormat="1" ht="13.2" x14ac:dyDescent="0.3">
      <c r="C901" s="5"/>
      <c r="D901" s="6"/>
      <c r="E901" s="6"/>
      <c r="F901" s="7"/>
      <c r="G901" s="7"/>
      <c r="I901" s="5"/>
      <c r="J901" s="6"/>
      <c r="K901" s="6"/>
      <c r="L901" s="7"/>
      <c r="M901" s="7"/>
      <c r="O901" s="6"/>
      <c r="S901" s="6"/>
    </row>
    <row r="902" spans="3:19" s="1" customFormat="1" ht="13.2" x14ac:dyDescent="0.3">
      <c r="C902" s="5"/>
      <c r="D902" s="6"/>
      <c r="E902" s="6"/>
      <c r="F902" s="7"/>
      <c r="G902" s="7"/>
      <c r="I902" s="5"/>
      <c r="J902" s="6"/>
      <c r="K902" s="6"/>
      <c r="L902" s="7"/>
      <c r="M902" s="7"/>
      <c r="O902" s="6"/>
      <c r="S902" s="6"/>
    </row>
    <row r="903" spans="3:19" s="1" customFormat="1" ht="13.2" x14ac:dyDescent="0.3">
      <c r="C903" s="5"/>
      <c r="D903" s="6"/>
      <c r="E903" s="6"/>
      <c r="F903" s="7"/>
      <c r="G903" s="7"/>
      <c r="I903" s="5"/>
      <c r="J903" s="6"/>
      <c r="K903" s="6"/>
      <c r="L903" s="7"/>
      <c r="M903" s="7"/>
      <c r="O903" s="6"/>
      <c r="S903" s="6"/>
    </row>
    <row r="904" spans="3:19" s="1" customFormat="1" ht="13.2" x14ac:dyDescent="0.3">
      <c r="C904" s="5"/>
      <c r="D904" s="6"/>
      <c r="E904" s="6"/>
      <c r="F904" s="7"/>
      <c r="G904" s="7"/>
      <c r="I904" s="5"/>
      <c r="J904" s="6"/>
      <c r="K904" s="6"/>
      <c r="L904" s="7"/>
      <c r="M904" s="7"/>
      <c r="O904" s="6"/>
      <c r="S904" s="6"/>
    </row>
    <row r="905" spans="3:19" s="1" customFormat="1" ht="13.2" x14ac:dyDescent="0.3">
      <c r="C905" s="5"/>
      <c r="D905" s="6"/>
      <c r="E905" s="6"/>
      <c r="F905" s="7"/>
      <c r="G905" s="7"/>
      <c r="I905" s="5"/>
      <c r="J905" s="6"/>
      <c r="K905" s="6"/>
      <c r="L905" s="7"/>
      <c r="M905" s="7"/>
      <c r="O905" s="6"/>
      <c r="S905" s="6"/>
    </row>
    <row r="906" spans="3:19" s="1" customFormat="1" ht="13.2" x14ac:dyDescent="0.3">
      <c r="C906" s="5"/>
      <c r="D906" s="6"/>
      <c r="E906" s="6"/>
      <c r="F906" s="7"/>
      <c r="G906" s="7"/>
      <c r="I906" s="5"/>
      <c r="J906" s="6"/>
      <c r="K906" s="6"/>
      <c r="L906" s="7"/>
      <c r="M906" s="7"/>
      <c r="O906" s="6"/>
      <c r="S906" s="6"/>
    </row>
    <row r="907" spans="3:19" s="1" customFormat="1" ht="13.2" x14ac:dyDescent="0.3">
      <c r="C907" s="5"/>
      <c r="D907" s="6"/>
      <c r="E907" s="6"/>
      <c r="F907" s="7"/>
      <c r="G907" s="7"/>
      <c r="I907" s="5"/>
      <c r="J907" s="6"/>
      <c r="K907" s="6"/>
      <c r="L907" s="7"/>
      <c r="M907" s="7"/>
      <c r="O907" s="6"/>
      <c r="S907" s="6"/>
    </row>
    <row r="908" spans="3:19" s="1" customFormat="1" ht="13.2" x14ac:dyDescent="0.3">
      <c r="C908" s="5"/>
      <c r="D908" s="6"/>
      <c r="E908" s="6"/>
      <c r="F908" s="7"/>
      <c r="G908" s="7"/>
      <c r="I908" s="5"/>
      <c r="J908" s="6"/>
      <c r="K908" s="6"/>
      <c r="L908" s="7"/>
      <c r="M908" s="7"/>
      <c r="O908" s="6"/>
      <c r="S908" s="6"/>
    </row>
    <row r="909" spans="3:19" s="1" customFormat="1" ht="13.2" x14ac:dyDescent="0.3">
      <c r="C909" s="5"/>
      <c r="D909" s="6"/>
      <c r="E909" s="6"/>
      <c r="F909" s="7"/>
      <c r="G909" s="7"/>
      <c r="I909" s="5"/>
      <c r="J909" s="6"/>
      <c r="K909" s="6"/>
      <c r="L909" s="7"/>
      <c r="M909" s="7"/>
      <c r="O909" s="6"/>
      <c r="S909" s="6"/>
    </row>
    <row r="910" spans="3:19" s="1" customFormat="1" ht="13.2" x14ac:dyDescent="0.3">
      <c r="C910" s="5"/>
      <c r="D910" s="6"/>
      <c r="E910" s="6"/>
      <c r="F910" s="7"/>
      <c r="G910" s="7"/>
      <c r="I910" s="5"/>
      <c r="J910" s="6"/>
      <c r="K910" s="6"/>
      <c r="L910" s="7"/>
      <c r="M910" s="7"/>
      <c r="O910" s="6"/>
      <c r="S910" s="6"/>
    </row>
    <row r="911" spans="3:19" s="1" customFormat="1" ht="13.2" x14ac:dyDescent="0.3">
      <c r="C911" s="5"/>
      <c r="D911" s="6"/>
      <c r="E911" s="6"/>
      <c r="F911" s="7"/>
      <c r="G911" s="7"/>
      <c r="I911" s="5"/>
      <c r="J911" s="6"/>
      <c r="K911" s="6"/>
      <c r="L911" s="7"/>
      <c r="M911" s="7"/>
      <c r="O911" s="6"/>
      <c r="S911" s="6"/>
    </row>
    <row r="912" spans="3:19" s="1" customFormat="1" ht="13.2" x14ac:dyDescent="0.3">
      <c r="C912" s="5"/>
      <c r="D912" s="6"/>
      <c r="E912" s="6"/>
      <c r="F912" s="7"/>
      <c r="G912" s="7"/>
      <c r="I912" s="5"/>
      <c r="J912" s="6"/>
      <c r="K912" s="6"/>
      <c r="L912" s="7"/>
      <c r="M912" s="7"/>
      <c r="O912" s="6"/>
      <c r="S912" s="6"/>
    </row>
    <row r="913" spans="3:19" s="1" customFormat="1" ht="13.2" x14ac:dyDescent="0.3">
      <c r="C913" s="5"/>
      <c r="D913" s="6"/>
      <c r="E913" s="6"/>
      <c r="F913" s="7"/>
      <c r="G913" s="7"/>
      <c r="I913" s="5"/>
      <c r="J913" s="6"/>
      <c r="K913" s="6"/>
      <c r="L913" s="7"/>
      <c r="M913" s="7"/>
      <c r="O913" s="6"/>
      <c r="S913" s="6"/>
    </row>
    <row r="914" spans="3:19" s="1" customFormat="1" ht="13.2" x14ac:dyDescent="0.3">
      <c r="C914" s="5"/>
      <c r="D914" s="6"/>
      <c r="E914" s="6"/>
      <c r="F914" s="7"/>
      <c r="G914" s="7"/>
      <c r="I914" s="5"/>
      <c r="J914" s="6"/>
      <c r="K914" s="6"/>
      <c r="L914" s="7"/>
      <c r="M914" s="7"/>
      <c r="O914" s="6"/>
      <c r="S914" s="6"/>
    </row>
    <row r="915" spans="3:19" s="1" customFormat="1" ht="13.2" x14ac:dyDescent="0.3">
      <c r="C915" s="5"/>
      <c r="D915" s="6"/>
      <c r="E915" s="6"/>
      <c r="F915" s="7"/>
      <c r="G915" s="7"/>
      <c r="I915" s="5"/>
      <c r="J915" s="6"/>
      <c r="K915" s="6"/>
      <c r="L915" s="7"/>
      <c r="M915" s="7"/>
      <c r="O915" s="6"/>
      <c r="S915" s="6"/>
    </row>
    <row r="916" spans="3:19" s="1" customFormat="1" ht="13.2" x14ac:dyDescent="0.3">
      <c r="C916" s="5"/>
      <c r="D916" s="6"/>
      <c r="E916" s="6"/>
      <c r="F916" s="7"/>
      <c r="G916" s="7"/>
      <c r="I916" s="5"/>
      <c r="J916" s="6"/>
      <c r="K916" s="6"/>
      <c r="L916" s="7"/>
      <c r="M916" s="7"/>
      <c r="O916" s="6"/>
      <c r="S916" s="6"/>
    </row>
    <row r="917" spans="3:19" s="1" customFormat="1" ht="13.2" x14ac:dyDescent="0.3">
      <c r="C917" s="5"/>
      <c r="D917" s="6"/>
      <c r="E917" s="6"/>
      <c r="F917" s="7"/>
      <c r="G917" s="7"/>
      <c r="I917" s="5"/>
      <c r="J917" s="6"/>
      <c r="K917" s="6"/>
      <c r="L917" s="7"/>
      <c r="M917" s="7"/>
      <c r="O917" s="6"/>
      <c r="S917" s="6"/>
    </row>
    <row r="918" spans="3:19" s="1" customFormat="1" ht="13.2" x14ac:dyDescent="0.3">
      <c r="C918" s="5"/>
      <c r="D918" s="6"/>
      <c r="E918" s="6"/>
      <c r="F918" s="7"/>
      <c r="G918" s="7"/>
      <c r="I918" s="5"/>
      <c r="J918" s="6"/>
      <c r="K918" s="6"/>
      <c r="L918" s="7"/>
      <c r="M918" s="7"/>
      <c r="O918" s="6"/>
      <c r="S918" s="6"/>
    </row>
    <row r="919" spans="3:19" s="1" customFormat="1" ht="13.2" x14ac:dyDescent="0.3">
      <c r="C919" s="5"/>
      <c r="D919" s="6"/>
      <c r="E919" s="6"/>
      <c r="F919" s="7"/>
      <c r="G919" s="7"/>
      <c r="I919" s="5"/>
      <c r="J919" s="6"/>
      <c r="K919" s="6"/>
      <c r="L919" s="7"/>
      <c r="M919" s="7"/>
      <c r="O919" s="6"/>
      <c r="S919" s="6"/>
    </row>
    <row r="920" spans="3:19" s="1" customFormat="1" ht="13.2" x14ac:dyDescent="0.3">
      <c r="C920" s="5"/>
      <c r="D920" s="6"/>
      <c r="E920" s="6"/>
      <c r="F920" s="7"/>
      <c r="G920" s="7"/>
      <c r="I920" s="5"/>
      <c r="J920" s="6"/>
      <c r="K920" s="6"/>
      <c r="L920" s="7"/>
      <c r="M920" s="7"/>
      <c r="O920" s="6"/>
      <c r="S920" s="6"/>
    </row>
    <row r="921" spans="3:19" s="1" customFormat="1" ht="13.2" x14ac:dyDescent="0.3">
      <c r="C921" s="5"/>
      <c r="D921" s="6"/>
      <c r="E921" s="6"/>
      <c r="F921" s="7"/>
      <c r="G921" s="7"/>
      <c r="I921" s="5"/>
      <c r="J921" s="6"/>
      <c r="K921" s="6"/>
      <c r="L921" s="7"/>
      <c r="M921" s="7"/>
      <c r="O921" s="6"/>
      <c r="S921" s="6"/>
    </row>
    <row r="922" spans="3:19" s="1" customFormat="1" ht="13.2" x14ac:dyDescent="0.3">
      <c r="C922" s="5"/>
      <c r="D922" s="6"/>
      <c r="E922" s="6"/>
      <c r="F922" s="7"/>
      <c r="G922" s="7"/>
      <c r="I922" s="5"/>
      <c r="J922" s="6"/>
      <c r="K922" s="6"/>
      <c r="L922" s="7"/>
      <c r="M922" s="7"/>
      <c r="O922" s="6"/>
      <c r="S922" s="6"/>
    </row>
    <row r="923" spans="3:19" s="1" customFormat="1" ht="13.2" x14ac:dyDescent="0.3">
      <c r="C923" s="5"/>
      <c r="D923" s="6"/>
      <c r="E923" s="6"/>
      <c r="F923" s="7"/>
      <c r="G923" s="7"/>
      <c r="I923" s="5"/>
      <c r="J923" s="6"/>
      <c r="K923" s="6"/>
      <c r="L923" s="7"/>
      <c r="M923" s="7"/>
      <c r="O923" s="6"/>
      <c r="S923" s="6"/>
    </row>
    <row r="924" spans="3:19" s="1" customFormat="1" ht="13.2" x14ac:dyDescent="0.3">
      <c r="C924" s="5"/>
      <c r="D924" s="6"/>
      <c r="E924" s="6"/>
      <c r="F924" s="7"/>
      <c r="G924" s="7"/>
      <c r="I924" s="5"/>
      <c r="J924" s="6"/>
      <c r="K924" s="6"/>
      <c r="L924" s="7"/>
      <c r="M924" s="7"/>
      <c r="O924" s="6"/>
      <c r="S924" s="6"/>
    </row>
    <row r="925" spans="3:19" s="1" customFormat="1" ht="13.2" x14ac:dyDescent="0.3">
      <c r="C925" s="5"/>
      <c r="D925" s="6"/>
      <c r="E925" s="6"/>
      <c r="F925" s="7"/>
      <c r="G925" s="7"/>
      <c r="I925" s="5"/>
      <c r="J925" s="6"/>
      <c r="K925" s="6"/>
      <c r="L925" s="7"/>
      <c r="M925" s="7"/>
      <c r="O925" s="6"/>
      <c r="S925" s="6"/>
    </row>
    <row r="926" spans="3:19" s="1" customFormat="1" ht="13.2" x14ac:dyDescent="0.3">
      <c r="C926" s="5"/>
      <c r="D926" s="6"/>
      <c r="E926" s="6"/>
      <c r="F926" s="7"/>
      <c r="G926" s="7"/>
      <c r="I926" s="5"/>
      <c r="J926" s="6"/>
      <c r="K926" s="6"/>
      <c r="L926" s="7"/>
      <c r="M926" s="7"/>
      <c r="O926" s="6"/>
      <c r="S926" s="6"/>
    </row>
    <row r="927" spans="3:19" s="1" customFormat="1" ht="13.2" x14ac:dyDescent="0.3">
      <c r="C927" s="5"/>
      <c r="D927" s="6"/>
      <c r="E927" s="6"/>
      <c r="F927" s="7"/>
      <c r="G927" s="7"/>
      <c r="I927" s="5"/>
      <c r="J927" s="6"/>
      <c r="K927" s="6"/>
      <c r="L927" s="7"/>
      <c r="M927" s="7"/>
      <c r="O927" s="6"/>
      <c r="S927" s="6"/>
    </row>
    <row r="928" spans="3:19" s="1" customFormat="1" ht="13.2" x14ac:dyDescent="0.3">
      <c r="C928" s="5"/>
      <c r="D928" s="6"/>
      <c r="E928" s="6"/>
      <c r="F928" s="7"/>
      <c r="G928" s="7"/>
      <c r="I928" s="5"/>
      <c r="J928" s="6"/>
      <c r="K928" s="6"/>
      <c r="L928" s="7"/>
      <c r="M928" s="7"/>
      <c r="O928" s="6"/>
      <c r="S928" s="6"/>
    </row>
    <row r="929" spans="3:19" s="1" customFormat="1" ht="13.2" x14ac:dyDescent="0.3">
      <c r="C929" s="5"/>
      <c r="D929" s="6"/>
      <c r="E929" s="6"/>
      <c r="F929" s="7"/>
      <c r="G929" s="7"/>
      <c r="I929" s="5"/>
      <c r="J929" s="6"/>
      <c r="K929" s="6"/>
      <c r="L929" s="7"/>
      <c r="M929" s="7"/>
      <c r="O929" s="6"/>
      <c r="S929" s="6"/>
    </row>
    <row r="930" spans="3:19" s="1" customFormat="1" ht="13.2" x14ac:dyDescent="0.3">
      <c r="C930" s="5"/>
      <c r="D930" s="6"/>
      <c r="E930" s="6"/>
      <c r="F930" s="7"/>
      <c r="G930" s="7"/>
      <c r="I930" s="5"/>
      <c r="J930" s="6"/>
      <c r="K930" s="6"/>
      <c r="L930" s="7"/>
      <c r="M930" s="7"/>
      <c r="O930" s="6"/>
      <c r="S930" s="6"/>
    </row>
    <row r="931" spans="3:19" s="1" customFormat="1" ht="13.2" x14ac:dyDescent="0.3">
      <c r="C931" s="5"/>
      <c r="D931" s="6"/>
      <c r="E931" s="6"/>
      <c r="F931" s="7"/>
      <c r="G931" s="7"/>
      <c r="I931" s="5"/>
      <c r="J931" s="6"/>
      <c r="K931" s="6"/>
      <c r="L931" s="7"/>
      <c r="M931" s="7"/>
      <c r="O931" s="6"/>
      <c r="S931" s="6"/>
    </row>
    <row r="932" spans="3:19" s="1" customFormat="1" ht="13.2" x14ac:dyDescent="0.3">
      <c r="C932" s="5"/>
      <c r="D932" s="6"/>
      <c r="E932" s="6"/>
      <c r="F932" s="7"/>
      <c r="G932" s="7"/>
      <c r="I932" s="5"/>
      <c r="J932" s="6"/>
      <c r="K932" s="6"/>
      <c r="L932" s="7"/>
      <c r="M932" s="7"/>
      <c r="O932" s="6"/>
      <c r="S932" s="6"/>
    </row>
    <row r="933" spans="3:19" s="1" customFormat="1" ht="13.2" x14ac:dyDescent="0.3">
      <c r="C933" s="5"/>
      <c r="D933" s="6"/>
      <c r="E933" s="6"/>
      <c r="F933" s="7"/>
      <c r="G933" s="7"/>
      <c r="I933" s="5"/>
      <c r="J933" s="6"/>
      <c r="K933" s="6"/>
      <c r="L933" s="7"/>
      <c r="M933" s="7"/>
      <c r="O933" s="6"/>
      <c r="S933" s="6"/>
    </row>
    <row r="934" spans="3:19" s="1" customFormat="1" ht="13.2" x14ac:dyDescent="0.3">
      <c r="C934" s="5"/>
      <c r="D934" s="6"/>
      <c r="E934" s="6"/>
      <c r="F934" s="7"/>
      <c r="G934" s="7"/>
      <c r="I934" s="5"/>
      <c r="J934" s="6"/>
      <c r="K934" s="6"/>
      <c r="L934" s="7"/>
      <c r="M934" s="7"/>
      <c r="O934" s="6"/>
      <c r="S934" s="6"/>
    </row>
    <row r="935" spans="3:19" s="1" customFormat="1" ht="13.2" x14ac:dyDescent="0.3">
      <c r="C935" s="5"/>
      <c r="D935" s="6"/>
      <c r="E935" s="6"/>
      <c r="F935" s="7"/>
      <c r="G935" s="7"/>
      <c r="I935" s="5"/>
      <c r="J935" s="6"/>
      <c r="K935" s="6"/>
      <c r="L935" s="7"/>
      <c r="M935" s="7"/>
      <c r="O935" s="6"/>
      <c r="S935" s="6"/>
    </row>
    <row r="936" spans="3:19" s="1" customFormat="1" ht="13.2" x14ac:dyDescent="0.3">
      <c r="C936" s="5"/>
      <c r="D936" s="6"/>
      <c r="E936" s="6"/>
      <c r="F936" s="7"/>
      <c r="G936" s="7"/>
      <c r="I936" s="5"/>
      <c r="J936" s="6"/>
      <c r="K936" s="6"/>
      <c r="L936" s="7"/>
      <c r="M936" s="7"/>
      <c r="O936" s="6"/>
      <c r="S936" s="6"/>
    </row>
    <row r="937" spans="3:19" s="1" customFormat="1" ht="13.2" x14ac:dyDescent="0.3">
      <c r="C937" s="5"/>
      <c r="D937" s="6"/>
      <c r="E937" s="6"/>
      <c r="F937" s="7"/>
      <c r="G937" s="7"/>
      <c r="I937" s="5"/>
      <c r="J937" s="6"/>
      <c r="K937" s="6"/>
      <c r="L937" s="7"/>
      <c r="M937" s="7"/>
      <c r="O937" s="6"/>
      <c r="S937" s="6"/>
    </row>
    <row r="938" spans="3:19" s="1" customFormat="1" ht="13.2" x14ac:dyDescent="0.3">
      <c r="C938" s="5"/>
      <c r="D938" s="6"/>
      <c r="E938" s="6"/>
      <c r="F938" s="7"/>
      <c r="G938" s="7"/>
      <c r="I938" s="5"/>
      <c r="J938" s="6"/>
      <c r="K938" s="6"/>
      <c r="L938" s="7"/>
      <c r="M938" s="7"/>
      <c r="O938" s="6"/>
      <c r="S938" s="6"/>
    </row>
    <row r="939" spans="3:19" s="1" customFormat="1" ht="13.2" x14ac:dyDescent="0.3">
      <c r="C939" s="5"/>
      <c r="D939" s="6"/>
      <c r="E939" s="6"/>
      <c r="F939" s="7"/>
      <c r="G939" s="7"/>
      <c r="I939" s="5"/>
      <c r="J939" s="6"/>
      <c r="K939" s="6"/>
      <c r="L939" s="7"/>
      <c r="M939" s="7"/>
      <c r="O939" s="6"/>
      <c r="S939" s="6"/>
    </row>
    <row r="940" spans="3:19" s="1" customFormat="1" ht="13.2" x14ac:dyDescent="0.3">
      <c r="C940" s="5"/>
      <c r="D940" s="6"/>
      <c r="E940" s="6"/>
      <c r="F940" s="7"/>
      <c r="G940" s="7"/>
      <c r="I940" s="5"/>
      <c r="J940" s="6"/>
      <c r="K940" s="6"/>
      <c r="L940" s="7"/>
      <c r="M940" s="7"/>
      <c r="O940" s="6"/>
      <c r="S940" s="6"/>
    </row>
    <row r="941" spans="3:19" s="1" customFormat="1" ht="13.2" x14ac:dyDescent="0.3">
      <c r="C941" s="5"/>
      <c r="D941" s="6"/>
      <c r="E941" s="6"/>
      <c r="F941" s="7"/>
      <c r="G941" s="7"/>
      <c r="I941" s="5"/>
      <c r="J941" s="6"/>
      <c r="K941" s="6"/>
      <c r="L941" s="7"/>
      <c r="M941" s="7"/>
      <c r="O941" s="6"/>
      <c r="S941" s="6"/>
    </row>
    <row r="942" spans="3:19" s="1" customFormat="1" ht="13.2" x14ac:dyDescent="0.3">
      <c r="C942" s="5"/>
      <c r="D942" s="6"/>
      <c r="E942" s="6"/>
      <c r="F942" s="7"/>
      <c r="G942" s="7"/>
      <c r="I942" s="5"/>
      <c r="J942" s="6"/>
      <c r="K942" s="6"/>
      <c r="L942" s="7"/>
      <c r="M942" s="7"/>
      <c r="O942" s="6"/>
      <c r="S942" s="6"/>
    </row>
    <row r="943" spans="3:19" s="1" customFormat="1" ht="13.2" x14ac:dyDescent="0.3">
      <c r="C943" s="5"/>
      <c r="D943" s="6"/>
      <c r="E943" s="6"/>
      <c r="F943" s="7"/>
      <c r="G943" s="7"/>
      <c r="I943" s="5"/>
      <c r="J943" s="6"/>
      <c r="K943" s="6"/>
      <c r="L943" s="7"/>
      <c r="M943" s="7"/>
      <c r="O943" s="6"/>
      <c r="S943" s="6"/>
    </row>
    <row r="944" spans="3:19" s="1" customFormat="1" ht="13.2" x14ac:dyDescent="0.3">
      <c r="C944" s="5"/>
      <c r="D944" s="6"/>
      <c r="E944" s="6"/>
      <c r="F944" s="7"/>
      <c r="G944" s="7"/>
      <c r="I944" s="5"/>
      <c r="J944" s="6"/>
      <c r="K944" s="6"/>
      <c r="L944" s="7"/>
      <c r="M944" s="7"/>
      <c r="O944" s="6"/>
      <c r="S944" s="6"/>
    </row>
    <row r="945" spans="3:19" s="1" customFormat="1" ht="13.2" x14ac:dyDescent="0.3">
      <c r="C945" s="5"/>
      <c r="D945" s="6"/>
      <c r="E945" s="6"/>
      <c r="F945" s="7"/>
      <c r="G945" s="7"/>
      <c r="I945" s="5"/>
      <c r="J945" s="6"/>
      <c r="K945" s="6"/>
      <c r="L945" s="7"/>
      <c r="M945" s="7"/>
      <c r="O945" s="6"/>
      <c r="S945" s="6"/>
    </row>
    <row r="946" spans="3:19" s="1" customFormat="1" ht="13.2" x14ac:dyDescent="0.3">
      <c r="C946" s="5"/>
      <c r="D946" s="6"/>
      <c r="E946" s="6"/>
      <c r="F946" s="7"/>
      <c r="G946" s="7"/>
      <c r="I946" s="5"/>
      <c r="J946" s="6"/>
      <c r="K946" s="6"/>
      <c r="L946" s="7"/>
      <c r="M946" s="7"/>
      <c r="O946" s="6"/>
      <c r="S946" s="6"/>
    </row>
    <row r="947" spans="3:19" s="1" customFormat="1" ht="13.2" x14ac:dyDescent="0.3">
      <c r="C947" s="5"/>
      <c r="D947" s="6"/>
      <c r="E947" s="6"/>
      <c r="F947" s="7"/>
      <c r="G947" s="7"/>
      <c r="I947" s="5"/>
      <c r="J947" s="6"/>
      <c r="K947" s="6"/>
      <c r="L947" s="7"/>
      <c r="M947" s="7"/>
      <c r="O947" s="6"/>
      <c r="S947" s="6"/>
    </row>
    <row r="948" spans="3:19" s="1" customFormat="1" ht="13.2" x14ac:dyDescent="0.3">
      <c r="C948" s="5"/>
      <c r="D948" s="6"/>
      <c r="E948" s="6"/>
      <c r="F948" s="7"/>
      <c r="G948" s="7"/>
      <c r="I948" s="5"/>
      <c r="J948" s="6"/>
      <c r="K948" s="6"/>
      <c r="L948" s="7"/>
      <c r="M948" s="7"/>
      <c r="O948" s="6"/>
      <c r="S948" s="6"/>
    </row>
    <row r="949" spans="3:19" s="1" customFormat="1" ht="13.2" x14ac:dyDescent="0.3">
      <c r="C949" s="5"/>
      <c r="D949" s="6"/>
      <c r="E949" s="6"/>
      <c r="F949" s="7"/>
      <c r="G949" s="7"/>
      <c r="I949" s="5"/>
      <c r="J949" s="6"/>
      <c r="K949" s="6"/>
      <c r="L949" s="7"/>
      <c r="M949" s="7"/>
      <c r="O949" s="6"/>
      <c r="S949" s="6"/>
    </row>
    <row r="950" spans="3:19" s="1" customFormat="1" ht="13.2" x14ac:dyDescent="0.3">
      <c r="C950" s="5"/>
      <c r="D950" s="6"/>
      <c r="E950" s="6"/>
      <c r="F950" s="7"/>
      <c r="G950" s="7"/>
      <c r="I950" s="5"/>
      <c r="J950" s="6"/>
      <c r="K950" s="6"/>
      <c r="L950" s="7"/>
      <c r="M950" s="7"/>
      <c r="O950" s="6"/>
      <c r="S950" s="6"/>
    </row>
    <row r="951" spans="3:19" s="1" customFormat="1" ht="13.2" x14ac:dyDescent="0.3">
      <c r="C951" s="5"/>
      <c r="D951" s="6"/>
      <c r="E951" s="6"/>
      <c r="F951" s="7"/>
      <c r="G951" s="7"/>
      <c r="I951" s="5"/>
      <c r="J951" s="6"/>
      <c r="K951" s="6"/>
      <c r="L951" s="7"/>
      <c r="M951" s="7"/>
      <c r="O951" s="6"/>
      <c r="S951" s="6"/>
    </row>
    <row r="952" spans="3:19" s="1" customFormat="1" ht="13.2" x14ac:dyDescent="0.3">
      <c r="C952" s="5"/>
      <c r="D952" s="6"/>
      <c r="E952" s="6"/>
      <c r="F952" s="7"/>
      <c r="G952" s="7"/>
      <c r="I952" s="5"/>
      <c r="J952" s="6"/>
      <c r="K952" s="6"/>
      <c r="L952" s="7"/>
      <c r="M952" s="7"/>
      <c r="O952" s="6"/>
      <c r="S952" s="6"/>
    </row>
    <row r="953" spans="3:19" s="1" customFormat="1" ht="13.2" x14ac:dyDescent="0.3">
      <c r="C953" s="5"/>
      <c r="D953" s="6"/>
      <c r="E953" s="6"/>
      <c r="F953" s="7"/>
      <c r="G953" s="7"/>
      <c r="I953" s="5"/>
      <c r="J953" s="6"/>
      <c r="K953" s="6"/>
      <c r="L953" s="7"/>
      <c r="M953" s="7"/>
      <c r="O953" s="6"/>
      <c r="S953" s="6"/>
    </row>
    <row r="954" spans="3:19" s="1" customFormat="1" ht="13.2" x14ac:dyDescent="0.3">
      <c r="C954" s="5"/>
      <c r="D954" s="6"/>
      <c r="E954" s="6"/>
      <c r="F954" s="7"/>
      <c r="G954" s="7"/>
      <c r="I954" s="5"/>
      <c r="J954" s="6"/>
      <c r="K954" s="6"/>
      <c r="L954" s="7"/>
      <c r="M954" s="7"/>
      <c r="O954" s="6"/>
      <c r="S954" s="6"/>
    </row>
    <row r="955" spans="3:19" s="1" customFormat="1" ht="13.2" x14ac:dyDescent="0.3">
      <c r="C955" s="5"/>
      <c r="D955" s="6"/>
      <c r="E955" s="6"/>
      <c r="F955" s="7"/>
      <c r="G955" s="7"/>
      <c r="I955" s="5"/>
      <c r="J955" s="6"/>
      <c r="K955" s="6"/>
      <c r="L955" s="7"/>
      <c r="M955" s="7"/>
      <c r="O955" s="6"/>
      <c r="S955" s="6"/>
    </row>
    <row r="956" spans="3:19" s="1" customFormat="1" ht="13.2" x14ac:dyDescent="0.3">
      <c r="C956" s="5"/>
      <c r="D956" s="6"/>
      <c r="E956" s="6"/>
      <c r="F956" s="7"/>
      <c r="G956" s="7"/>
      <c r="I956" s="5"/>
      <c r="J956" s="6"/>
      <c r="K956" s="6"/>
      <c r="L956" s="7"/>
      <c r="M956" s="7"/>
      <c r="O956" s="6"/>
      <c r="S956" s="6"/>
    </row>
    <row r="957" spans="3:19" s="1" customFormat="1" ht="13.2" x14ac:dyDescent="0.3">
      <c r="C957" s="5"/>
      <c r="D957" s="6"/>
      <c r="E957" s="6"/>
      <c r="F957" s="7"/>
      <c r="G957" s="7"/>
      <c r="I957" s="5"/>
      <c r="J957" s="6"/>
      <c r="K957" s="6"/>
      <c r="L957" s="7"/>
      <c r="M957" s="7"/>
      <c r="O957" s="6"/>
      <c r="S957" s="6"/>
    </row>
    <row r="958" spans="3:19" s="1" customFormat="1" ht="13.2" x14ac:dyDescent="0.3">
      <c r="C958" s="5"/>
      <c r="D958" s="6"/>
      <c r="E958" s="6"/>
      <c r="F958" s="7"/>
      <c r="G958" s="7"/>
      <c r="I958" s="5"/>
      <c r="J958" s="6"/>
      <c r="K958" s="6"/>
      <c r="L958" s="7"/>
      <c r="M958" s="7"/>
      <c r="O958" s="6"/>
      <c r="S958" s="6"/>
    </row>
    <row r="959" spans="3:19" s="1" customFormat="1" ht="13.2" x14ac:dyDescent="0.3">
      <c r="C959" s="5"/>
      <c r="D959" s="6"/>
      <c r="E959" s="6"/>
      <c r="F959" s="7"/>
      <c r="G959" s="7"/>
      <c r="I959" s="5"/>
      <c r="J959" s="6"/>
      <c r="K959" s="6"/>
      <c r="L959" s="7"/>
      <c r="M959" s="7"/>
      <c r="O959" s="6"/>
      <c r="S959" s="6"/>
    </row>
    <row r="960" spans="3:19" s="1" customFormat="1" ht="13.2" x14ac:dyDescent="0.3">
      <c r="C960" s="5"/>
      <c r="D960" s="6"/>
      <c r="E960" s="6"/>
      <c r="F960" s="7"/>
      <c r="G960" s="7"/>
      <c r="I960" s="5"/>
      <c r="J960" s="6"/>
      <c r="K960" s="6"/>
      <c r="L960" s="7"/>
      <c r="M960" s="7"/>
      <c r="O960" s="6"/>
      <c r="S960" s="6"/>
    </row>
    <row r="961" spans="3:19" s="1" customFormat="1" ht="13.2" x14ac:dyDescent="0.3">
      <c r="C961" s="5"/>
      <c r="D961" s="6"/>
      <c r="E961" s="6"/>
      <c r="F961" s="7"/>
      <c r="G961" s="7"/>
      <c r="I961" s="5"/>
      <c r="J961" s="6"/>
      <c r="K961" s="6"/>
      <c r="L961" s="7"/>
      <c r="M961" s="7"/>
      <c r="O961" s="6"/>
      <c r="S961" s="6"/>
    </row>
    <row r="962" spans="3:19" s="1" customFormat="1" ht="13.2" x14ac:dyDescent="0.3">
      <c r="C962" s="5"/>
      <c r="D962" s="6"/>
      <c r="E962" s="6"/>
      <c r="F962" s="7"/>
      <c r="G962" s="7"/>
      <c r="I962" s="5"/>
      <c r="J962" s="6"/>
      <c r="K962" s="6"/>
      <c r="L962" s="7"/>
      <c r="M962" s="7"/>
      <c r="O962" s="6"/>
      <c r="S962" s="6"/>
    </row>
    <row r="963" spans="3:19" s="1" customFormat="1" ht="13.2" x14ac:dyDescent="0.3">
      <c r="C963" s="5"/>
      <c r="D963" s="6"/>
      <c r="E963" s="6"/>
      <c r="F963" s="7"/>
      <c r="G963" s="7"/>
      <c r="I963" s="5"/>
      <c r="J963" s="6"/>
      <c r="K963" s="6"/>
      <c r="L963" s="7"/>
      <c r="M963" s="7"/>
      <c r="O963" s="6"/>
      <c r="S963" s="6"/>
    </row>
    <row r="964" spans="3:19" s="1" customFormat="1" ht="13.2" x14ac:dyDescent="0.3">
      <c r="C964" s="5"/>
      <c r="D964" s="6"/>
      <c r="E964" s="6"/>
      <c r="F964" s="7"/>
      <c r="G964" s="7"/>
      <c r="I964" s="5"/>
      <c r="J964" s="6"/>
      <c r="K964" s="6"/>
      <c r="L964" s="7"/>
      <c r="M964" s="7"/>
      <c r="O964" s="6"/>
      <c r="S964" s="6"/>
    </row>
    <row r="965" spans="3:19" s="1" customFormat="1" ht="13.2" x14ac:dyDescent="0.3">
      <c r="C965" s="5"/>
      <c r="D965" s="6"/>
      <c r="E965" s="6"/>
      <c r="F965" s="7"/>
      <c r="G965" s="7"/>
      <c r="I965" s="5"/>
      <c r="J965" s="6"/>
      <c r="K965" s="6"/>
      <c r="L965" s="7"/>
      <c r="M965" s="7"/>
      <c r="O965" s="6"/>
      <c r="S965" s="6"/>
    </row>
    <row r="966" spans="3:19" s="1" customFormat="1" ht="13.2" x14ac:dyDescent="0.3">
      <c r="C966" s="5"/>
      <c r="D966" s="6"/>
      <c r="E966" s="6"/>
      <c r="F966" s="7"/>
      <c r="G966" s="7"/>
      <c r="I966" s="5"/>
      <c r="J966" s="6"/>
      <c r="K966" s="6"/>
      <c r="L966" s="7"/>
      <c r="M966" s="7"/>
      <c r="O966" s="6"/>
      <c r="S966" s="6"/>
    </row>
    <row r="967" spans="3:19" s="1" customFormat="1" ht="13.2" x14ac:dyDescent="0.3">
      <c r="C967" s="5"/>
      <c r="D967" s="6"/>
      <c r="E967" s="6"/>
      <c r="F967" s="7"/>
      <c r="G967" s="7"/>
      <c r="I967" s="5"/>
      <c r="J967" s="6"/>
      <c r="K967" s="6"/>
      <c r="L967" s="7"/>
      <c r="M967" s="7"/>
      <c r="O967" s="6"/>
      <c r="S967" s="6"/>
    </row>
    <row r="968" spans="3:19" s="1" customFormat="1" ht="13.2" x14ac:dyDescent="0.3">
      <c r="C968" s="5"/>
      <c r="D968" s="6"/>
      <c r="E968" s="6"/>
      <c r="F968" s="7"/>
      <c r="G968" s="7"/>
      <c r="I968" s="5"/>
      <c r="J968" s="6"/>
      <c r="K968" s="6"/>
      <c r="L968" s="7"/>
      <c r="M968" s="7"/>
      <c r="O968" s="6"/>
      <c r="S968" s="6"/>
    </row>
    <row r="969" spans="3:19" s="1" customFormat="1" ht="13.2" x14ac:dyDescent="0.3">
      <c r="C969" s="5"/>
      <c r="D969" s="6"/>
      <c r="E969" s="6"/>
      <c r="F969" s="7"/>
      <c r="G969" s="7"/>
      <c r="I969" s="5"/>
      <c r="J969" s="6"/>
      <c r="K969" s="6"/>
      <c r="L969" s="7"/>
      <c r="M969" s="7"/>
      <c r="O969" s="6"/>
      <c r="S969" s="6"/>
    </row>
    <row r="970" spans="3:19" s="1" customFormat="1" ht="13.2" x14ac:dyDescent="0.3">
      <c r="C970" s="5"/>
      <c r="D970" s="6"/>
      <c r="E970" s="6"/>
      <c r="F970" s="7"/>
      <c r="G970" s="7"/>
      <c r="I970" s="5"/>
      <c r="J970" s="6"/>
      <c r="K970" s="6"/>
      <c r="L970" s="7"/>
      <c r="M970" s="7"/>
      <c r="O970" s="6"/>
      <c r="S970" s="6"/>
    </row>
    <row r="971" spans="3:19" s="1" customFormat="1" ht="13.2" x14ac:dyDescent="0.3">
      <c r="C971" s="5"/>
      <c r="D971" s="6"/>
      <c r="E971" s="6"/>
      <c r="F971" s="7"/>
      <c r="G971" s="7"/>
      <c r="I971" s="5"/>
      <c r="J971" s="6"/>
      <c r="K971" s="6"/>
      <c r="L971" s="7"/>
      <c r="M971" s="7"/>
      <c r="O971" s="6"/>
      <c r="S971" s="6"/>
    </row>
    <row r="972" spans="3:19" s="1" customFormat="1" ht="13.2" x14ac:dyDescent="0.3">
      <c r="C972" s="5"/>
      <c r="D972" s="6"/>
      <c r="E972" s="6"/>
      <c r="F972" s="7"/>
      <c r="G972" s="7"/>
      <c r="I972" s="5"/>
      <c r="J972" s="6"/>
      <c r="K972" s="6"/>
      <c r="L972" s="7"/>
      <c r="M972" s="7"/>
      <c r="O972" s="6"/>
      <c r="S972" s="6"/>
    </row>
    <row r="973" spans="3:19" s="1" customFormat="1" ht="13.2" x14ac:dyDescent="0.3">
      <c r="C973" s="5"/>
      <c r="D973" s="6"/>
      <c r="E973" s="6"/>
      <c r="F973" s="7"/>
      <c r="G973" s="7"/>
      <c r="I973" s="5"/>
      <c r="J973" s="6"/>
      <c r="K973" s="6"/>
      <c r="L973" s="7"/>
      <c r="M973" s="7"/>
      <c r="O973" s="6"/>
      <c r="S973" s="6"/>
    </row>
    <row r="974" spans="3:19" s="1" customFormat="1" ht="13.2" x14ac:dyDescent="0.3">
      <c r="C974" s="5"/>
      <c r="D974" s="6"/>
      <c r="E974" s="6"/>
      <c r="F974" s="7"/>
      <c r="G974" s="7"/>
      <c r="I974" s="5"/>
      <c r="J974" s="6"/>
      <c r="K974" s="6"/>
      <c r="L974" s="7"/>
      <c r="M974" s="7"/>
      <c r="O974" s="6"/>
      <c r="S974" s="6"/>
    </row>
    <row r="975" spans="3:19" s="1" customFormat="1" ht="13.2" x14ac:dyDescent="0.3">
      <c r="C975" s="5"/>
      <c r="D975" s="6"/>
      <c r="E975" s="6"/>
      <c r="F975" s="7"/>
      <c r="G975" s="7"/>
      <c r="I975" s="5"/>
      <c r="J975" s="6"/>
      <c r="K975" s="6"/>
      <c r="L975" s="7"/>
      <c r="M975" s="7"/>
      <c r="O975" s="6"/>
      <c r="S975" s="6"/>
    </row>
    <row r="976" spans="3:19" s="1" customFormat="1" ht="13.2" x14ac:dyDescent="0.3">
      <c r="C976" s="5"/>
      <c r="D976" s="6"/>
      <c r="E976" s="6"/>
      <c r="F976" s="7"/>
      <c r="G976" s="7"/>
      <c r="I976" s="5"/>
      <c r="J976" s="6"/>
      <c r="K976" s="6"/>
      <c r="L976" s="7"/>
      <c r="M976" s="7"/>
      <c r="O976" s="6"/>
      <c r="S976" s="6"/>
    </row>
    <row r="977" spans="3:19" s="1" customFormat="1" ht="13.2" x14ac:dyDescent="0.3">
      <c r="C977" s="5"/>
      <c r="D977" s="6"/>
      <c r="E977" s="6"/>
      <c r="F977" s="7"/>
      <c r="G977" s="7"/>
      <c r="I977" s="5"/>
      <c r="J977" s="6"/>
      <c r="K977" s="6"/>
      <c r="L977" s="7"/>
      <c r="M977" s="7"/>
      <c r="O977" s="6"/>
      <c r="S977" s="6"/>
    </row>
    <row r="978" spans="3:19" s="1" customFormat="1" ht="13.2" x14ac:dyDescent="0.3">
      <c r="C978" s="5"/>
      <c r="D978" s="6"/>
      <c r="E978" s="6"/>
      <c r="F978" s="7"/>
      <c r="G978" s="7"/>
      <c r="I978" s="5"/>
      <c r="J978" s="6"/>
      <c r="K978" s="6"/>
      <c r="L978" s="7"/>
      <c r="M978" s="7"/>
      <c r="O978" s="6"/>
      <c r="S978" s="6"/>
    </row>
    <row r="979" spans="3:19" s="1" customFormat="1" ht="13.2" x14ac:dyDescent="0.3">
      <c r="C979" s="5"/>
      <c r="D979" s="6"/>
      <c r="E979" s="6"/>
      <c r="F979" s="7"/>
      <c r="G979" s="7"/>
      <c r="I979" s="5"/>
      <c r="J979" s="6"/>
      <c r="K979" s="6"/>
      <c r="L979" s="7"/>
      <c r="M979" s="7"/>
      <c r="O979" s="6"/>
      <c r="S979" s="6"/>
    </row>
    <row r="980" spans="3:19" s="1" customFormat="1" ht="13.2" x14ac:dyDescent="0.3">
      <c r="C980" s="5"/>
      <c r="D980" s="6"/>
      <c r="E980" s="6"/>
      <c r="F980" s="7"/>
      <c r="G980" s="7"/>
      <c r="I980" s="5"/>
      <c r="J980" s="6"/>
      <c r="K980" s="6"/>
      <c r="L980" s="7"/>
      <c r="M980" s="7"/>
      <c r="O980" s="6"/>
      <c r="S980" s="6"/>
    </row>
    <row r="981" spans="3:19" s="1" customFormat="1" ht="13.2" x14ac:dyDescent="0.3">
      <c r="C981" s="5"/>
      <c r="D981" s="6"/>
      <c r="E981" s="6"/>
      <c r="F981" s="7"/>
      <c r="G981" s="7"/>
      <c r="I981" s="5"/>
      <c r="J981" s="6"/>
      <c r="K981" s="6"/>
      <c r="L981" s="7"/>
      <c r="M981" s="7"/>
      <c r="O981" s="6"/>
      <c r="S981" s="6"/>
    </row>
    <row r="982" spans="3:19" s="1" customFormat="1" ht="13.2" x14ac:dyDescent="0.3">
      <c r="C982" s="5"/>
      <c r="D982" s="6"/>
      <c r="E982" s="6"/>
      <c r="F982" s="7"/>
      <c r="G982" s="7"/>
      <c r="I982" s="5"/>
      <c r="J982" s="6"/>
      <c r="K982" s="6"/>
      <c r="L982" s="7"/>
      <c r="M982" s="7"/>
      <c r="O982" s="6"/>
      <c r="S982" s="6"/>
    </row>
    <row r="983" spans="3:19" s="1" customFormat="1" ht="13.2" x14ac:dyDescent="0.3">
      <c r="C983" s="5"/>
      <c r="D983" s="6"/>
      <c r="E983" s="6"/>
      <c r="F983" s="7"/>
      <c r="G983" s="7"/>
      <c r="I983" s="5"/>
      <c r="J983" s="6"/>
      <c r="K983" s="6"/>
      <c r="L983" s="7"/>
      <c r="M983" s="7"/>
      <c r="O983" s="6"/>
      <c r="S983" s="6"/>
    </row>
    <row r="984" spans="3:19" s="1" customFormat="1" ht="13.2" x14ac:dyDescent="0.3">
      <c r="C984" s="5"/>
      <c r="D984" s="6"/>
      <c r="E984" s="6"/>
      <c r="F984" s="7"/>
      <c r="G984" s="7"/>
      <c r="I984" s="5"/>
      <c r="J984" s="6"/>
      <c r="K984" s="6"/>
      <c r="L984" s="7"/>
      <c r="M984" s="7"/>
      <c r="O984" s="6"/>
      <c r="S984" s="6"/>
    </row>
    <row r="985" spans="3:19" s="1" customFormat="1" ht="13.2" x14ac:dyDescent="0.3">
      <c r="C985" s="5"/>
      <c r="D985" s="6"/>
      <c r="E985" s="6"/>
      <c r="F985" s="7"/>
      <c r="G985" s="7"/>
      <c r="I985" s="5"/>
      <c r="J985" s="6"/>
      <c r="K985" s="6"/>
      <c r="L985" s="7"/>
      <c r="M985" s="7"/>
      <c r="O985" s="6"/>
      <c r="S985" s="6"/>
    </row>
    <row r="986" spans="3:19" s="1" customFormat="1" ht="13.2" x14ac:dyDescent="0.3">
      <c r="C986" s="5"/>
      <c r="D986" s="6"/>
      <c r="E986" s="6"/>
      <c r="F986" s="7"/>
      <c r="G986" s="7"/>
      <c r="I986" s="5"/>
      <c r="J986" s="6"/>
      <c r="K986" s="6"/>
      <c r="L986" s="7"/>
      <c r="M986" s="7"/>
      <c r="O986" s="6"/>
      <c r="S986" s="6"/>
    </row>
    <row r="987" spans="3:19" s="1" customFormat="1" ht="13.2" x14ac:dyDescent="0.3">
      <c r="C987" s="5"/>
      <c r="D987" s="6"/>
      <c r="E987" s="6"/>
      <c r="F987" s="7"/>
      <c r="G987" s="7"/>
      <c r="I987" s="5"/>
      <c r="J987" s="6"/>
      <c r="K987" s="6"/>
      <c r="L987" s="7"/>
      <c r="M987" s="7"/>
      <c r="O987" s="6"/>
      <c r="S987" s="6"/>
    </row>
    <row r="988" spans="3:19" s="1" customFormat="1" ht="13.2" x14ac:dyDescent="0.3">
      <c r="C988" s="5"/>
      <c r="D988" s="6"/>
      <c r="E988" s="6"/>
      <c r="F988" s="7"/>
      <c r="G988" s="7"/>
      <c r="I988" s="5"/>
      <c r="J988" s="6"/>
      <c r="K988" s="6"/>
      <c r="L988" s="7"/>
      <c r="M988" s="7"/>
      <c r="O988" s="6"/>
      <c r="S988" s="6"/>
    </row>
    <row r="989" spans="3:19" s="1" customFormat="1" ht="13.2" x14ac:dyDescent="0.3">
      <c r="C989" s="5"/>
      <c r="D989" s="6"/>
      <c r="E989" s="6"/>
      <c r="F989" s="7"/>
      <c r="G989" s="7"/>
      <c r="I989" s="5"/>
      <c r="J989" s="6"/>
      <c r="K989" s="6"/>
      <c r="L989" s="7"/>
      <c r="M989" s="7"/>
      <c r="O989" s="6"/>
      <c r="S989" s="6"/>
    </row>
    <row r="990" spans="3:19" s="1" customFormat="1" ht="13.2" x14ac:dyDescent="0.3">
      <c r="C990" s="5"/>
      <c r="D990" s="6"/>
      <c r="E990" s="6"/>
      <c r="F990" s="7"/>
      <c r="G990" s="7"/>
      <c r="I990" s="5"/>
      <c r="J990" s="6"/>
      <c r="K990" s="6"/>
      <c r="L990" s="7"/>
      <c r="M990" s="7"/>
      <c r="O990" s="6"/>
      <c r="S990" s="6"/>
    </row>
    <row r="991" spans="3:19" s="1" customFormat="1" ht="13.2" x14ac:dyDescent="0.3">
      <c r="C991" s="5"/>
      <c r="D991" s="6"/>
      <c r="E991" s="6"/>
      <c r="F991" s="7"/>
      <c r="G991" s="7"/>
      <c r="I991" s="5"/>
      <c r="J991" s="6"/>
      <c r="K991" s="6"/>
      <c r="L991" s="7"/>
      <c r="M991" s="7"/>
      <c r="O991" s="6"/>
      <c r="S991" s="6"/>
    </row>
    <row r="992" spans="3:19" s="1" customFormat="1" ht="13.2" x14ac:dyDescent="0.3">
      <c r="C992" s="5"/>
      <c r="D992" s="6"/>
      <c r="E992" s="6"/>
      <c r="F992" s="7"/>
      <c r="G992" s="7"/>
      <c r="I992" s="5"/>
      <c r="J992" s="6"/>
      <c r="K992" s="6"/>
      <c r="L992" s="7"/>
      <c r="M992" s="7"/>
      <c r="O992" s="6"/>
      <c r="S992" s="6"/>
    </row>
    <row r="993" spans="3:19" s="1" customFormat="1" ht="13.2" x14ac:dyDescent="0.3">
      <c r="C993" s="5"/>
      <c r="D993" s="6"/>
      <c r="E993" s="6"/>
      <c r="F993" s="7"/>
      <c r="G993" s="7"/>
      <c r="I993" s="5"/>
      <c r="J993" s="6"/>
      <c r="K993" s="6"/>
      <c r="L993" s="7"/>
      <c r="M993" s="7"/>
      <c r="O993" s="6"/>
      <c r="S993" s="6"/>
    </row>
    <row r="994" spans="3:19" s="1" customFormat="1" ht="13.2" x14ac:dyDescent="0.3">
      <c r="C994" s="5"/>
      <c r="D994" s="6"/>
      <c r="E994" s="6"/>
      <c r="F994" s="7"/>
      <c r="G994" s="7"/>
      <c r="I994" s="5"/>
      <c r="J994" s="6"/>
      <c r="K994" s="6"/>
      <c r="L994" s="7"/>
      <c r="M994" s="7"/>
      <c r="O994" s="6"/>
      <c r="S994" s="6"/>
    </row>
    <row r="995" spans="3:19" s="1" customFormat="1" ht="13.2" x14ac:dyDescent="0.3">
      <c r="C995" s="5"/>
      <c r="D995" s="6"/>
      <c r="E995" s="6"/>
      <c r="F995" s="7"/>
      <c r="G995" s="7"/>
      <c r="I995" s="5"/>
      <c r="J995" s="6"/>
      <c r="K995" s="6"/>
      <c r="L995" s="7"/>
      <c r="M995" s="7"/>
      <c r="O995" s="6"/>
      <c r="S995" s="6"/>
    </row>
    <row r="996" spans="3:19" s="1" customFormat="1" ht="13.2" x14ac:dyDescent="0.3">
      <c r="C996" s="5"/>
      <c r="D996" s="6"/>
      <c r="E996" s="6"/>
      <c r="F996" s="7"/>
      <c r="G996" s="7"/>
      <c r="I996" s="5"/>
      <c r="J996" s="6"/>
      <c r="K996" s="6"/>
      <c r="L996" s="7"/>
      <c r="M996" s="7"/>
      <c r="O996" s="6"/>
      <c r="S996" s="6"/>
    </row>
    <row r="997" spans="3:19" s="1" customFormat="1" ht="13.2" x14ac:dyDescent="0.3">
      <c r="C997" s="5"/>
      <c r="D997" s="6"/>
      <c r="E997" s="6"/>
      <c r="F997" s="7"/>
      <c r="G997" s="7"/>
      <c r="I997" s="5"/>
      <c r="J997" s="6"/>
      <c r="K997" s="6"/>
      <c r="L997" s="7"/>
      <c r="M997" s="7"/>
      <c r="O997" s="6"/>
      <c r="S997" s="6"/>
    </row>
    <row r="998" spans="3:19" s="1" customFormat="1" ht="13.2" x14ac:dyDescent="0.3">
      <c r="C998" s="5"/>
      <c r="D998" s="6"/>
      <c r="E998" s="6"/>
      <c r="F998" s="7"/>
      <c r="G998" s="7"/>
      <c r="I998" s="5"/>
      <c r="J998" s="6"/>
      <c r="K998" s="6"/>
      <c r="L998" s="7"/>
      <c r="M998" s="7"/>
      <c r="O998" s="6"/>
      <c r="S998" s="6"/>
    </row>
    <row r="999" spans="3:19" s="1" customFormat="1" ht="13.2" x14ac:dyDescent="0.3">
      <c r="C999" s="5"/>
      <c r="D999" s="6"/>
      <c r="E999" s="6"/>
      <c r="F999" s="7"/>
      <c r="G999" s="7"/>
      <c r="I999" s="5"/>
      <c r="J999" s="6"/>
      <c r="K999" s="6"/>
      <c r="L999" s="7"/>
      <c r="M999" s="7"/>
      <c r="O999" s="6"/>
      <c r="S999" s="6"/>
    </row>
    <row r="1000" spans="3:19" s="1" customFormat="1" ht="13.2" x14ac:dyDescent="0.3">
      <c r="C1000" s="5"/>
      <c r="D1000" s="6"/>
      <c r="E1000" s="6"/>
      <c r="F1000" s="7"/>
      <c r="G1000" s="7"/>
      <c r="I1000" s="5"/>
      <c r="J1000" s="6"/>
      <c r="K1000" s="6"/>
      <c r="L1000" s="7"/>
      <c r="M1000" s="7"/>
      <c r="O1000" s="6"/>
      <c r="S1000" s="6"/>
    </row>
    <row r="1001" spans="3:19" s="1" customFormat="1" ht="13.2" x14ac:dyDescent="0.3">
      <c r="C1001" s="5"/>
      <c r="D1001" s="6"/>
      <c r="E1001" s="6"/>
      <c r="F1001" s="7"/>
      <c r="G1001" s="7"/>
      <c r="I1001" s="5"/>
      <c r="J1001" s="6"/>
      <c r="K1001" s="6"/>
      <c r="L1001" s="7"/>
      <c r="M1001" s="7"/>
      <c r="O1001" s="6"/>
      <c r="S1001" s="6"/>
    </row>
    <row r="1002" spans="3:19" s="1" customFormat="1" ht="13.2" x14ac:dyDescent="0.3">
      <c r="C1002" s="5"/>
      <c r="D1002" s="6"/>
      <c r="E1002" s="6"/>
      <c r="F1002" s="7"/>
      <c r="G1002" s="7"/>
      <c r="I1002" s="5"/>
      <c r="J1002" s="6"/>
      <c r="K1002" s="6"/>
      <c r="L1002" s="7"/>
      <c r="M1002" s="7"/>
      <c r="O1002" s="6"/>
      <c r="S1002" s="6"/>
    </row>
    <row r="1003" spans="3:19" s="1" customFormat="1" ht="13.2" x14ac:dyDescent="0.3">
      <c r="C1003" s="5"/>
      <c r="D1003" s="6"/>
      <c r="E1003" s="6"/>
      <c r="F1003" s="7"/>
      <c r="G1003" s="7"/>
      <c r="I1003" s="5"/>
      <c r="J1003" s="6"/>
      <c r="K1003" s="6"/>
      <c r="L1003" s="7"/>
      <c r="M1003" s="7"/>
      <c r="O1003" s="6"/>
      <c r="S1003" s="6"/>
    </row>
    <row r="1004" spans="3:19" s="1" customFormat="1" ht="13.2" x14ac:dyDescent="0.3">
      <c r="C1004" s="5"/>
      <c r="D1004" s="6"/>
      <c r="E1004" s="6"/>
      <c r="F1004" s="7"/>
      <c r="G1004" s="7"/>
      <c r="I1004" s="5"/>
      <c r="J1004" s="6"/>
      <c r="K1004" s="6"/>
      <c r="L1004" s="7"/>
      <c r="M1004" s="7"/>
      <c r="O1004" s="6"/>
      <c r="S1004" s="6"/>
    </row>
    <row r="1005" spans="3:19" s="1" customFormat="1" ht="13.2" x14ac:dyDescent="0.3">
      <c r="C1005" s="5"/>
      <c r="D1005" s="6"/>
      <c r="E1005" s="6"/>
      <c r="F1005" s="7"/>
      <c r="G1005" s="7"/>
      <c r="I1005" s="5"/>
      <c r="J1005" s="6"/>
      <c r="K1005" s="6"/>
      <c r="L1005" s="7"/>
      <c r="M1005" s="7"/>
      <c r="O1005" s="6"/>
      <c r="S1005" s="6"/>
    </row>
    <row r="1006" spans="3:19" s="1" customFormat="1" ht="13.2" x14ac:dyDescent="0.3">
      <c r="C1006" s="5"/>
      <c r="D1006" s="6"/>
      <c r="E1006" s="6"/>
      <c r="F1006" s="7"/>
      <c r="G1006" s="7"/>
      <c r="I1006" s="5"/>
      <c r="J1006" s="6"/>
      <c r="K1006" s="6"/>
      <c r="L1006" s="7"/>
      <c r="M1006" s="7"/>
      <c r="O1006" s="6"/>
      <c r="S1006" s="6"/>
    </row>
    <row r="1007" spans="3:19" s="1" customFormat="1" ht="13.2" x14ac:dyDescent="0.3">
      <c r="C1007" s="5"/>
      <c r="D1007" s="6"/>
      <c r="E1007" s="6"/>
      <c r="F1007" s="7"/>
      <c r="G1007" s="7"/>
      <c r="I1007" s="5"/>
      <c r="J1007" s="6"/>
      <c r="K1007" s="6"/>
      <c r="L1007" s="7"/>
      <c r="M1007" s="7"/>
      <c r="O1007" s="6"/>
      <c r="S1007" s="6"/>
    </row>
    <row r="1008" spans="3:19" s="1" customFormat="1" ht="13.2" x14ac:dyDescent="0.3">
      <c r="C1008" s="5"/>
      <c r="D1008" s="6"/>
      <c r="E1008" s="6"/>
      <c r="F1008" s="7"/>
      <c r="G1008" s="7"/>
      <c r="I1008" s="5"/>
      <c r="J1008" s="6"/>
      <c r="K1008" s="6"/>
      <c r="L1008" s="7"/>
      <c r="M1008" s="7"/>
      <c r="O1008" s="6"/>
      <c r="S1008" s="6"/>
    </row>
    <row r="1009" spans="3:19" s="1" customFormat="1" ht="13.2" x14ac:dyDescent="0.3">
      <c r="C1009" s="5"/>
      <c r="D1009" s="6"/>
      <c r="E1009" s="6"/>
      <c r="F1009" s="7"/>
      <c r="G1009" s="7"/>
      <c r="I1009" s="5"/>
      <c r="J1009" s="6"/>
      <c r="K1009" s="6"/>
      <c r="L1009" s="7"/>
      <c r="M1009" s="7"/>
      <c r="O1009" s="6"/>
      <c r="S1009" s="6"/>
    </row>
    <row r="1010" spans="3:19" s="1" customFormat="1" ht="13.2" x14ac:dyDescent="0.3">
      <c r="C1010" s="5"/>
      <c r="D1010" s="6"/>
      <c r="E1010" s="6"/>
      <c r="F1010" s="7"/>
      <c r="G1010" s="7"/>
      <c r="I1010" s="5"/>
      <c r="J1010" s="6"/>
      <c r="K1010" s="6"/>
      <c r="L1010" s="7"/>
      <c r="M1010" s="7"/>
      <c r="O1010" s="6"/>
      <c r="S1010" s="6"/>
    </row>
    <row r="1011" spans="3:19" s="1" customFormat="1" ht="13.2" x14ac:dyDescent="0.3">
      <c r="C1011" s="5"/>
      <c r="D1011" s="6"/>
      <c r="E1011" s="6"/>
      <c r="F1011" s="7"/>
      <c r="G1011" s="7"/>
      <c r="I1011" s="5"/>
      <c r="J1011" s="6"/>
      <c r="K1011" s="6"/>
      <c r="L1011" s="7"/>
      <c r="M1011" s="7"/>
      <c r="O1011" s="6"/>
      <c r="S1011" s="6"/>
    </row>
    <row r="1012" spans="3:19" s="1" customFormat="1" ht="13.2" x14ac:dyDescent="0.3">
      <c r="C1012" s="5"/>
      <c r="D1012" s="6"/>
      <c r="E1012" s="6"/>
      <c r="F1012" s="7"/>
      <c r="G1012" s="7"/>
      <c r="I1012" s="5"/>
      <c r="J1012" s="6"/>
      <c r="K1012" s="6"/>
      <c r="L1012" s="7"/>
      <c r="M1012" s="7"/>
      <c r="O1012" s="6"/>
      <c r="S1012" s="6"/>
    </row>
    <row r="1013" spans="3:19" s="1" customFormat="1" ht="13.2" x14ac:dyDescent="0.3">
      <c r="C1013" s="5"/>
      <c r="D1013" s="6"/>
      <c r="E1013" s="6"/>
      <c r="F1013" s="7"/>
      <c r="G1013" s="7"/>
      <c r="I1013" s="5"/>
      <c r="J1013" s="6"/>
      <c r="K1013" s="6"/>
      <c r="L1013" s="7"/>
      <c r="M1013" s="7"/>
      <c r="O1013" s="6"/>
      <c r="S1013" s="6"/>
    </row>
    <row r="1014" spans="3:19" s="1" customFormat="1" ht="13.2" x14ac:dyDescent="0.3">
      <c r="C1014" s="5"/>
      <c r="D1014" s="6"/>
      <c r="E1014" s="6"/>
      <c r="F1014" s="7"/>
      <c r="G1014" s="7"/>
      <c r="I1014" s="5"/>
      <c r="J1014" s="6"/>
      <c r="K1014" s="6"/>
      <c r="L1014" s="7"/>
      <c r="M1014" s="7"/>
      <c r="O1014" s="6"/>
      <c r="S1014" s="6"/>
    </row>
    <row r="1015" spans="3:19" s="1" customFormat="1" ht="13.2" x14ac:dyDescent="0.3">
      <c r="C1015" s="5"/>
      <c r="D1015" s="6"/>
      <c r="E1015" s="6"/>
      <c r="F1015" s="7"/>
      <c r="G1015" s="7"/>
      <c r="I1015" s="5"/>
      <c r="J1015" s="6"/>
      <c r="K1015" s="6"/>
      <c r="L1015" s="7"/>
      <c r="M1015" s="7"/>
      <c r="O1015" s="6"/>
      <c r="S1015" s="6"/>
    </row>
    <row r="1016" spans="3:19" s="1" customFormat="1" ht="13.2" x14ac:dyDescent="0.3">
      <c r="C1016" s="5"/>
      <c r="D1016" s="6"/>
      <c r="E1016" s="6"/>
      <c r="F1016" s="7"/>
      <c r="G1016" s="7"/>
      <c r="I1016" s="5"/>
      <c r="J1016" s="6"/>
      <c r="K1016" s="6"/>
      <c r="L1016" s="7"/>
      <c r="M1016" s="7"/>
      <c r="O1016" s="6"/>
      <c r="S1016" s="6"/>
    </row>
    <row r="1017" spans="3:19" s="1" customFormat="1" ht="13.2" x14ac:dyDescent="0.3">
      <c r="C1017" s="5"/>
      <c r="D1017" s="6"/>
      <c r="E1017" s="6"/>
      <c r="F1017" s="7"/>
      <c r="G1017" s="7"/>
      <c r="I1017" s="5"/>
      <c r="J1017" s="6"/>
      <c r="K1017" s="6"/>
      <c r="L1017" s="7"/>
      <c r="M1017" s="7"/>
      <c r="O1017" s="6"/>
      <c r="S1017" s="6"/>
    </row>
    <row r="1018" spans="3:19" s="1" customFormat="1" ht="13.2" x14ac:dyDescent="0.3">
      <c r="C1018" s="5"/>
      <c r="D1018" s="6"/>
      <c r="E1018" s="6"/>
      <c r="F1018" s="7"/>
      <c r="G1018" s="7"/>
      <c r="I1018" s="5"/>
      <c r="J1018" s="6"/>
      <c r="K1018" s="6"/>
      <c r="L1018" s="7"/>
      <c r="M1018" s="7"/>
      <c r="O1018" s="6"/>
      <c r="S1018" s="6"/>
    </row>
    <row r="1019" spans="3:19" s="1" customFormat="1" ht="13.2" x14ac:dyDescent="0.3">
      <c r="C1019" s="5"/>
      <c r="D1019" s="6"/>
      <c r="E1019" s="6"/>
      <c r="F1019" s="7"/>
      <c r="G1019" s="7"/>
      <c r="I1019" s="5"/>
      <c r="J1019" s="6"/>
      <c r="K1019" s="6"/>
      <c r="L1019" s="7"/>
      <c r="M1019" s="7"/>
      <c r="O1019" s="6"/>
      <c r="S1019" s="6"/>
    </row>
    <row r="1020" spans="3:19" s="1" customFormat="1" ht="13.2" x14ac:dyDescent="0.3">
      <c r="C1020" s="5"/>
      <c r="D1020" s="6"/>
      <c r="E1020" s="6"/>
      <c r="F1020" s="7"/>
      <c r="G1020" s="7"/>
      <c r="I1020" s="5"/>
      <c r="J1020" s="6"/>
      <c r="K1020" s="6"/>
      <c r="L1020" s="7"/>
      <c r="M1020" s="7"/>
      <c r="O1020" s="6"/>
      <c r="S1020" s="6"/>
    </row>
    <row r="1021" spans="3:19" s="1" customFormat="1" ht="13.2" x14ac:dyDescent="0.3">
      <c r="C1021" s="5"/>
      <c r="D1021" s="6"/>
      <c r="E1021" s="6"/>
      <c r="F1021" s="7"/>
      <c r="G1021" s="7"/>
      <c r="I1021" s="5"/>
      <c r="J1021" s="6"/>
      <c r="K1021" s="6"/>
      <c r="L1021" s="7"/>
      <c r="M1021" s="7"/>
      <c r="O1021" s="6"/>
      <c r="S1021" s="6"/>
    </row>
    <row r="1022" spans="3:19" s="1" customFormat="1" ht="13.2" x14ac:dyDescent="0.3">
      <c r="C1022" s="5"/>
      <c r="D1022" s="6"/>
      <c r="E1022" s="6"/>
      <c r="F1022" s="7"/>
      <c r="G1022" s="7"/>
      <c r="I1022" s="5"/>
      <c r="J1022" s="6"/>
      <c r="K1022" s="6"/>
      <c r="L1022" s="7"/>
      <c r="M1022" s="7"/>
      <c r="O1022" s="6"/>
      <c r="S1022" s="6"/>
    </row>
    <row r="1023" spans="3:19" s="1" customFormat="1" ht="13.2" x14ac:dyDescent="0.3">
      <c r="C1023" s="5"/>
      <c r="D1023" s="6"/>
      <c r="E1023" s="6"/>
      <c r="F1023" s="7"/>
      <c r="G1023" s="7"/>
      <c r="I1023" s="5"/>
      <c r="J1023" s="6"/>
      <c r="K1023" s="6"/>
      <c r="L1023" s="7"/>
      <c r="M1023" s="7"/>
      <c r="O1023" s="6"/>
      <c r="S1023" s="6"/>
    </row>
    <row r="1024" spans="3:19" s="1" customFormat="1" ht="13.2" x14ac:dyDescent="0.3">
      <c r="C1024" s="5"/>
      <c r="D1024" s="6"/>
      <c r="E1024" s="6"/>
      <c r="F1024" s="7"/>
      <c r="G1024" s="7"/>
      <c r="I1024" s="5"/>
      <c r="J1024" s="6"/>
      <c r="K1024" s="6"/>
      <c r="L1024" s="7"/>
      <c r="M1024" s="7"/>
      <c r="O1024" s="6"/>
      <c r="S1024" s="6"/>
    </row>
    <row r="1025" spans="3:19" s="1" customFormat="1" ht="13.2" x14ac:dyDescent="0.3">
      <c r="C1025" s="5"/>
      <c r="D1025" s="6"/>
      <c r="E1025" s="6"/>
      <c r="F1025" s="7"/>
      <c r="G1025" s="7"/>
      <c r="I1025" s="5"/>
      <c r="J1025" s="6"/>
      <c r="K1025" s="6"/>
      <c r="L1025" s="7"/>
      <c r="M1025" s="7"/>
      <c r="O1025" s="6"/>
      <c r="S1025" s="6"/>
    </row>
    <row r="1026" spans="3:19" s="1" customFormat="1" ht="13.2" x14ac:dyDescent="0.3">
      <c r="C1026" s="5"/>
      <c r="D1026" s="6"/>
      <c r="E1026" s="6"/>
      <c r="F1026" s="7"/>
      <c r="G1026" s="7"/>
      <c r="I1026" s="5"/>
      <c r="J1026" s="6"/>
      <c r="K1026" s="6"/>
      <c r="L1026" s="7"/>
      <c r="M1026" s="7"/>
      <c r="O1026" s="6"/>
      <c r="S1026" s="6"/>
    </row>
    <row r="1027" spans="3:19" s="1" customFormat="1" ht="13.2" x14ac:dyDescent="0.3">
      <c r="C1027" s="5"/>
      <c r="D1027" s="6"/>
      <c r="E1027" s="6"/>
      <c r="F1027" s="7"/>
      <c r="G1027" s="7"/>
      <c r="I1027" s="5"/>
      <c r="J1027" s="6"/>
      <c r="K1027" s="6"/>
      <c r="L1027" s="7"/>
      <c r="M1027" s="7"/>
      <c r="O1027" s="6"/>
      <c r="S1027" s="6"/>
    </row>
    <row r="1028" spans="3:19" s="1" customFormat="1" ht="13.2" x14ac:dyDescent="0.3">
      <c r="C1028" s="5"/>
      <c r="D1028" s="6"/>
      <c r="E1028" s="6"/>
      <c r="F1028" s="7"/>
      <c r="G1028" s="7"/>
      <c r="I1028" s="5"/>
      <c r="J1028" s="6"/>
      <c r="K1028" s="6"/>
      <c r="L1028" s="7"/>
      <c r="M1028" s="7"/>
      <c r="O1028" s="6"/>
      <c r="S1028" s="6"/>
    </row>
    <row r="1029" spans="3:19" s="1" customFormat="1" ht="13.2" x14ac:dyDescent="0.3">
      <c r="C1029" s="5"/>
      <c r="D1029" s="6"/>
      <c r="E1029" s="6"/>
      <c r="F1029" s="7"/>
      <c r="G1029" s="7"/>
      <c r="I1029" s="5"/>
      <c r="J1029" s="6"/>
      <c r="K1029" s="6"/>
      <c r="L1029" s="7"/>
      <c r="M1029" s="7"/>
      <c r="O1029" s="6"/>
      <c r="S1029" s="6"/>
    </row>
    <row r="1030" spans="3:19" s="1" customFormat="1" ht="13.2" x14ac:dyDescent="0.3">
      <c r="C1030" s="5"/>
      <c r="D1030" s="6"/>
      <c r="E1030" s="6"/>
      <c r="F1030" s="7"/>
      <c r="G1030" s="7"/>
      <c r="I1030" s="5"/>
      <c r="J1030" s="6"/>
      <c r="K1030" s="6"/>
      <c r="L1030" s="7"/>
      <c r="M1030" s="7"/>
      <c r="O1030" s="6"/>
      <c r="S1030" s="6"/>
    </row>
    <row r="1031" spans="3:19" s="1" customFormat="1" ht="13.2" x14ac:dyDescent="0.3">
      <c r="C1031" s="5"/>
      <c r="D1031" s="6"/>
      <c r="E1031" s="6"/>
      <c r="F1031" s="7"/>
      <c r="G1031" s="7"/>
      <c r="I1031" s="5"/>
      <c r="J1031" s="6"/>
      <c r="K1031" s="6"/>
      <c r="L1031" s="7"/>
      <c r="M1031" s="7"/>
      <c r="O1031" s="6"/>
      <c r="S1031" s="6"/>
    </row>
    <row r="1032" spans="3:19" s="1" customFormat="1" ht="13.2" x14ac:dyDescent="0.3">
      <c r="C1032" s="5"/>
      <c r="D1032" s="6"/>
      <c r="E1032" s="6"/>
      <c r="F1032" s="7"/>
      <c r="G1032" s="7"/>
      <c r="I1032" s="5"/>
      <c r="J1032" s="6"/>
      <c r="K1032" s="6"/>
      <c r="L1032" s="7"/>
      <c r="M1032" s="7"/>
      <c r="O1032" s="6"/>
      <c r="S1032" s="6"/>
    </row>
    <row r="1033" spans="3:19" s="1" customFormat="1" ht="13.2" x14ac:dyDescent="0.3">
      <c r="C1033" s="5"/>
      <c r="D1033" s="6"/>
      <c r="E1033" s="6"/>
      <c r="F1033" s="7"/>
      <c r="G1033" s="7"/>
      <c r="I1033" s="5"/>
      <c r="J1033" s="6"/>
      <c r="K1033" s="6"/>
      <c r="L1033" s="7"/>
      <c r="M1033" s="7"/>
      <c r="O1033" s="6"/>
      <c r="S1033" s="6"/>
    </row>
    <row r="1034" spans="3:19" s="1" customFormat="1" ht="13.2" x14ac:dyDescent="0.3">
      <c r="C1034" s="5"/>
      <c r="D1034" s="6"/>
      <c r="E1034" s="6"/>
      <c r="F1034" s="7"/>
      <c r="G1034" s="7"/>
      <c r="I1034" s="5"/>
      <c r="J1034" s="6"/>
      <c r="K1034" s="6"/>
      <c r="L1034" s="7"/>
      <c r="M1034" s="7"/>
      <c r="O1034" s="6"/>
      <c r="S1034" s="6"/>
    </row>
    <row r="1035" spans="3:19" s="1" customFormat="1" ht="13.2" x14ac:dyDescent="0.3">
      <c r="C1035" s="5"/>
      <c r="D1035" s="6"/>
      <c r="E1035" s="6"/>
      <c r="F1035" s="7"/>
      <c r="G1035" s="7"/>
      <c r="I1035" s="5"/>
      <c r="J1035" s="6"/>
      <c r="K1035" s="6"/>
      <c r="L1035" s="7"/>
      <c r="M1035" s="7"/>
      <c r="O1035" s="6"/>
      <c r="S1035" s="6"/>
    </row>
    <row r="1036" spans="3:19" s="1" customFormat="1" ht="13.2" x14ac:dyDescent="0.3">
      <c r="C1036" s="5"/>
      <c r="D1036" s="6"/>
      <c r="E1036" s="6"/>
      <c r="F1036" s="7"/>
      <c r="G1036" s="7"/>
      <c r="I1036" s="5"/>
      <c r="J1036" s="6"/>
      <c r="K1036" s="6"/>
      <c r="L1036" s="7"/>
      <c r="M1036" s="7"/>
      <c r="O1036" s="6"/>
      <c r="S1036" s="6"/>
    </row>
    <row r="1037" spans="3:19" s="1" customFormat="1" ht="13.2" x14ac:dyDescent="0.3">
      <c r="C1037" s="5"/>
      <c r="D1037" s="6"/>
      <c r="E1037" s="6"/>
      <c r="F1037" s="7"/>
      <c r="G1037" s="7"/>
      <c r="I1037" s="5"/>
      <c r="J1037" s="6"/>
      <c r="K1037" s="6"/>
      <c r="L1037" s="7"/>
      <c r="M1037" s="7"/>
      <c r="O1037" s="6"/>
      <c r="S1037" s="6"/>
    </row>
    <row r="1038" spans="3:19" s="1" customFormat="1" ht="13.2" x14ac:dyDescent="0.3">
      <c r="C1038" s="5"/>
      <c r="D1038" s="6"/>
      <c r="E1038" s="6"/>
      <c r="F1038" s="7"/>
      <c r="G1038" s="7"/>
      <c r="I1038" s="5"/>
      <c r="J1038" s="6"/>
      <c r="K1038" s="6"/>
      <c r="L1038" s="7"/>
      <c r="M1038" s="7"/>
      <c r="O1038" s="6"/>
      <c r="S1038" s="6"/>
    </row>
    <row r="1039" spans="3:19" s="1" customFormat="1" ht="13.2" x14ac:dyDescent="0.3">
      <c r="C1039" s="5"/>
      <c r="D1039" s="6"/>
      <c r="E1039" s="6"/>
      <c r="F1039" s="7"/>
      <c r="G1039" s="7"/>
      <c r="I1039" s="5"/>
      <c r="J1039" s="6"/>
      <c r="K1039" s="6"/>
      <c r="L1039" s="7"/>
      <c r="M1039" s="7"/>
      <c r="O1039" s="6"/>
      <c r="S1039" s="6"/>
    </row>
    <row r="1040" spans="3:19" s="1" customFormat="1" ht="13.2" x14ac:dyDescent="0.3">
      <c r="C1040" s="5"/>
      <c r="D1040" s="6"/>
      <c r="E1040" s="6"/>
      <c r="F1040" s="7"/>
      <c r="G1040" s="7"/>
      <c r="I1040" s="5"/>
      <c r="J1040" s="6"/>
      <c r="K1040" s="6"/>
      <c r="L1040" s="7"/>
      <c r="M1040" s="7"/>
      <c r="O1040" s="6"/>
      <c r="S1040" s="6"/>
    </row>
    <row r="1041" spans="3:19" s="1" customFormat="1" ht="13.2" x14ac:dyDescent="0.3">
      <c r="C1041" s="5"/>
      <c r="D1041" s="6"/>
      <c r="E1041" s="6"/>
      <c r="F1041" s="7"/>
      <c r="G1041" s="7"/>
      <c r="I1041" s="5"/>
      <c r="J1041" s="6"/>
      <c r="K1041" s="6"/>
      <c r="L1041" s="7"/>
      <c r="M1041" s="7"/>
      <c r="O1041" s="6"/>
      <c r="S1041" s="6"/>
    </row>
    <row r="1042" spans="3:19" s="1" customFormat="1" ht="13.2" x14ac:dyDescent="0.3">
      <c r="C1042" s="5"/>
      <c r="D1042" s="6"/>
      <c r="E1042" s="6"/>
      <c r="F1042" s="7"/>
      <c r="G1042" s="7"/>
      <c r="I1042" s="5"/>
      <c r="J1042" s="6"/>
      <c r="K1042" s="6"/>
      <c r="L1042" s="7"/>
      <c r="M1042" s="7"/>
      <c r="O1042" s="6"/>
      <c r="S1042" s="6"/>
    </row>
    <row r="1043" spans="3:19" s="1" customFormat="1" ht="13.2" x14ac:dyDescent="0.3">
      <c r="C1043" s="5"/>
      <c r="D1043" s="6"/>
      <c r="E1043" s="6"/>
      <c r="F1043" s="7"/>
      <c r="G1043" s="7"/>
      <c r="I1043" s="5"/>
      <c r="J1043" s="6"/>
      <c r="K1043" s="6"/>
      <c r="L1043" s="7"/>
      <c r="M1043" s="7"/>
      <c r="O1043" s="6"/>
      <c r="S1043" s="6"/>
    </row>
    <row r="1044" spans="3:19" s="1" customFormat="1" ht="13.2" x14ac:dyDescent="0.3">
      <c r="C1044" s="5"/>
      <c r="D1044" s="6"/>
      <c r="E1044" s="6"/>
      <c r="F1044" s="7"/>
      <c r="G1044" s="7"/>
      <c r="I1044" s="5"/>
      <c r="J1044" s="6"/>
      <c r="K1044" s="6"/>
      <c r="L1044" s="7"/>
      <c r="M1044" s="7"/>
      <c r="O1044" s="6"/>
      <c r="S1044" s="6"/>
    </row>
    <row r="1045" spans="3:19" s="1" customFormat="1" ht="13.2" x14ac:dyDescent="0.3">
      <c r="C1045" s="5"/>
      <c r="D1045" s="6"/>
      <c r="E1045" s="6"/>
      <c r="F1045" s="7"/>
      <c r="G1045" s="7"/>
      <c r="I1045" s="5"/>
      <c r="J1045" s="6"/>
      <c r="K1045" s="6"/>
      <c r="L1045" s="7"/>
      <c r="M1045" s="7"/>
      <c r="O1045" s="6"/>
      <c r="S1045" s="6"/>
    </row>
    <row r="1046" spans="3:19" s="1" customFormat="1" ht="13.2" x14ac:dyDescent="0.3">
      <c r="C1046" s="5"/>
      <c r="D1046" s="6"/>
      <c r="E1046" s="6"/>
      <c r="F1046" s="7"/>
      <c r="G1046" s="7"/>
      <c r="I1046" s="5"/>
      <c r="J1046" s="6"/>
      <c r="K1046" s="6"/>
      <c r="L1046" s="7"/>
      <c r="M1046" s="7"/>
      <c r="O1046" s="6"/>
      <c r="S1046" s="6"/>
    </row>
    <row r="1047" spans="3:19" s="1" customFormat="1" ht="13.2" x14ac:dyDescent="0.3">
      <c r="C1047" s="5"/>
      <c r="D1047" s="6"/>
      <c r="E1047" s="6"/>
      <c r="F1047" s="7"/>
      <c r="G1047" s="7"/>
      <c r="I1047" s="5"/>
      <c r="J1047" s="6"/>
      <c r="K1047" s="6"/>
      <c r="L1047" s="7"/>
      <c r="M1047" s="7"/>
      <c r="O1047" s="6"/>
      <c r="S1047" s="6"/>
    </row>
    <row r="1048" spans="3:19" s="1" customFormat="1" ht="13.2" x14ac:dyDescent="0.3">
      <c r="C1048" s="5"/>
      <c r="D1048" s="6"/>
      <c r="E1048" s="6"/>
      <c r="F1048" s="7"/>
      <c r="G1048" s="7"/>
      <c r="I1048" s="5"/>
      <c r="J1048" s="6"/>
      <c r="K1048" s="6"/>
      <c r="L1048" s="7"/>
      <c r="M1048" s="7"/>
      <c r="O1048" s="6"/>
      <c r="S1048" s="6"/>
    </row>
    <row r="1049" spans="3:19" s="1" customFormat="1" ht="13.2" x14ac:dyDescent="0.3">
      <c r="C1049" s="5"/>
      <c r="D1049" s="6"/>
      <c r="E1049" s="6"/>
      <c r="F1049" s="7"/>
      <c r="G1049" s="7"/>
      <c r="I1049" s="5"/>
      <c r="J1049" s="6"/>
      <c r="K1049" s="6"/>
      <c r="L1049" s="7"/>
      <c r="M1049" s="7"/>
      <c r="O1049" s="6"/>
      <c r="S1049" s="6"/>
    </row>
    <row r="1050" spans="3:19" s="1" customFormat="1" ht="13.2" x14ac:dyDescent="0.3">
      <c r="C1050" s="5"/>
      <c r="D1050" s="6"/>
      <c r="E1050" s="6"/>
      <c r="F1050" s="7"/>
      <c r="G1050" s="7"/>
      <c r="I1050" s="5"/>
      <c r="J1050" s="6"/>
      <c r="K1050" s="6"/>
      <c r="L1050" s="7"/>
      <c r="M1050" s="7"/>
      <c r="O1050" s="6"/>
      <c r="S1050" s="6"/>
    </row>
    <row r="1051" spans="3:19" s="1" customFormat="1" ht="13.2" x14ac:dyDescent="0.3">
      <c r="C1051" s="5"/>
      <c r="D1051" s="6"/>
      <c r="E1051" s="6"/>
      <c r="F1051" s="7"/>
      <c r="G1051" s="7"/>
      <c r="I1051" s="5"/>
      <c r="J1051" s="6"/>
      <c r="K1051" s="6"/>
      <c r="L1051" s="7"/>
      <c r="M1051" s="7"/>
      <c r="O1051" s="6"/>
      <c r="S1051" s="6"/>
    </row>
    <row r="1052" spans="3:19" s="1" customFormat="1" ht="13.2" x14ac:dyDescent="0.3">
      <c r="C1052" s="5"/>
      <c r="D1052" s="6"/>
      <c r="E1052" s="6"/>
      <c r="F1052" s="7"/>
      <c r="G1052" s="7"/>
      <c r="I1052" s="5"/>
      <c r="J1052" s="6"/>
      <c r="K1052" s="6"/>
      <c r="L1052" s="7"/>
      <c r="M1052" s="7"/>
      <c r="O1052" s="6"/>
      <c r="S1052" s="6"/>
    </row>
    <row r="1053" spans="3:19" s="1" customFormat="1" ht="13.2" x14ac:dyDescent="0.3">
      <c r="C1053" s="5"/>
      <c r="D1053" s="6"/>
      <c r="E1053" s="6"/>
      <c r="F1053" s="7"/>
      <c r="G1053" s="7"/>
      <c r="I1053" s="5"/>
      <c r="J1053" s="6"/>
      <c r="K1053" s="6"/>
      <c r="L1053" s="7"/>
      <c r="M1053" s="7"/>
      <c r="O1053" s="6"/>
      <c r="S1053" s="6"/>
    </row>
    <row r="1054" spans="3:19" s="1" customFormat="1" ht="13.2" x14ac:dyDescent="0.3">
      <c r="C1054" s="5"/>
      <c r="D1054" s="6"/>
      <c r="E1054" s="6"/>
      <c r="F1054" s="7"/>
      <c r="G1054" s="7"/>
      <c r="I1054" s="5"/>
      <c r="J1054" s="6"/>
      <c r="K1054" s="6"/>
      <c r="L1054" s="7"/>
      <c r="M1054" s="7"/>
      <c r="O1054" s="6"/>
      <c r="S1054" s="6"/>
    </row>
    <row r="1055" spans="3:19" s="1" customFormat="1" ht="13.2" x14ac:dyDescent="0.3">
      <c r="C1055" s="5"/>
      <c r="D1055" s="6"/>
      <c r="E1055" s="6"/>
      <c r="F1055" s="7"/>
      <c r="G1055" s="7"/>
      <c r="I1055" s="5"/>
      <c r="J1055" s="6"/>
      <c r="K1055" s="6"/>
      <c r="L1055" s="7"/>
      <c r="M1055" s="7"/>
      <c r="O1055" s="6"/>
      <c r="S1055" s="6"/>
    </row>
    <row r="1056" spans="3:19" s="1" customFormat="1" ht="13.2" x14ac:dyDescent="0.3">
      <c r="C1056" s="5"/>
      <c r="D1056" s="6"/>
      <c r="E1056" s="6"/>
      <c r="F1056" s="7"/>
      <c r="G1056" s="7"/>
      <c r="I1056" s="5"/>
      <c r="J1056" s="6"/>
      <c r="K1056" s="6"/>
      <c r="L1056" s="7"/>
      <c r="M1056" s="7"/>
      <c r="O1056" s="6"/>
      <c r="S1056" s="6"/>
    </row>
    <row r="1057" spans="3:19" s="1" customFormat="1" ht="13.2" x14ac:dyDescent="0.3">
      <c r="C1057" s="5"/>
      <c r="D1057" s="6"/>
      <c r="E1057" s="6"/>
      <c r="F1057" s="7"/>
      <c r="G1057" s="7"/>
      <c r="I1057" s="5"/>
      <c r="J1057" s="6"/>
      <c r="K1057" s="6"/>
      <c r="L1057" s="7"/>
      <c r="M1057" s="7"/>
      <c r="O1057" s="6"/>
      <c r="S1057" s="6"/>
    </row>
    <row r="1058" spans="3:19" s="1" customFormat="1" ht="13.2" x14ac:dyDescent="0.3">
      <c r="C1058" s="5"/>
      <c r="D1058" s="6"/>
      <c r="E1058" s="6"/>
      <c r="F1058" s="7"/>
      <c r="G1058" s="7"/>
      <c r="I1058" s="5"/>
      <c r="J1058" s="6"/>
      <c r="K1058" s="6"/>
      <c r="L1058" s="7"/>
      <c r="M1058" s="7"/>
      <c r="O1058" s="6"/>
      <c r="S1058" s="6"/>
    </row>
    <row r="1059" spans="3:19" s="1" customFormat="1" ht="13.2" x14ac:dyDescent="0.3">
      <c r="C1059" s="5"/>
      <c r="D1059" s="6"/>
      <c r="E1059" s="6"/>
      <c r="F1059" s="7"/>
      <c r="G1059" s="7"/>
      <c r="I1059" s="5"/>
      <c r="J1059" s="6"/>
      <c r="K1059" s="6"/>
      <c r="L1059" s="7"/>
      <c r="M1059" s="7"/>
      <c r="O1059" s="6"/>
      <c r="S1059" s="6"/>
    </row>
    <row r="1060" spans="3:19" s="1" customFormat="1" ht="13.2" x14ac:dyDescent="0.3">
      <c r="C1060" s="5"/>
      <c r="D1060" s="6"/>
      <c r="E1060" s="6"/>
      <c r="F1060" s="7"/>
      <c r="G1060" s="7"/>
      <c r="I1060" s="5"/>
      <c r="J1060" s="6"/>
      <c r="K1060" s="6"/>
      <c r="L1060" s="7"/>
      <c r="M1060" s="7"/>
      <c r="O1060" s="6"/>
      <c r="S1060" s="6"/>
    </row>
    <row r="1061" spans="3:19" s="1" customFormat="1" ht="13.2" x14ac:dyDescent="0.3">
      <c r="C1061" s="5"/>
      <c r="D1061" s="6"/>
      <c r="E1061" s="6"/>
      <c r="F1061" s="7"/>
      <c r="G1061" s="7"/>
      <c r="I1061" s="5"/>
      <c r="J1061" s="6"/>
      <c r="K1061" s="6"/>
      <c r="L1061" s="7"/>
      <c r="M1061" s="7"/>
      <c r="O1061" s="6"/>
      <c r="S1061" s="6"/>
    </row>
    <row r="1062" spans="3:19" s="1" customFormat="1" ht="13.2" x14ac:dyDescent="0.3">
      <c r="C1062" s="5"/>
      <c r="D1062" s="6"/>
      <c r="E1062" s="6"/>
      <c r="F1062" s="7"/>
      <c r="G1062" s="7"/>
      <c r="I1062" s="5"/>
      <c r="J1062" s="6"/>
      <c r="K1062" s="6"/>
      <c r="L1062" s="7"/>
      <c r="M1062" s="7"/>
      <c r="O1062" s="6"/>
      <c r="S1062" s="6"/>
    </row>
    <row r="1063" spans="3:19" s="1" customFormat="1" ht="13.2" x14ac:dyDescent="0.3">
      <c r="C1063" s="5"/>
      <c r="D1063" s="6"/>
      <c r="E1063" s="6"/>
      <c r="F1063" s="7"/>
      <c r="G1063" s="7"/>
      <c r="I1063" s="5"/>
      <c r="J1063" s="6"/>
      <c r="K1063" s="6"/>
      <c r="L1063" s="7"/>
      <c r="M1063" s="7"/>
      <c r="O1063" s="6"/>
      <c r="S1063" s="6"/>
    </row>
    <row r="1064" spans="3:19" s="1" customFormat="1" ht="13.2" x14ac:dyDescent="0.3">
      <c r="C1064" s="5"/>
      <c r="D1064" s="6"/>
      <c r="E1064" s="6"/>
      <c r="F1064" s="7"/>
      <c r="G1064" s="7"/>
      <c r="I1064" s="5"/>
      <c r="J1064" s="6"/>
      <c r="K1064" s="6"/>
      <c r="L1064" s="7"/>
      <c r="M1064" s="7"/>
      <c r="O1064" s="6"/>
      <c r="S1064" s="6"/>
    </row>
    <row r="1065" spans="3:19" s="1" customFormat="1" ht="13.2" x14ac:dyDescent="0.3">
      <c r="C1065" s="5"/>
      <c r="D1065" s="6"/>
      <c r="E1065" s="6"/>
      <c r="F1065" s="7"/>
      <c r="G1065" s="7"/>
      <c r="I1065" s="5"/>
      <c r="J1065" s="6"/>
      <c r="K1065" s="6"/>
      <c r="L1065" s="7"/>
      <c r="M1065" s="7"/>
      <c r="O1065" s="6"/>
      <c r="S1065" s="6"/>
    </row>
    <row r="1066" spans="3:19" s="1" customFormat="1" ht="13.2" x14ac:dyDescent="0.3">
      <c r="C1066" s="5"/>
      <c r="D1066" s="6"/>
      <c r="E1066" s="6"/>
      <c r="F1066" s="7"/>
      <c r="G1066" s="7"/>
      <c r="I1066" s="5"/>
      <c r="J1066" s="6"/>
      <c r="K1066" s="6"/>
      <c r="L1066" s="7"/>
      <c r="M1066" s="7"/>
      <c r="O1066" s="6"/>
      <c r="S1066" s="6"/>
    </row>
    <row r="1067" spans="3:19" s="1" customFormat="1" ht="13.2" x14ac:dyDescent="0.3">
      <c r="C1067" s="5"/>
      <c r="D1067" s="6"/>
      <c r="E1067" s="6"/>
      <c r="F1067" s="7"/>
      <c r="G1067" s="7"/>
      <c r="I1067" s="5"/>
      <c r="J1067" s="6"/>
      <c r="K1067" s="6"/>
      <c r="L1067" s="7"/>
      <c r="M1067" s="7"/>
      <c r="O1067" s="6"/>
      <c r="S1067" s="6"/>
    </row>
    <row r="1068" spans="3:19" s="1" customFormat="1" ht="13.2" x14ac:dyDescent="0.3">
      <c r="C1068" s="5"/>
      <c r="D1068" s="6"/>
      <c r="E1068" s="6"/>
      <c r="F1068" s="7"/>
      <c r="G1068" s="7"/>
      <c r="I1068" s="5"/>
      <c r="J1068" s="6"/>
      <c r="K1068" s="6"/>
      <c r="L1068" s="7"/>
      <c r="M1068" s="7"/>
      <c r="O1068" s="6"/>
      <c r="S1068" s="6"/>
    </row>
    <row r="1069" spans="3:19" s="1" customFormat="1" ht="13.2" x14ac:dyDescent="0.3">
      <c r="C1069" s="5"/>
      <c r="D1069" s="6"/>
      <c r="E1069" s="6"/>
      <c r="F1069" s="7"/>
      <c r="G1069" s="7"/>
      <c r="I1069" s="5"/>
      <c r="J1069" s="6"/>
      <c r="K1069" s="6"/>
      <c r="L1069" s="7"/>
      <c r="M1069" s="7"/>
      <c r="O1069" s="6"/>
      <c r="S1069" s="6"/>
    </row>
    <row r="1070" spans="3:19" s="1" customFormat="1" ht="13.2" x14ac:dyDescent="0.3">
      <c r="C1070" s="5"/>
      <c r="D1070" s="6"/>
      <c r="E1070" s="6"/>
      <c r="F1070" s="7"/>
      <c r="G1070" s="7"/>
      <c r="I1070" s="5"/>
      <c r="J1070" s="6"/>
      <c r="K1070" s="6"/>
      <c r="L1070" s="7"/>
      <c r="M1070" s="7"/>
      <c r="O1070" s="6"/>
      <c r="S1070" s="6"/>
    </row>
    <row r="1071" spans="3:19" s="1" customFormat="1" ht="13.2" x14ac:dyDescent="0.3">
      <c r="C1071" s="5"/>
      <c r="D1071" s="6"/>
      <c r="E1071" s="6"/>
      <c r="F1071" s="7"/>
      <c r="G1071" s="7"/>
      <c r="I1071" s="5"/>
      <c r="J1071" s="6"/>
      <c r="K1071" s="6"/>
      <c r="L1071" s="7"/>
      <c r="M1071" s="7"/>
      <c r="O1071" s="6"/>
      <c r="S1071" s="6"/>
    </row>
    <row r="1072" spans="3:19" s="1" customFormat="1" ht="13.2" x14ac:dyDescent="0.3">
      <c r="C1072" s="5"/>
      <c r="D1072" s="6"/>
      <c r="E1072" s="6"/>
      <c r="F1072" s="7"/>
      <c r="G1072" s="7"/>
      <c r="I1072" s="5"/>
      <c r="J1072" s="6"/>
      <c r="K1072" s="6"/>
      <c r="L1072" s="7"/>
      <c r="M1072" s="7"/>
      <c r="O1072" s="6"/>
      <c r="S1072" s="6"/>
    </row>
    <row r="1073" spans="3:19" s="1" customFormat="1" ht="13.2" x14ac:dyDescent="0.3">
      <c r="C1073" s="5"/>
      <c r="D1073" s="6"/>
      <c r="E1073" s="6"/>
      <c r="F1073" s="7"/>
      <c r="G1073" s="7"/>
      <c r="I1073" s="5"/>
      <c r="J1073" s="6"/>
      <c r="K1073" s="6"/>
      <c r="L1073" s="7"/>
      <c r="M1073" s="7"/>
      <c r="O1073" s="6"/>
      <c r="S1073" s="6"/>
    </row>
    <row r="1074" spans="3:19" s="1" customFormat="1" ht="13.2" x14ac:dyDescent="0.3">
      <c r="C1074" s="5"/>
      <c r="D1074" s="6"/>
      <c r="E1074" s="6"/>
      <c r="F1074" s="7"/>
      <c r="G1074" s="7"/>
      <c r="I1074" s="5"/>
      <c r="J1074" s="6"/>
      <c r="K1074" s="6"/>
      <c r="L1074" s="7"/>
      <c r="M1074" s="7"/>
      <c r="O1074" s="6"/>
      <c r="S1074" s="6"/>
    </row>
    <row r="1075" spans="3:19" s="1" customFormat="1" ht="13.2" x14ac:dyDescent="0.3">
      <c r="C1075" s="5"/>
      <c r="D1075" s="6"/>
      <c r="E1075" s="6"/>
      <c r="F1075" s="7"/>
      <c r="G1075" s="7"/>
      <c r="I1075" s="5"/>
      <c r="J1075" s="6"/>
      <c r="K1075" s="6"/>
      <c r="L1075" s="7"/>
      <c r="M1075" s="7"/>
      <c r="O1075" s="6"/>
      <c r="S1075" s="6"/>
    </row>
    <row r="1076" spans="3:19" s="1" customFormat="1" ht="13.2" x14ac:dyDescent="0.3">
      <c r="C1076" s="5"/>
      <c r="D1076" s="6"/>
      <c r="E1076" s="6"/>
      <c r="F1076" s="7"/>
      <c r="G1076" s="7"/>
      <c r="I1076" s="5"/>
      <c r="J1076" s="6"/>
      <c r="K1076" s="6"/>
      <c r="L1076" s="7"/>
      <c r="M1076" s="7"/>
      <c r="O1076" s="6"/>
      <c r="S1076" s="6"/>
    </row>
    <row r="1077" spans="3:19" s="1" customFormat="1" ht="13.2" x14ac:dyDescent="0.3">
      <c r="C1077" s="5"/>
      <c r="D1077" s="6"/>
      <c r="E1077" s="6"/>
      <c r="F1077" s="7"/>
      <c r="G1077" s="7"/>
      <c r="I1077" s="5"/>
      <c r="J1077" s="6"/>
      <c r="K1077" s="6"/>
      <c r="L1077" s="7"/>
      <c r="M1077" s="7"/>
      <c r="O1077" s="6"/>
      <c r="S1077" s="6"/>
    </row>
    <row r="1078" spans="3:19" s="1" customFormat="1" ht="13.2" x14ac:dyDescent="0.3">
      <c r="C1078" s="5"/>
      <c r="D1078" s="6"/>
      <c r="E1078" s="6"/>
      <c r="F1078" s="7"/>
      <c r="G1078" s="7"/>
      <c r="I1078" s="5"/>
      <c r="J1078" s="6"/>
      <c r="K1078" s="6"/>
      <c r="L1078" s="7"/>
      <c r="M1078" s="7"/>
      <c r="O1078" s="6"/>
      <c r="S1078" s="6"/>
    </row>
    <row r="1079" spans="3:19" s="1" customFormat="1" ht="13.2" x14ac:dyDescent="0.3">
      <c r="C1079" s="5"/>
      <c r="D1079" s="6"/>
      <c r="E1079" s="6"/>
      <c r="F1079" s="7"/>
      <c r="G1079" s="7"/>
      <c r="I1079" s="5"/>
      <c r="J1079" s="6"/>
      <c r="K1079" s="6"/>
      <c r="L1079" s="7"/>
      <c r="M1079" s="7"/>
      <c r="O1079" s="6"/>
      <c r="S1079" s="6"/>
    </row>
    <row r="1080" spans="3:19" s="1" customFormat="1" ht="13.2" x14ac:dyDescent="0.3">
      <c r="C1080" s="5"/>
      <c r="D1080" s="6"/>
      <c r="E1080" s="6"/>
      <c r="F1080" s="7"/>
      <c r="G1080" s="7"/>
      <c r="I1080" s="5"/>
      <c r="J1080" s="6"/>
      <c r="K1080" s="6"/>
      <c r="L1080" s="7"/>
      <c r="M1080" s="7"/>
      <c r="O1080" s="6"/>
      <c r="S1080" s="6"/>
    </row>
    <row r="1081" spans="3:19" s="1" customFormat="1" ht="13.2" x14ac:dyDescent="0.3">
      <c r="C1081" s="5"/>
      <c r="D1081" s="6"/>
      <c r="E1081" s="6"/>
      <c r="F1081" s="7"/>
      <c r="G1081" s="7"/>
      <c r="I1081" s="5"/>
      <c r="J1081" s="6"/>
      <c r="K1081" s="6"/>
      <c r="L1081" s="7"/>
      <c r="M1081" s="7"/>
      <c r="O1081" s="6"/>
      <c r="S1081" s="6"/>
    </row>
    <row r="1082" spans="3:19" s="1" customFormat="1" ht="13.2" x14ac:dyDescent="0.3">
      <c r="C1082" s="5"/>
      <c r="D1082" s="6"/>
      <c r="E1082" s="6"/>
      <c r="F1082" s="7"/>
      <c r="G1082" s="7"/>
      <c r="I1082" s="5"/>
      <c r="J1082" s="6"/>
      <c r="K1082" s="6"/>
      <c r="L1082" s="7"/>
      <c r="M1082" s="7"/>
      <c r="O1082" s="6"/>
      <c r="S1082" s="6"/>
    </row>
    <row r="1083" spans="3:19" s="1" customFormat="1" ht="13.2" x14ac:dyDescent="0.3">
      <c r="C1083" s="5"/>
      <c r="D1083" s="6"/>
      <c r="E1083" s="6"/>
      <c r="F1083" s="7"/>
      <c r="G1083" s="7"/>
      <c r="I1083" s="5"/>
      <c r="J1083" s="6"/>
      <c r="K1083" s="6"/>
      <c r="L1083" s="7"/>
      <c r="M1083" s="7"/>
      <c r="O1083" s="6"/>
      <c r="S1083" s="6"/>
    </row>
    <row r="1084" spans="3:19" s="1" customFormat="1" ht="13.2" x14ac:dyDescent="0.3">
      <c r="C1084" s="5"/>
      <c r="D1084" s="6"/>
      <c r="E1084" s="6"/>
      <c r="F1084" s="7"/>
      <c r="G1084" s="7"/>
      <c r="I1084" s="5"/>
      <c r="J1084" s="6"/>
      <c r="K1084" s="6"/>
      <c r="L1084" s="7"/>
      <c r="M1084" s="7"/>
      <c r="O1084" s="6"/>
      <c r="S1084" s="6"/>
    </row>
    <row r="1085" spans="3:19" s="1" customFormat="1" ht="13.2" x14ac:dyDescent="0.3">
      <c r="C1085" s="5"/>
      <c r="D1085" s="6"/>
      <c r="E1085" s="6"/>
      <c r="F1085" s="7"/>
      <c r="G1085" s="7"/>
      <c r="I1085" s="5"/>
      <c r="J1085" s="6"/>
      <c r="K1085" s="6"/>
      <c r="L1085" s="7"/>
      <c r="M1085" s="7"/>
      <c r="O1085" s="6"/>
      <c r="S1085" s="6"/>
    </row>
    <row r="1086" spans="3:19" s="1" customFormat="1" ht="13.2" x14ac:dyDescent="0.3">
      <c r="C1086" s="5"/>
      <c r="D1086" s="6"/>
      <c r="E1086" s="6"/>
      <c r="F1086" s="7"/>
      <c r="G1086" s="7"/>
      <c r="I1086" s="5"/>
      <c r="J1086" s="6"/>
      <c r="K1086" s="6"/>
      <c r="L1086" s="7"/>
      <c r="M1086" s="7"/>
      <c r="O1086" s="6"/>
      <c r="S1086" s="6"/>
    </row>
    <row r="1087" spans="3:19" s="1" customFormat="1" ht="13.2" x14ac:dyDescent="0.3">
      <c r="C1087" s="5"/>
      <c r="D1087" s="6"/>
      <c r="E1087" s="6"/>
      <c r="F1087" s="7"/>
      <c r="G1087" s="7"/>
      <c r="I1087" s="5"/>
      <c r="J1087" s="6"/>
      <c r="K1087" s="6"/>
      <c r="L1087" s="7"/>
      <c r="M1087" s="7"/>
      <c r="O1087" s="6"/>
      <c r="S1087" s="6"/>
    </row>
    <row r="1088" spans="3:19" s="1" customFormat="1" ht="13.2" x14ac:dyDescent="0.3">
      <c r="C1088" s="5"/>
      <c r="D1088" s="6"/>
      <c r="E1088" s="6"/>
      <c r="F1088" s="7"/>
      <c r="G1088" s="7"/>
      <c r="I1088" s="5"/>
      <c r="J1088" s="6"/>
      <c r="K1088" s="6"/>
      <c r="L1088" s="7"/>
      <c r="M1088" s="7"/>
      <c r="O1088" s="6"/>
      <c r="S1088" s="6"/>
    </row>
    <row r="1089" spans="3:19" s="1" customFormat="1" ht="13.2" x14ac:dyDescent="0.3">
      <c r="C1089" s="5"/>
      <c r="D1089" s="6"/>
      <c r="E1089" s="6"/>
      <c r="F1089" s="7"/>
      <c r="G1089" s="7"/>
      <c r="I1089" s="5"/>
      <c r="J1089" s="6"/>
      <c r="K1089" s="6"/>
      <c r="L1089" s="7"/>
      <c r="M1089" s="7"/>
      <c r="O1089" s="6"/>
      <c r="S1089" s="6"/>
    </row>
    <row r="1090" spans="3:19" s="1" customFormat="1" ht="13.2" x14ac:dyDescent="0.3">
      <c r="C1090" s="5"/>
      <c r="D1090" s="6"/>
      <c r="E1090" s="6"/>
      <c r="F1090" s="7"/>
      <c r="G1090" s="7"/>
      <c r="I1090" s="5"/>
      <c r="J1090" s="6"/>
      <c r="K1090" s="6"/>
      <c r="L1090" s="7"/>
      <c r="M1090" s="7"/>
      <c r="O1090" s="6"/>
      <c r="S1090" s="6"/>
    </row>
    <row r="1091" spans="3:19" s="1" customFormat="1" ht="13.2" x14ac:dyDescent="0.3">
      <c r="C1091" s="5"/>
      <c r="D1091" s="6"/>
      <c r="E1091" s="6"/>
      <c r="F1091" s="7"/>
      <c r="G1091" s="7"/>
      <c r="I1091" s="5"/>
      <c r="J1091" s="6"/>
      <c r="K1091" s="6"/>
      <c r="L1091" s="7"/>
      <c r="M1091" s="7"/>
      <c r="O1091" s="6"/>
      <c r="S1091" s="6"/>
    </row>
    <row r="1092" spans="3:19" s="1" customFormat="1" ht="13.2" x14ac:dyDescent="0.3">
      <c r="C1092" s="5"/>
      <c r="D1092" s="6"/>
      <c r="E1092" s="6"/>
      <c r="F1092" s="7"/>
      <c r="G1092" s="7"/>
      <c r="I1092" s="5"/>
      <c r="J1092" s="6"/>
      <c r="K1092" s="6"/>
      <c r="L1092" s="7"/>
      <c r="M1092" s="7"/>
      <c r="O1092" s="6"/>
      <c r="S1092" s="6"/>
    </row>
    <row r="1093" spans="3:19" s="1" customFormat="1" ht="13.2" x14ac:dyDescent="0.3">
      <c r="C1093" s="5"/>
      <c r="D1093" s="6"/>
      <c r="E1093" s="6"/>
      <c r="F1093" s="7"/>
      <c r="G1093" s="7"/>
      <c r="I1093" s="5"/>
      <c r="J1093" s="6"/>
      <c r="K1093" s="6"/>
      <c r="L1093" s="7"/>
      <c r="M1093" s="7"/>
      <c r="O1093" s="6"/>
      <c r="S1093" s="6"/>
    </row>
    <row r="1094" spans="3:19" s="1" customFormat="1" ht="13.2" x14ac:dyDescent="0.3">
      <c r="C1094" s="5"/>
      <c r="D1094" s="6"/>
      <c r="E1094" s="6"/>
      <c r="F1094" s="7"/>
      <c r="G1094" s="7"/>
      <c r="I1094" s="5"/>
      <c r="J1094" s="6"/>
      <c r="K1094" s="6"/>
      <c r="L1094" s="7"/>
      <c r="M1094" s="7"/>
      <c r="O1094" s="6"/>
      <c r="S1094" s="6"/>
    </row>
    <row r="1095" spans="3:19" s="1" customFormat="1" ht="13.2" x14ac:dyDescent="0.3">
      <c r="C1095" s="5"/>
      <c r="D1095" s="6"/>
      <c r="E1095" s="6"/>
      <c r="F1095" s="7"/>
      <c r="G1095" s="7"/>
      <c r="I1095" s="5"/>
      <c r="J1095" s="6"/>
      <c r="K1095" s="6"/>
      <c r="L1095" s="7"/>
      <c r="M1095" s="7"/>
      <c r="O1095" s="6"/>
      <c r="S1095" s="6"/>
    </row>
    <row r="1096" spans="3:19" s="1" customFormat="1" ht="13.2" x14ac:dyDescent="0.3">
      <c r="C1096" s="5"/>
      <c r="D1096" s="6"/>
      <c r="E1096" s="6"/>
      <c r="F1096" s="7"/>
      <c r="G1096" s="7"/>
      <c r="I1096" s="5"/>
      <c r="J1096" s="6"/>
      <c r="K1096" s="6"/>
      <c r="L1096" s="7"/>
      <c r="M1096" s="7"/>
      <c r="O1096" s="6"/>
      <c r="S1096" s="6"/>
    </row>
    <row r="1097" spans="3:19" s="1" customFormat="1" ht="13.2" x14ac:dyDescent="0.3">
      <c r="C1097" s="5"/>
      <c r="D1097" s="6"/>
      <c r="E1097" s="6"/>
      <c r="F1097" s="7"/>
      <c r="G1097" s="7"/>
      <c r="I1097" s="5"/>
      <c r="J1097" s="6"/>
      <c r="K1097" s="6"/>
      <c r="L1097" s="7"/>
      <c r="M1097" s="7"/>
      <c r="O1097" s="6"/>
      <c r="S1097" s="6"/>
    </row>
    <row r="1098" spans="3:19" s="1" customFormat="1" ht="13.2" x14ac:dyDescent="0.3">
      <c r="C1098" s="5"/>
      <c r="D1098" s="6"/>
      <c r="E1098" s="6"/>
      <c r="F1098" s="7"/>
      <c r="G1098" s="7"/>
      <c r="I1098" s="5"/>
      <c r="J1098" s="6"/>
      <c r="K1098" s="6"/>
      <c r="L1098" s="7"/>
      <c r="M1098" s="7"/>
      <c r="O1098" s="6"/>
      <c r="S1098" s="6"/>
    </row>
    <row r="1099" spans="3:19" s="1" customFormat="1" ht="13.2" x14ac:dyDescent="0.3">
      <c r="C1099" s="5"/>
      <c r="D1099" s="6"/>
      <c r="E1099" s="6"/>
      <c r="F1099" s="7"/>
      <c r="G1099" s="7"/>
      <c r="I1099" s="5"/>
      <c r="J1099" s="6"/>
      <c r="K1099" s="6"/>
      <c r="L1099" s="7"/>
      <c r="M1099" s="7"/>
      <c r="O1099" s="6"/>
      <c r="S1099" s="6"/>
    </row>
    <row r="1100" spans="3:19" s="1" customFormat="1" ht="13.2" x14ac:dyDescent="0.3">
      <c r="C1100" s="5"/>
      <c r="D1100" s="6"/>
      <c r="E1100" s="6"/>
      <c r="F1100" s="7"/>
      <c r="G1100" s="7"/>
      <c r="I1100" s="5"/>
      <c r="J1100" s="6"/>
      <c r="K1100" s="6"/>
      <c r="L1100" s="7"/>
      <c r="M1100" s="7"/>
      <c r="O1100" s="6"/>
      <c r="S1100" s="6"/>
    </row>
    <row r="1101" spans="3:19" s="1" customFormat="1" ht="13.2" x14ac:dyDescent="0.3">
      <c r="C1101" s="5"/>
      <c r="D1101" s="6"/>
      <c r="E1101" s="6"/>
      <c r="F1101" s="7"/>
      <c r="G1101" s="7"/>
      <c r="I1101" s="5"/>
      <c r="J1101" s="6"/>
      <c r="K1101" s="6"/>
      <c r="L1101" s="7"/>
      <c r="M1101" s="7"/>
      <c r="O1101" s="6"/>
      <c r="S1101" s="6"/>
    </row>
    <row r="1102" spans="3:19" s="1" customFormat="1" ht="13.2" x14ac:dyDescent="0.3">
      <c r="C1102" s="5"/>
      <c r="D1102" s="6"/>
      <c r="E1102" s="6"/>
      <c r="F1102" s="7"/>
      <c r="G1102" s="7"/>
      <c r="I1102" s="5"/>
      <c r="J1102" s="6"/>
      <c r="K1102" s="6"/>
      <c r="L1102" s="7"/>
      <c r="M1102" s="7"/>
      <c r="O1102" s="6"/>
      <c r="S1102" s="6"/>
    </row>
    <row r="1103" spans="3:19" s="1" customFormat="1" ht="13.2" x14ac:dyDescent="0.3">
      <c r="C1103" s="5"/>
      <c r="D1103" s="6"/>
      <c r="E1103" s="6"/>
      <c r="F1103" s="7"/>
      <c r="G1103" s="7"/>
      <c r="I1103" s="5"/>
      <c r="J1103" s="6"/>
      <c r="K1103" s="6"/>
      <c r="L1103" s="7"/>
      <c r="M1103" s="7"/>
      <c r="O1103" s="6"/>
      <c r="S1103" s="6"/>
    </row>
    <row r="1104" spans="3:19" s="1" customFormat="1" ht="13.2" x14ac:dyDescent="0.3">
      <c r="C1104" s="5"/>
      <c r="D1104" s="6"/>
      <c r="E1104" s="6"/>
      <c r="F1104" s="7"/>
      <c r="G1104" s="7"/>
      <c r="I1104" s="5"/>
      <c r="J1104" s="6"/>
      <c r="K1104" s="6"/>
      <c r="L1104" s="7"/>
      <c r="M1104" s="7"/>
      <c r="O1104" s="6"/>
      <c r="S1104" s="6"/>
    </row>
    <row r="1105" spans="3:19" s="1" customFormat="1" ht="13.2" x14ac:dyDescent="0.3">
      <c r="C1105" s="5"/>
      <c r="D1105" s="6"/>
      <c r="E1105" s="6"/>
      <c r="F1105" s="7"/>
      <c r="G1105" s="7"/>
      <c r="I1105" s="5"/>
      <c r="J1105" s="6"/>
      <c r="K1105" s="6"/>
      <c r="L1105" s="7"/>
      <c r="M1105" s="7"/>
      <c r="O1105" s="6"/>
      <c r="S1105" s="6"/>
    </row>
    <row r="1106" spans="3:19" s="1" customFormat="1" ht="13.2" x14ac:dyDescent="0.3">
      <c r="C1106" s="5"/>
      <c r="D1106" s="6"/>
      <c r="E1106" s="6"/>
      <c r="F1106" s="7"/>
      <c r="G1106" s="7"/>
      <c r="I1106" s="5"/>
      <c r="J1106" s="6"/>
      <c r="K1106" s="6"/>
      <c r="L1106" s="7"/>
      <c r="M1106" s="7"/>
      <c r="O1106" s="6"/>
      <c r="S1106" s="6"/>
    </row>
    <row r="1107" spans="3:19" s="1" customFormat="1" ht="13.2" x14ac:dyDescent="0.3">
      <c r="C1107" s="5"/>
      <c r="D1107" s="6"/>
      <c r="E1107" s="6"/>
      <c r="F1107" s="7"/>
      <c r="G1107" s="7"/>
      <c r="I1107" s="5"/>
      <c r="J1107" s="6"/>
      <c r="K1107" s="6"/>
      <c r="L1107" s="7"/>
      <c r="M1107" s="7"/>
      <c r="O1107" s="6"/>
      <c r="S1107" s="6"/>
    </row>
    <row r="1108" spans="3:19" s="1" customFormat="1" ht="13.2" x14ac:dyDescent="0.3">
      <c r="C1108" s="5"/>
      <c r="D1108" s="6"/>
      <c r="E1108" s="6"/>
      <c r="F1108" s="7"/>
      <c r="G1108" s="7"/>
      <c r="I1108" s="5"/>
      <c r="J1108" s="6"/>
      <c r="K1108" s="6"/>
      <c r="L1108" s="7"/>
      <c r="M1108" s="7"/>
      <c r="O1108" s="6"/>
      <c r="S1108" s="6"/>
    </row>
    <row r="1109" spans="3:19" s="1" customFormat="1" ht="13.2" x14ac:dyDescent="0.3">
      <c r="C1109" s="5"/>
      <c r="D1109" s="6"/>
      <c r="E1109" s="6"/>
      <c r="F1109" s="7"/>
      <c r="G1109" s="7"/>
      <c r="I1109" s="5"/>
      <c r="J1109" s="6"/>
      <c r="K1109" s="6"/>
      <c r="L1109" s="7"/>
      <c r="M1109" s="7"/>
      <c r="O1109" s="6"/>
      <c r="S1109" s="6"/>
    </row>
    <row r="1110" spans="3:19" s="1" customFormat="1" ht="13.2" x14ac:dyDescent="0.3">
      <c r="C1110" s="5"/>
      <c r="D1110" s="6"/>
      <c r="E1110" s="6"/>
      <c r="F1110" s="7"/>
      <c r="G1110" s="7"/>
      <c r="I1110" s="5"/>
      <c r="J1110" s="6"/>
      <c r="K1110" s="6"/>
      <c r="L1110" s="7"/>
      <c r="M1110" s="7"/>
      <c r="O1110" s="6"/>
      <c r="S1110" s="6"/>
    </row>
    <row r="1111" spans="3:19" s="1" customFormat="1" ht="13.2" x14ac:dyDescent="0.3">
      <c r="C1111" s="5"/>
      <c r="D1111" s="6"/>
      <c r="E1111" s="6"/>
      <c r="F1111" s="7"/>
      <c r="G1111" s="7"/>
      <c r="I1111" s="5"/>
      <c r="J1111" s="6"/>
      <c r="K1111" s="6"/>
      <c r="L1111" s="7"/>
      <c r="M1111" s="7"/>
      <c r="O1111" s="6"/>
      <c r="S1111" s="6"/>
    </row>
    <row r="1112" spans="3:19" s="1" customFormat="1" ht="13.2" x14ac:dyDescent="0.3">
      <c r="C1112" s="5"/>
      <c r="D1112" s="6"/>
      <c r="E1112" s="6"/>
      <c r="F1112" s="7"/>
      <c r="G1112" s="7"/>
      <c r="I1112" s="5"/>
      <c r="J1112" s="6"/>
      <c r="K1112" s="6"/>
      <c r="L1112" s="7"/>
      <c r="M1112" s="7"/>
      <c r="O1112" s="6"/>
      <c r="S1112" s="6"/>
    </row>
    <row r="1113" spans="3:19" s="1" customFormat="1" ht="13.2" x14ac:dyDescent="0.3">
      <c r="C1113" s="5"/>
      <c r="D1113" s="6"/>
      <c r="E1113" s="6"/>
      <c r="F1113" s="7"/>
      <c r="G1113" s="7"/>
      <c r="I1113" s="5"/>
      <c r="J1113" s="6"/>
      <c r="K1113" s="6"/>
      <c r="L1113" s="7"/>
      <c r="M1113" s="7"/>
      <c r="O1113" s="6"/>
      <c r="S1113" s="6"/>
    </row>
    <row r="1114" spans="3:19" s="1" customFormat="1" ht="13.2" x14ac:dyDescent="0.3">
      <c r="C1114" s="5"/>
      <c r="D1114" s="6"/>
      <c r="E1114" s="6"/>
      <c r="F1114" s="7"/>
      <c r="G1114" s="7"/>
      <c r="I1114" s="5"/>
      <c r="J1114" s="6"/>
      <c r="K1114" s="6"/>
      <c r="L1114" s="7"/>
      <c r="M1114" s="7"/>
      <c r="O1114" s="6"/>
      <c r="S1114" s="6"/>
    </row>
    <row r="1115" spans="3:19" s="1" customFormat="1" ht="13.2" x14ac:dyDescent="0.3">
      <c r="C1115" s="5"/>
      <c r="D1115" s="6"/>
      <c r="E1115" s="6"/>
      <c r="F1115" s="7"/>
      <c r="G1115" s="7"/>
      <c r="I1115" s="5"/>
      <c r="J1115" s="6"/>
      <c r="K1115" s="6"/>
      <c r="L1115" s="7"/>
      <c r="M1115" s="7"/>
      <c r="O1115" s="6"/>
      <c r="S1115" s="6"/>
    </row>
    <row r="1116" spans="3:19" s="1" customFormat="1" ht="13.2" x14ac:dyDescent="0.3">
      <c r="C1116" s="5"/>
      <c r="D1116" s="6"/>
      <c r="E1116" s="6"/>
      <c r="F1116" s="7"/>
      <c r="G1116" s="7"/>
      <c r="I1116" s="5"/>
      <c r="J1116" s="6"/>
      <c r="K1116" s="6"/>
      <c r="L1116" s="7"/>
      <c r="M1116" s="7"/>
      <c r="O1116" s="6"/>
      <c r="S1116" s="6"/>
    </row>
    <row r="1117" spans="3:19" s="1" customFormat="1" ht="13.2" x14ac:dyDescent="0.3">
      <c r="C1117" s="5"/>
      <c r="D1117" s="6"/>
      <c r="E1117" s="6"/>
      <c r="F1117" s="7"/>
      <c r="G1117" s="7"/>
      <c r="I1117" s="5"/>
      <c r="J1117" s="6"/>
      <c r="K1117" s="6"/>
      <c r="L1117" s="7"/>
      <c r="M1117" s="7"/>
      <c r="O1117" s="6"/>
      <c r="S1117" s="6"/>
    </row>
    <row r="1118" spans="3:19" s="1" customFormat="1" ht="13.2" x14ac:dyDescent="0.3">
      <c r="C1118" s="5"/>
      <c r="D1118" s="6"/>
      <c r="E1118" s="6"/>
      <c r="F1118" s="7"/>
      <c r="G1118" s="7"/>
      <c r="I1118" s="5"/>
      <c r="J1118" s="6"/>
      <c r="K1118" s="6"/>
      <c r="L1118" s="7"/>
      <c r="M1118" s="7"/>
      <c r="O1118" s="6"/>
      <c r="S1118" s="6"/>
    </row>
    <row r="1119" spans="3:19" s="1" customFormat="1" ht="13.2" x14ac:dyDescent="0.3">
      <c r="C1119" s="5"/>
      <c r="D1119" s="6"/>
      <c r="E1119" s="6"/>
      <c r="F1119" s="7"/>
      <c r="G1119" s="7"/>
      <c r="I1119" s="5"/>
      <c r="J1119" s="6"/>
      <c r="K1119" s="6"/>
      <c r="L1119" s="7"/>
      <c r="M1119" s="7"/>
      <c r="O1119" s="6"/>
      <c r="S1119" s="6"/>
    </row>
    <row r="1120" spans="3:19" s="1" customFormat="1" ht="13.2" x14ac:dyDescent="0.3">
      <c r="C1120" s="5"/>
      <c r="D1120" s="6"/>
      <c r="E1120" s="6"/>
      <c r="F1120" s="7"/>
      <c r="G1120" s="7"/>
      <c r="I1120" s="5"/>
      <c r="J1120" s="6"/>
      <c r="K1120" s="6"/>
      <c r="L1120" s="7"/>
      <c r="M1120" s="7"/>
      <c r="O1120" s="6"/>
      <c r="S1120" s="6"/>
    </row>
    <row r="1121" spans="3:19" s="1" customFormat="1" ht="13.2" x14ac:dyDescent="0.3">
      <c r="C1121" s="5"/>
      <c r="D1121" s="6"/>
      <c r="E1121" s="6"/>
      <c r="F1121" s="7"/>
      <c r="G1121" s="7"/>
      <c r="I1121" s="5"/>
      <c r="J1121" s="6"/>
      <c r="K1121" s="6"/>
      <c r="L1121" s="7"/>
      <c r="M1121" s="7"/>
      <c r="O1121" s="6"/>
      <c r="S1121" s="6"/>
    </row>
    <row r="1122" spans="3:19" s="1" customFormat="1" ht="13.2" x14ac:dyDescent="0.25">
      <c r="N1122" s="4"/>
      <c r="O1122" s="6"/>
      <c r="S1122" s="6"/>
    </row>
    <row r="1123" spans="3:19" s="1" customFormat="1" ht="13.2" x14ac:dyDescent="0.25">
      <c r="N1123" s="4"/>
      <c r="O1123" s="6"/>
      <c r="S1123" s="6"/>
    </row>
  </sheetData>
  <conditionalFormatting sqref="N8:N720">
    <cfRule type="cellIs" dxfId="34" priority="1" operator="greaterThanOrEqual">
      <formula>0</formula>
    </cfRule>
    <cfRule type="cellIs" dxfId="33" priority="2" operator="lessThan">
      <formula>0</formula>
    </cfRule>
  </conditionalFormatting>
  <conditionalFormatting sqref="O395">
    <cfRule type="expression" dxfId="32" priority="4">
      <formula>AND(ISBLANK(F395),O395&lt;&gt;#REF!)</formula>
    </cfRule>
  </conditionalFormatting>
  <conditionalFormatting sqref="O397">
    <cfRule type="expression" dxfId="31" priority="3">
      <formula>AND(ISBLANK(F397),O397&lt;&gt;#REF!)</formula>
    </cfRule>
  </conditionalFormatting>
  <dataValidations disablePrompts="1" count="1">
    <dataValidation type="custom" allowBlank="1" showDropDown="1" showErrorMessage="1" sqref="B16:B19 H16:H19" xr:uid="{6B42B3D4-EF0A-4DE2-AA98-57A33EF8E878}">
      <formula1>B16="521211"</formula1>
    </dataValidation>
  </dataValidations>
  <printOptions horizontalCentered="1"/>
  <pageMargins left="0.39370078740157483" right="0.35433070866141736" top="0.19685039370078741" bottom="0.59055118110236227" header="0" footer="0.39370078740157483"/>
  <pageSetup paperSize="9" scale="54" fitToHeight="0" orientation="landscape" r:id="rId1"/>
  <headerFooter>
    <oddFooter>&amp;LMatrik Semula Menjadi
(Usulan Revisi Anggaran TA. 2023)&amp;RHal &amp;P dari &amp;N</oddFooter>
  </headerFooter>
  <rowBreaks count="4" manualBreakCount="4">
    <brk id="132" min="1" max="13" man="1"/>
    <brk id="269" min="1" max="13" man="1"/>
    <brk id="469" min="1" max="13" man="1"/>
    <brk id="606" min="1" max="13" man="1"/>
  </rowBreaks>
  <drawing r:id="rId2"/>
  <legacyDrawing r:id="rId3"/>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E7B59-3BCD-41C9-9413-688EFC52BE0F}">
  <sheetPr>
    <outlinePr summaryBelow="0" summaryRight="0"/>
    <pageSetUpPr fitToPage="1"/>
  </sheetPr>
  <dimension ref="B1:XET1005"/>
  <sheetViews>
    <sheetView showGridLines="0" zoomScale="90" zoomScaleNormal="90" zoomScaleSheetLayoutView="90" workbookViewId="0">
      <pane xSplit="4" ySplit="8" topLeftCell="E21" activePane="bottomRight" state="frozen"/>
      <selection activeCell="F44" sqref="F44"/>
      <selection pane="topRight" activeCell="F44" sqref="F44"/>
      <selection pane="bottomLeft" activeCell="F44" sqref="F44"/>
      <selection pane="bottomRight" activeCell="G29" sqref="G29"/>
    </sheetView>
  </sheetViews>
  <sheetFormatPr defaultColWidth="14" defaultRowHeight="15" customHeight="1" x14ac:dyDescent="0.25"/>
  <cols>
    <col min="1" max="1" width="3.6640625" style="9" customWidth="1"/>
    <col min="2" max="2" width="6.21875" style="9" customWidth="1"/>
    <col min="3" max="3" width="19.88671875" style="9" customWidth="1"/>
    <col min="4" max="4" width="41.44140625" style="9" bestFit="1" customWidth="1"/>
    <col min="5" max="5" width="18" style="9" customWidth="1"/>
    <col min="6" max="6" width="19" style="9" customWidth="1"/>
    <col min="7" max="7" width="16.6640625" style="9" customWidth="1"/>
    <col min="8" max="8" width="20.21875" style="9" hidden="1" customWidth="1"/>
    <col min="9" max="9" width="15" style="9" hidden="1" customWidth="1"/>
    <col min="10" max="10" width="18.21875" style="9" customWidth="1"/>
    <col min="11" max="11" width="16.88671875" style="9" bestFit="1" customWidth="1"/>
    <col min="12" max="12" width="16" style="9" bestFit="1" customWidth="1"/>
    <col min="13" max="13" width="3" style="9" customWidth="1"/>
    <col min="14" max="14" width="10.109375" style="9" hidden="1" customWidth="1"/>
    <col min="15" max="15" width="0" style="451" hidden="1" customWidth="1"/>
    <col min="16" max="16" width="15" style="9" hidden="1" customWidth="1"/>
    <col min="17" max="17" width="20.21875" style="9" bestFit="1" customWidth="1"/>
    <col min="18" max="18" width="16.88671875" style="9" bestFit="1" customWidth="1"/>
    <col min="19" max="19" width="15" style="9" bestFit="1" customWidth="1"/>
    <col min="20" max="16384" width="14" style="9"/>
  </cols>
  <sheetData>
    <row r="1" spans="2:16374" ht="15" hidden="1" customHeight="1" x14ac:dyDescent="0.25">
      <c r="K1" s="26"/>
    </row>
    <row r="2" spans="2:16374" ht="15" customHeight="1" x14ac:dyDescent="0.3">
      <c r="B2" s="575" t="s">
        <v>1009</v>
      </c>
      <c r="C2" s="575"/>
      <c r="D2" s="575"/>
      <c r="E2" s="575"/>
      <c r="F2" s="575"/>
      <c r="G2" s="575"/>
      <c r="H2" s="575"/>
      <c r="I2" s="575"/>
      <c r="J2" s="575"/>
      <c r="K2" s="575"/>
      <c r="L2" s="575"/>
      <c r="M2" s="2"/>
      <c r="N2" s="2"/>
      <c r="O2" s="45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row>
    <row r="3" spans="2:16374" ht="15" customHeight="1" x14ac:dyDescent="0.3">
      <c r="B3" s="571" t="s">
        <v>511</v>
      </c>
      <c r="C3" s="571"/>
      <c r="D3" s="571"/>
      <c r="E3" s="571"/>
      <c r="F3" s="571"/>
      <c r="G3" s="571"/>
      <c r="H3" s="571"/>
      <c r="I3" s="571"/>
      <c r="J3" s="571"/>
      <c r="K3" s="571"/>
      <c r="L3" s="571"/>
      <c r="M3" s="2"/>
      <c r="N3" s="2"/>
      <c r="O3" s="45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row>
    <row r="4" spans="2:16374" ht="3" customHeight="1" x14ac:dyDescent="0.25"/>
    <row r="5" spans="2:16374" ht="15.6" hidden="1" x14ac:dyDescent="0.3">
      <c r="B5" s="578" t="s">
        <v>512</v>
      </c>
      <c r="C5" s="578"/>
      <c r="D5" s="10" t="s">
        <v>513</v>
      </c>
    </row>
    <row r="6" spans="2:16374" ht="24" customHeight="1" x14ac:dyDescent="0.3">
      <c r="B6" s="579" t="s">
        <v>514</v>
      </c>
      <c r="C6" s="581" t="s">
        <v>515</v>
      </c>
      <c r="D6" s="581" t="s">
        <v>516</v>
      </c>
      <c r="E6" s="583" t="s">
        <v>948</v>
      </c>
      <c r="F6" s="584"/>
      <c r="G6" s="585" t="s">
        <v>953</v>
      </c>
      <c r="H6" s="587" t="s">
        <v>1001</v>
      </c>
      <c r="I6" s="587"/>
      <c r="J6" s="570" t="s">
        <v>1020</v>
      </c>
      <c r="K6" s="570"/>
      <c r="L6" s="269">
        <v>524</v>
      </c>
    </row>
    <row r="7" spans="2:16374" ht="39.6" x14ac:dyDescent="0.25">
      <c r="B7" s="580"/>
      <c r="C7" s="582"/>
      <c r="D7" s="582"/>
      <c r="E7" s="27" t="s">
        <v>949</v>
      </c>
      <c r="F7" s="27" t="s">
        <v>1003</v>
      </c>
      <c r="G7" s="586"/>
      <c r="H7" s="269" t="s">
        <v>950</v>
      </c>
      <c r="I7" s="270" t="s">
        <v>953</v>
      </c>
      <c r="J7" s="323" t="s">
        <v>949</v>
      </c>
      <c r="K7" s="323" t="s">
        <v>1003</v>
      </c>
      <c r="L7" s="323" t="s">
        <v>953</v>
      </c>
    </row>
    <row r="8" spans="2:16374" ht="19.5" customHeight="1" x14ac:dyDescent="0.25">
      <c r="B8" s="12" t="s">
        <v>21</v>
      </c>
      <c r="C8" s="576" t="s">
        <v>517</v>
      </c>
      <c r="D8" s="577"/>
      <c r="E8" s="313">
        <v>1</v>
      </c>
      <c r="F8" s="313">
        <v>2</v>
      </c>
      <c r="G8" s="313" t="s">
        <v>1012</v>
      </c>
      <c r="H8" s="314">
        <v>4</v>
      </c>
      <c r="I8" s="314" t="s">
        <v>1013</v>
      </c>
      <c r="J8" s="315">
        <v>4</v>
      </c>
      <c r="K8" s="315">
        <v>5</v>
      </c>
      <c r="L8" s="315" t="s">
        <v>1021</v>
      </c>
      <c r="M8" s="308"/>
      <c r="N8" s="308"/>
      <c r="P8" s="9" t="s">
        <v>1054</v>
      </c>
    </row>
    <row r="9" spans="2:16374" ht="19.5" customHeight="1" x14ac:dyDescent="0.25">
      <c r="B9" s="562">
        <v>1</v>
      </c>
      <c r="C9" s="572" t="s">
        <v>499</v>
      </c>
      <c r="D9" s="325" t="s">
        <v>500</v>
      </c>
      <c r="E9" s="326" cm="1">
        <f t="array" ref="E9">SUM(_xlfn._xlws.FILTER('Usulan Revisi 17 Maret'!$G$8:$G$718,'Usulan Revisi 17 Maret'!$S$8:$S$718=D9,0))</f>
        <v>364329000</v>
      </c>
      <c r="F9" s="326" cm="1">
        <f t="array" ref="F9">SUM(_xlfn._xlws.FILTER('Usulan Revisi 17 Maret'!$M$8:$M$718,'Usulan Revisi 17 Maret'!$S$8:$S$718=D9,0))</f>
        <v>734688000</v>
      </c>
      <c r="G9" s="327">
        <f>E9-F9</f>
        <v>-370359000</v>
      </c>
      <c r="H9" s="324" cm="1">
        <f t="array" aca="1" ref="H9" ca="1">SUM(_xlfn._xlws.FILTER('Pergeseran Revisi'!$M$8:$M$603,'Pergeseran Revisi'!$Q$8:$Q$603=D9,0))</f>
        <v>640753000</v>
      </c>
      <c r="I9" s="328">
        <f ca="1">E9-H9</f>
        <v>-276424000</v>
      </c>
      <c r="J9" s="324" cm="1">
        <f t="array" ref="J9">SUM(_xlfn._xlws.FILTER('Usulan Revisi 17 Maret'!$G$9:$G$718,(IFERROR(SEARCH(Rekap!$L$6,'Usulan Revisi 17 Maret'!$B$9:$B$718,1),"")&lt;&gt;"")*('Usulan Revisi 17 Maret'!$S$9:$S$718=Rekap!$D9),0))</f>
        <v>214304000</v>
      </c>
      <c r="K9" s="324" cm="1">
        <f t="array" ref="K9">SUM(_xlfn._xlws.FILTER('Usulan Revisi 17 Maret'!$M$9:$M$718,(IFERROR(SEARCH(Rekap!$L$6,'Usulan Revisi 17 Maret'!$H$9:$H$718,1),"")&lt;&gt;"")*('Usulan Revisi 17 Maret'!$S$9:$S$718=Rekap!$D9),0))</f>
        <v>509763000</v>
      </c>
      <c r="L9" s="337">
        <f>J9-K9</f>
        <v>-295459000</v>
      </c>
      <c r="N9" s="453">
        <f>J9/$J$29</f>
        <v>4.720130971828855E-2</v>
      </c>
      <c r="O9" s="453">
        <f>K9/$K$29</f>
        <v>0.10008509224674945</v>
      </c>
      <c r="P9" s="266">
        <v>256374000</v>
      </c>
      <c r="Q9" s="266"/>
    </row>
    <row r="10" spans="2:16374" ht="19.5" customHeight="1" x14ac:dyDescent="0.25">
      <c r="B10" s="563"/>
      <c r="C10" s="573"/>
      <c r="D10" s="329" t="s">
        <v>501</v>
      </c>
      <c r="E10" s="326" cm="1">
        <f t="array" ref="E10">SUM(_xlfn._xlws.FILTER('Usulan Revisi 17 Maret'!$G$8:$G$718,'Usulan Revisi 17 Maret'!$S$8:$S$718=D10,0))</f>
        <v>258356000</v>
      </c>
      <c r="F10" s="326" cm="1">
        <f t="array" ref="F10">SUM(_xlfn._xlws.FILTER('Usulan Revisi 17 Maret'!$M$8:$M$718,'Usulan Revisi 17 Maret'!$S$8:$S$718=D10,0))</f>
        <v>478171000</v>
      </c>
      <c r="G10" s="327">
        <f>E10-F10</f>
        <v>-219815000</v>
      </c>
      <c r="H10" s="324" cm="1">
        <f t="array" aca="1" ref="H10" ca="1">SUM(_xlfn._xlws.FILTER('Pergeseran Revisi'!$M$8:$M$603,'Pergeseran Revisi'!$Q$8:$Q$603=D10,0))</f>
        <v>361987000</v>
      </c>
      <c r="I10" s="328">
        <f ca="1">E10-H10</f>
        <v>-103631000</v>
      </c>
      <c r="J10" s="324" cm="1">
        <f t="array" ref="J10">SUM(_xlfn._xlws.FILTER('Usulan Revisi 17 Maret'!$G$9:$G$718,(IFERROR(SEARCH(Rekap!$L$6,'Usulan Revisi 17 Maret'!$B$9:$B$718,1),"")&lt;&gt;"")*('Usulan Revisi 17 Maret'!$S$9:$S$718=Rekap!$D10),0))</f>
        <v>206306000</v>
      </c>
      <c r="K10" s="324" cm="1">
        <f t="array" ref="K10">SUM(_xlfn._xlws.FILTER('Usulan Revisi 17 Maret'!$M$9:$M$718,(IFERROR(SEARCH(Rekap!$L$6,'Usulan Revisi 17 Maret'!$H$9:$H$718,1),"")&lt;&gt;"")*('Usulan Revisi 17 Maret'!$S$9:$S$718=Rekap!$D10),0))</f>
        <v>257621000</v>
      </c>
      <c r="L10" s="337">
        <f>J10-K10</f>
        <v>-51315000</v>
      </c>
      <c r="N10" s="453">
        <f>J10/$J$29</f>
        <v>4.5439718356825989E-2</v>
      </c>
      <c r="O10" s="453">
        <f>K10/$K$29</f>
        <v>5.0580410013476539E-2</v>
      </c>
      <c r="P10" s="266">
        <v>369732000</v>
      </c>
    </row>
    <row r="11" spans="2:16374" ht="19.5" customHeight="1" x14ac:dyDescent="0.25">
      <c r="B11" s="564"/>
      <c r="C11" s="574"/>
      <c r="D11" s="330" t="s">
        <v>518</v>
      </c>
      <c r="E11" s="331">
        <f t="shared" ref="E11:L11" si="0">SUM(E9:E10)</f>
        <v>622685000</v>
      </c>
      <c r="F11" s="331">
        <f t="shared" si="0"/>
        <v>1212859000</v>
      </c>
      <c r="G11" s="336">
        <f t="shared" si="0"/>
        <v>-590174000</v>
      </c>
      <c r="H11" s="332">
        <f t="shared" ca="1" si="0"/>
        <v>1002740000</v>
      </c>
      <c r="I11" s="332">
        <f t="shared" ca="1" si="0"/>
        <v>-380055000</v>
      </c>
      <c r="J11" s="333">
        <f t="shared" si="0"/>
        <v>420610000</v>
      </c>
      <c r="K11" s="333">
        <f t="shared" si="0"/>
        <v>767384000</v>
      </c>
      <c r="L11" s="338">
        <f t="shared" si="0"/>
        <v>-346774000</v>
      </c>
      <c r="N11" s="453">
        <f>J11/$J$29</f>
        <v>9.264102807511454E-2</v>
      </c>
      <c r="O11" s="453">
        <f>K11/$K$29</f>
        <v>0.15066550226022599</v>
      </c>
    </row>
    <row r="12" spans="2:16374" ht="19.5" customHeight="1" x14ac:dyDescent="0.3">
      <c r="B12" s="562">
        <v>2</v>
      </c>
      <c r="C12" s="572" t="s">
        <v>507</v>
      </c>
      <c r="D12" s="354" t="s">
        <v>508</v>
      </c>
      <c r="E12" s="349" cm="1">
        <f t="array" ref="E12">SUM(_xlfn._xlws.FILTER('Usulan Revisi 17 Maret'!$G$8:$G$718,'Usulan Revisi 17 Maret'!$S$8:$S$718=$D12,0))</f>
        <v>10084852000</v>
      </c>
      <c r="F12" s="349" cm="1">
        <f t="array" ref="F12">SUM(_xlfn._xlws.FILTER('Usulan Revisi 17 Maret'!$M$8:$M$718,'Usulan Revisi 17 Maret'!$S$8:$S$718=$D12,0))</f>
        <v>10252942000</v>
      </c>
      <c r="G12" s="350">
        <f>E12-F12</f>
        <v>-168090000</v>
      </c>
      <c r="H12" s="351" cm="1">
        <f t="array" aca="1" ref="H12" ca="1">SUM(_xlfn._xlws.FILTER('Pergeseran Revisi'!$M$8:$M$603,'Pergeseran Revisi'!$Q$8:$Q$603=D12,0))</f>
        <v>9886711000</v>
      </c>
      <c r="I12" s="352">
        <f ca="1">E12-H12</f>
        <v>198141000</v>
      </c>
      <c r="J12" s="351" cm="1">
        <f t="array" ref="J12">SUM(_xlfn._xlws.FILTER('Usulan Revisi 17 Maret'!$G$9:$G$718,(IFERROR(SEARCH(Rekap!$L$6,'Usulan Revisi 17 Maret'!$B$9:$B$718,1),"")&lt;&gt;"")*('Usulan Revisi 17 Maret'!$S$9:$S$718=Rekap!$D12),0))</f>
        <v>1983463000</v>
      </c>
      <c r="K12" s="351" cm="1">
        <f t="array" ref="K12">SUM(_xlfn._xlws.FILTER('Usulan Revisi 17 Maret'!$M$9:$M$718,(IFERROR(SEARCH(Rekap!$L$6,'Usulan Revisi 17 Maret'!$H$9:$H$718,1),"")&lt;&gt;"")*('Usulan Revisi 17 Maret'!$S$9:$S$718=Rekap!$D12),0))</f>
        <v>2153203000</v>
      </c>
      <c r="L12" s="353">
        <f>J12-K12</f>
        <v>-169740000</v>
      </c>
      <c r="N12" s="453">
        <f>J12/$J$29</f>
        <v>0.43686562722938327</v>
      </c>
      <c r="O12" s="453">
        <f>K12/$K$29</f>
        <v>0.42275237881324784</v>
      </c>
      <c r="Q12" s="11"/>
    </row>
    <row r="13" spans="2:16374" ht="31.2" customHeight="1" x14ac:dyDescent="0.3">
      <c r="B13" s="563"/>
      <c r="C13" s="573"/>
      <c r="D13" s="355" t="s">
        <v>127</v>
      </c>
      <c r="E13" s="326">
        <f>SUMIF(Matrik[URAIAN],D13,Matrik[JUMLAH])</f>
        <v>253780000</v>
      </c>
      <c r="F13" s="326">
        <f>SUMIF(Matrik[[URAIAN ]],D13,Matrik[[JUMLAH ]])</f>
        <v>572128000</v>
      </c>
      <c r="G13" s="327">
        <f>E13-F13</f>
        <v>-318348000</v>
      </c>
      <c r="H13" s="324"/>
      <c r="I13" s="328"/>
      <c r="J13" s="324" cm="1">
        <f t="array" ref="J13">SUM(_xlfn._xlws.FILTER('Usulan Revisi 17 Maret'!$G$9:$G$718,(IFERROR(SEARCH(Rekap!$L$6,'Usulan Revisi 17 Maret'!$B$9:$B$718,1),"")&lt;&gt;"")*('Usulan Revisi 17 Maret'!$R$9:$R$718=Rekap!$D13),0))</f>
        <v>197780000</v>
      </c>
      <c r="K13" s="324" cm="1">
        <f t="array" ref="K13">SUM(_xlfn._xlws.FILTER('Usulan Revisi 17 Maret'!$M$9:$M$718,(IFERROR(SEARCH(Rekap!$L$6,'Usulan Revisi 17 Maret'!$H$9:$H$718,1),"")&lt;&gt;"")*('Usulan Revisi 17 Maret'!$R$9:$R$718=Rekap!$D13),0))</f>
        <v>483408000</v>
      </c>
      <c r="L13" s="327">
        <f>J13-K13</f>
        <v>-285628000</v>
      </c>
      <c r="N13" s="453">
        <f>J13/$J$29</f>
        <v>4.356183289198106E-2</v>
      </c>
      <c r="O13" s="453">
        <f>K13/$K$29</f>
        <v>9.4910643324087191E-2</v>
      </c>
      <c r="Q13" s="11"/>
    </row>
    <row r="14" spans="2:16374" ht="31.2" customHeight="1" x14ac:dyDescent="0.3">
      <c r="B14" s="563"/>
      <c r="C14" s="573"/>
      <c r="D14" s="355" t="s">
        <v>322</v>
      </c>
      <c r="E14" s="326">
        <f>SUMIF(Matrik[URAIAN],D14,Matrik[JUMLAH])</f>
        <v>1331072000</v>
      </c>
      <c r="F14" s="326">
        <f>SUMIF(Matrik[[URAIAN ]],D14,Matrik[[JUMLAH ]])</f>
        <v>1180814000</v>
      </c>
      <c r="G14" s="327">
        <f t="shared" ref="G14:G15" si="1">E14-F14</f>
        <v>150258000</v>
      </c>
      <c r="H14" s="324"/>
      <c r="I14" s="328"/>
      <c r="J14" s="324" cm="1">
        <f t="array" ref="J14">SUM(_xlfn._xlws.FILTER('Usulan Revisi 17 Maret'!$G$9:$G$718,(IFERROR(SEARCH(Rekap!$L$6,'Usulan Revisi 17 Maret'!$B$9:$B$718,1),"")&lt;&gt;"")*('Usulan Revisi 17 Maret'!$R$9:$R$718=Rekap!$D14),0))</f>
        <v>999672000</v>
      </c>
      <c r="K14" s="324" cm="1">
        <f t="array" ref="K14">SUM(_xlfn._xlws.FILTER('Usulan Revisi 17 Maret'!$M$9:$M$718,(IFERROR(SEARCH(Rekap!$L$6,'Usulan Revisi 17 Maret'!$H$9:$H$718,1),"")&lt;&gt;"")*('Usulan Revisi 17 Maret'!$R$9:$R$718=Rekap!$D14),0))</f>
        <v>883784000</v>
      </c>
      <c r="L14" s="327">
        <f>J14-K14</f>
        <v>115888000</v>
      </c>
      <c r="N14" s="453"/>
      <c r="O14" s="453"/>
      <c r="Q14" s="11"/>
    </row>
    <row r="15" spans="2:16374" ht="19.5" customHeight="1" x14ac:dyDescent="0.3">
      <c r="B15" s="563"/>
      <c r="C15" s="573"/>
      <c r="D15" s="356" t="s">
        <v>433</v>
      </c>
      <c r="E15" s="326">
        <f>'Usulan Revisi 17 Maret'!G659</f>
        <v>8500000000</v>
      </c>
      <c r="F15" s="326">
        <f>'Usulan Revisi 17 Maret'!M659</f>
        <v>8500000000</v>
      </c>
      <c r="G15" s="324">
        <f t="shared" si="1"/>
        <v>0</v>
      </c>
      <c r="H15" s="324"/>
      <c r="I15" s="328"/>
      <c r="J15" s="324" cm="1">
        <f t="array" ref="J15">SUM(_xlfn._xlws.FILTER('Usulan Revisi 17 Maret'!$G$9:$G$718,(IFERROR(SEARCH(Rekap!$L$6,'Usulan Revisi 17 Maret'!$B$9:$B$718,1),"")&lt;&gt;"")*('Usulan Revisi 17 Maret'!$R$9:$R$718=Rekap!$D15),0))</f>
        <v>786011000</v>
      </c>
      <c r="K15" s="324" cm="1">
        <f t="array" ref="K15">SUM(_xlfn._xlws.FILTER('Usulan Revisi 17 Maret'!$M$9:$M$718,(IFERROR(SEARCH(Rekap!$L$6,'Usulan Revisi 17 Maret'!$H$9:$H$718,1),"")&lt;&gt;"")*('Usulan Revisi 17 Maret'!$R$9:$R$718=Rekap!$D15),0))</f>
        <v>786011000</v>
      </c>
      <c r="L15" s="324">
        <f>J15-K15</f>
        <v>0</v>
      </c>
      <c r="N15" s="453">
        <f t="shared" ref="N15:N29" si="2">J15/$J$29</f>
        <v>0.17312205396530955</v>
      </c>
      <c r="O15" s="453">
        <f t="shared" ref="O15:O29" si="3">K15/$K$29</f>
        <v>0.15432266257449007</v>
      </c>
      <c r="Q15" s="11"/>
    </row>
    <row r="16" spans="2:16374" ht="19.5" customHeight="1" x14ac:dyDescent="0.3">
      <c r="B16" s="563"/>
      <c r="C16" s="573"/>
      <c r="D16" s="354" t="s">
        <v>509</v>
      </c>
      <c r="E16" s="349" cm="1">
        <f t="array" ref="E16">SUM(_xlfn._xlws.FILTER('Usulan Revisi 17 Maret'!$G$8:$G$718,'Usulan Revisi 17 Maret'!$S$8:$S$718=D16,0))</f>
        <v>823732000</v>
      </c>
      <c r="F16" s="349" cm="1">
        <f t="array" ref="F16">SUM(_xlfn._xlws.FILTER('Usulan Revisi 17 Maret'!$M$8:$M$718,'Usulan Revisi 17 Maret'!$S$8:$S$718=D16,0))</f>
        <v>572789000</v>
      </c>
      <c r="G16" s="350">
        <f>E16-F16</f>
        <v>250943000</v>
      </c>
      <c r="H16" s="351" cm="1">
        <f t="array" aca="1" ref="H16" ca="1">SUM(_xlfn._xlws.FILTER('Pergeseran Revisi'!$M$8:$M$603,'Pergeseran Revisi'!$Q$8:$Q$603=D16,0))</f>
        <v>730232000</v>
      </c>
      <c r="I16" s="352">
        <f ca="1">E16-H16</f>
        <v>93500000</v>
      </c>
      <c r="J16" s="351" cm="1">
        <f t="array" ref="J16">SUM(_xlfn._xlws.FILTER('Usulan Revisi 17 Maret'!$G$9:$G$718,(IFERROR(SEARCH(Rekap!$L$6,'Usulan Revisi 17 Maret'!$B$9:$B$718,1),"")&lt;&gt;"")*('Usulan Revisi 17 Maret'!$S$9:$S$718=Rekap!$D16),0))</f>
        <v>610232000</v>
      </c>
      <c r="K16" s="351" cm="1">
        <f t="array" ref="K16">SUM(_xlfn._xlws.FILTER('Usulan Revisi 17 Maret'!$M$9:$M$718,(IFERROR(SEARCH(Rekap!$L$6,'Usulan Revisi 17 Maret'!$H$9:$H$718,1),"")&lt;&gt;"")*('Usulan Revisi 17 Maret'!$S$9:$S$718=Rekap!$D16),0))</f>
        <v>422689000</v>
      </c>
      <c r="L16" s="353">
        <f>J16-K16</f>
        <v>187543000</v>
      </c>
      <c r="N16" s="453">
        <f t="shared" si="2"/>
        <v>0.13440602896824444</v>
      </c>
      <c r="O16" s="453">
        <f t="shared" si="3"/>
        <v>8.2989286308904883E-2</v>
      </c>
      <c r="Q16" s="11"/>
      <c r="S16" s="265"/>
    </row>
    <row r="17" spans="2:19" ht="19.5" customHeight="1" x14ac:dyDescent="0.25">
      <c r="B17" s="564"/>
      <c r="C17" s="574"/>
      <c r="D17" s="330" t="s">
        <v>519</v>
      </c>
      <c r="E17" s="331">
        <f>SUM(E12,E16)</f>
        <v>10908584000</v>
      </c>
      <c r="F17" s="331">
        <f>SUM(F12,F16)</f>
        <v>10825731000</v>
      </c>
      <c r="G17" s="331">
        <f>SUM(G12,G16)</f>
        <v>82853000</v>
      </c>
      <c r="H17" s="332">
        <f ca="1">SUM(H12:H16)</f>
        <v>10616943000</v>
      </c>
      <c r="I17" s="332">
        <f ca="1">SUM(I12:I16)</f>
        <v>291641000</v>
      </c>
      <c r="J17" s="333">
        <f>SUM(J12,J16)</f>
        <v>2593695000</v>
      </c>
      <c r="K17" s="333">
        <f>SUM(K12,K16)</f>
        <v>2575892000</v>
      </c>
      <c r="L17" s="338">
        <f>SUM(L12,L16)</f>
        <v>17803000</v>
      </c>
      <c r="N17" s="453">
        <f t="shared" si="2"/>
        <v>0.57127165619762776</v>
      </c>
      <c r="O17" s="453">
        <f t="shared" si="3"/>
        <v>0.50574166512215268</v>
      </c>
      <c r="Q17" s="266"/>
      <c r="R17" s="266"/>
      <c r="S17" s="268"/>
    </row>
    <row r="18" spans="2:19" ht="19.5" customHeight="1" x14ac:dyDescent="0.25">
      <c r="B18" s="562">
        <v>3</v>
      </c>
      <c r="C18" s="572" t="s">
        <v>502</v>
      </c>
      <c r="D18" s="357" t="s">
        <v>503</v>
      </c>
      <c r="E18" s="326" cm="1">
        <f t="array" ref="E18">SUM(_xlfn._xlws.FILTER('Usulan Revisi 17 Maret'!$G$8:$G$718,'Usulan Revisi 17 Maret'!$S$8:$S$718=D18,0))</f>
        <v>525378000</v>
      </c>
      <c r="F18" s="326" cm="1">
        <f t="array" ref="F18">SUM(_xlfn._xlws.FILTER('Usulan Revisi 17 Maret'!$M$8:$M$718,'Usulan Revisi 17 Maret'!$S$8:$S$718=D18,0))</f>
        <v>519828000</v>
      </c>
      <c r="G18" s="324">
        <f>E18-F18</f>
        <v>5550000</v>
      </c>
      <c r="H18" s="324" cm="1">
        <f t="array" aca="1" ref="H18" ca="1">SUM(_xlfn._xlws.FILTER('Pergeseran Revisi'!$M$8:$M$603,'Pergeseran Revisi'!$Q$8:$Q$603=D18,0))</f>
        <v>559878000</v>
      </c>
      <c r="I18" s="328">
        <f ca="1">E18-H18</f>
        <v>-34500000</v>
      </c>
      <c r="J18" s="324" cm="1">
        <f t="array" ref="J18">SUM(_xlfn._xlws.FILTER('Usulan Revisi 17 Maret'!$G$9:$G$718,(IFERROR(SEARCH(Rekap!$L$6,'Usulan Revisi 17 Maret'!$B$9:$B$718,1),"")&lt;&gt;"")*('Usulan Revisi 17 Maret'!$S$9:$S$718=Rekap!$D18),0))</f>
        <v>364353000</v>
      </c>
      <c r="K18" s="324" cm="1">
        <f t="array" ref="K18">SUM(_xlfn._xlws.FILTER('Usulan Revisi 17 Maret'!$M$9:$M$718,(IFERROR(SEARCH(Rekap!$L$6,'Usulan Revisi 17 Maret'!$H$9:$H$718,1),"")&lt;&gt;"")*('Usulan Revisi 17 Maret'!$S$9:$S$718=Rekap!$D18),0))</f>
        <v>364353000</v>
      </c>
      <c r="L18" s="324">
        <f>J18-K18</f>
        <v>0</v>
      </c>
      <c r="N18" s="453">
        <f t="shared" si="2"/>
        <v>8.0250199715299703E-2</v>
      </c>
      <c r="O18" s="453">
        <f t="shared" si="3"/>
        <v>7.1535799215282206E-2</v>
      </c>
    </row>
    <row r="19" spans="2:19" ht="19.5" customHeight="1" x14ac:dyDescent="0.25">
      <c r="B19" s="563"/>
      <c r="C19" s="573"/>
      <c r="D19" s="357" t="s">
        <v>504</v>
      </c>
      <c r="E19" s="326" cm="1">
        <f t="array" ref="E19">SUM(_xlfn._xlws.FILTER('Usulan Revisi 17 Maret'!$G$8:$G$718,'Usulan Revisi 17 Maret'!$S$8:$S$718=D19,0))</f>
        <v>219670000</v>
      </c>
      <c r="F19" s="326" cm="1">
        <f t="array" ref="F19">SUM(_xlfn._xlws.FILTER('Usulan Revisi 17 Maret'!$M$8:$M$718,'Usulan Revisi 17 Maret'!$S$8:$S$718=D19,0))</f>
        <v>316578000</v>
      </c>
      <c r="G19" s="327">
        <f>E19-F19</f>
        <v>-96908000</v>
      </c>
      <c r="H19" s="324" cm="1">
        <f t="array" aca="1" ref="H19" ca="1">SUM(_xlfn._xlws.FILTER('Pergeseran Revisi'!$M$8:$M$603,'Pergeseran Revisi'!$Q$8:$Q$603=D19,0))</f>
        <v>241420000</v>
      </c>
      <c r="I19" s="328">
        <f ca="1">E19-H19</f>
        <v>-21750000</v>
      </c>
      <c r="J19" s="324" cm="1">
        <f t="array" ref="J19">SUM(_xlfn._xlws.FILTER('Usulan Revisi 17 Maret'!$G$9:$G$718,(IFERROR(SEARCH(Rekap!$L$6,'Usulan Revisi 17 Maret'!$B$9:$B$718,1),"")&lt;&gt;"")*('Usulan Revisi 17 Maret'!$S$9:$S$718=Rekap!$D19),0))</f>
        <v>135170000</v>
      </c>
      <c r="K19" s="324" cm="1">
        <f t="array" ref="K19">SUM(_xlfn._xlws.FILTER('Usulan Revisi 17 Maret'!$M$9:$M$718,(IFERROR(SEARCH(Rekap!$L$6,'Usulan Revisi 17 Maret'!$H$9:$H$718,1),"")&lt;&gt;"")*('Usulan Revisi 17 Maret'!$S$9:$S$718=Rekap!$D19),0))</f>
        <v>197078000</v>
      </c>
      <c r="L19" s="324">
        <f>J19-K19</f>
        <v>-61908000</v>
      </c>
      <c r="N19" s="453">
        <f t="shared" si="2"/>
        <v>2.9771730973855191E-2</v>
      </c>
      <c r="O19" s="453">
        <f t="shared" si="3"/>
        <v>3.8693608225400605E-2</v>
      </c>
    </row>
    <row r="20" spans="2:19" ht="19.5" customHeight="1" x14ac:dyDescent="0.25">
      <c r="B20" s="564"/>
      <c r="C20" s="574"/>
      <c r="D20" s="334" t="s">
        <v>520</v>
      </c>
      <c r="E20" s="331">
        <f t="shared" ref="E20:L20" si="4">SUM(E18:E19)</f>
        <v>745048000</v>
      </c>
      <c r="F20" s="331">
        <f t="shared" si="4"/>
        <v>836406000</v>
      </c>
      <c r="G20" s="336">
        <f t="shared" si="4"/>
        <v>-91358000</v>
      </c>
      <c r="H20" s="332">
        <f t="shared" ca="1" si="4"/>
        <v>801298000</v>
      </c>
      <c r="I20" s="332">
        <f t="shared" ca="1" si="4"/>
        <v>-56250000</v>
      </c>
      <c r="J20" s="333">
        <f t="shared" si="4"/>
        <v>499523000</v>
      </c>
      <c r="K20" s="333">
        <f t="shared" si="4"/>
        <v>561431000</v>
      </c>
      <c r="L20" s="333">
        <f t="shared" si="4"/>
        <v>-61908000</v>
      </c>
      <c r="N20" s="453">
        <f t="shared" si="2"/>
        <v>0.11002193068915489</v>
      </c>
      <c r="O20" s="453">
        <f t="shared" si="3"/>
        <v>0.11022940744068281</v>
      </c>
    </row>
    <row r="21" spans="2:19" ht="19.5" customHeight="1" x14ac:dyDescent="0.25">
      <c r="B21" s="562">
        <v>4</v>
      </c>
      <c r="C21" s="565" t="s">
        <v>505</v>
      </c>
      <c r="D21" s="348" t="s">
        <v>506</v>
      </c>
      <c r="E21" s="349" cm="1">
        <f t="array" ref="E21">SUM(_xlfn._xlws.FILTER('Usulan Revisi 17 Maret'!$G$8:$G$718,'Usulan Revisi 17 Maret'!$S$8:$S$718=D21,0))</f>
        <v>3525843000</v>
      </c>
      <c r="F21" s="349" cm="1">
        <f t="array" ref="F21">SUM(_xlfn._xlws.FILTER('Usulan Revisi 17 Maret'!$M$8:$M$718,'Usulan Revisi 17 Maret'!$S$8:$S$718=D21,0))</f>
        <v>3862517000</v>
      </c>
      <c r="G21" s="350">
        <f t="shared" ref="G21:G27" si="5">E21-F21</f>
        <v>-336674000</v>
      </c>
      <c r="H21" s="351" cm="1">
        <f t="array" aca="1" ref="H21" ca="1">SUM(_xlfn._xlws.FILTER('Pergeseran Revisi'!$M$8:$M$603,'Pergeseran Revisi'!$Q$8:$Q$603=D21,0))</f>
        <v>3758843000</v>
      </c>
      <c r="I21" s="352">
        <f ca="1">E21-H21</f>
        <v>-233000000</v>
      </c>
      <c r="J21" s="351" cm="1">
        <f t="array" ref="J21">SUM(_xlfn._xlws.FILTER('Usulan Revisi 17 Maret'!$G$9:$G$718,(IFERROR(SEARCH(Rekap!$L$6,'Usulan Revisi 17 Maret'!$B$9:$B$718,1),"")&lt;&gt;"")*('Usulan Revisi 17 Maret'!$S$9:$S$718=Rekap!$D21),0))</f>
        <v>723135000</v>
      </c>
      <c r="K21" s="351" cm="1">
        <f t="array" ref="K21">SUM(_xlfn._xlws.FILTER('Usulan Revisi 17 Maret'!$M$9:$M$718,(IFERROR(SEARCH(Rekap!$L$6,'Usulan Revisi 17 Maret'!$H$9:$H$718,1),"")&lt;&gt;"")*('Usulan Revisi 17 Maret'!$S$9:$S$718=Rekap!$D21),0))</f>
        <v>848521000</v>
      </c>
      <c r="L21" s="353">
        <f t="shared" ref="L21:L27" si="6">J21-K21</f>
        <v>-125386000</v>
      </c>
      <c r="N21" s="453">
        <f t="shared" si="2"/>
        <v>0.15927336448752513</v>
      </c>
      <c r="O21" s="453">
        <f t="shared" si="3"/>
        <v>0.16659565829278331</v>
      </c>
    </row>
    <row r="22" spans="2:19" ht="19.5" customHeight="1" x14ac:dyDescent="0.25">
      <c r="B22" s="563"/>
      <c r="C22" s="566"/>
      <c r="D22" s="356" t="s">
        <v>131</v>
      </c>
      <c r="E22" s="326">
        <f>E21-SUM(E23:E24)</f>
        <v>870185000</v>
      </c>
      <c r="F22" s="326">
        <f>F21-SUM(F23:F24)</f>
        <v>1206859000</v>
      </c>
      <c r="G22" s="341">
        <f t="shared" si="5"/>
        <v>-336674000</v>
      </c>
      <c r="H22" s="324"/>
      <c r="I22" s="328"/>
      <c r="J22" s="342" cm="1">
        <f t="array" ref="J22">SUM(_xlfn._xlws.FILTER('Usulan Revisi 17 Maret'!$G$9:$G$718,(IFERROR(SEARCH(Rekap!$L$6,'Usulan Revisi 17 Maret'!$B$9:$B$718,1),"")&lt;&gt;"")*('Usulan Revisi 17 Maret'!$R$9:$R$718=Rekap!$D22),0))</f>
        <v>723135000</v>
      </c>
      <c r="K22" s="342" cm="1">
        <f t="array" ref="K22">SUM(_xlfn._xlws.FILTER('Usulan Revisi 17 Maret'!$M$9:$M$718,(IFERROR(SEARCH(Rekap!$L$6,'Usulan Revisi 17 Maret'!$H$9:$H$718,1),"")&lt;&gt;"")*('Usulan Revisi 17 Maret'!$R$9:$R$718=Rekap!$D22),0))</f>
        <v>848521000</v>
      </c>
      <c r="L22" s="343">
        <f t="shared" si="6"/>
        <v>-125386000</v>
      </c>
      <c r="N22" s="453">
        <f t="shared" si="2"/>
        <v>0.15927336448752513</v>
      </c>
      <c r="O22" s="453">
        <f t="shared" si="3"/>
        <v>0.16659565829278331</v>
      </c>
    </row>
    <row r="23" spans="2:19" ht="19.5" customHeight="1" x14ac:dyDescent="0.25">
      <c r="B23" s="563"/>
      <c r="C23" s="566"/>
      <c r="D23" s="339" t="s">
        <v>236</v>
      </c>
      <c r="E23" s="326">
        <f>'Usulan Revisi 17 Maret'!G348</f>
        <v>2195658000</v>
      </c>
      <c r="F23" s="326">
        <f>'Usulan Revisi 17 Maret'!M348</f>
        <v>2195658000</v>
      </c>
      <c r="G23" s="324">
        <f t="shared" si="5"/>
        <v>0</v>
      </c>
      <c r="H23" s="324"/>
      <c r="I23" s="328"/>
      <c r="J23" s="324" cm="1">
        <f t="array" ref="J23">SUM(_xlfn._xlws.FILTER('Usulan Revisi 17 Maret'!$G$9:$G$718,(IFERROR(SEARCH(Rekap!$L$6,'Usulan Revisi 17 Maret'!$B$9:$B$718,1),"")&lt;&gt;"")*('Usulan Revisi 17 Maret'!$R$9:$R$718=Rekap!$D23),0))</f>
        <v>0</v>
      </c>
      <c r="K23" s="324" cm="1">
        <f t="array" ref="K23">SUM(_xlfn._xlws.FILTER('Usulan Revisi 17 Maret'!$M$9:$M$718,(IFERROR(SEARCH(Rekap!$L$6,'Usulan Revisi 17 Maret'!$H$9:$H$718,1),"")&lt;&gt;"")*('Usulan Revisi 17 Maret'!$R$9:$R$718=Rekap!$D23),0))</f>
        <v>0</v>
      </c>
      <c r="L23" s="324">
        <f t="shared" si="6"/>
        <v>0</v>
      </c>
      <c r="N23" s="453">
        <f t="shared" si="2"/>
        <v>0</v>
      </c>
      <c r="O23" s="453">
        <f t="shared" si="3"/>
        <v>0</v>
      </c>
    </row>
    <row r="24" spans="2:19" ht="19.5" customHeight="1" x14ac:dyDescent="0.25">
      <c r="B24" s="563"/>
      <c r="C24" s="566"/>
      <c r="D24" s="339" t="s">
        <v>1043</v>
      </c>
      <c r="E24" s="326">
        <f>'Usulan Revisi 17 Maret'!G114+'Usulan Revisi 17 Maret'!G409</f>
        <v>460000000</v>
      </c>
      <c r="F24" s="326">
        <f>'Usulan Revisi 17 Maret'!M114+'Usulan Revisi 17 Maret'!M409</f>
        <v>460000000</v>
      </c>
      <c r="G24" s="324">
        <f t="shared" si="5"/>
        <v>0</v>
      </c>
      <c r="H24" s="324"/>
      <c r="I24" s="328"/>
      <c r="J24" s="324" cm="1">
        <f t="array" ref="J24">SUM(_xlfn._xlws.FILTER('Usulan Revisi 17 Maret'!$G$9:$G$718,(IFERROR(SEARCH(Rekap!$L$6,'Usulan Revisi 17 Maret'!$B$9:$B$718,1),"")&lt;&gt;"")*('Usulan Revisi 17 Maret'!$R$9:$R$718=Rekap!$D24),0))</f>
        <v>0</v>
      </c>
      <c r="K24" s="324" cm="1">
        <f t="array" ref="K24">SUM(_xlfn._xlws.FILTER('Usulan Revisi 17 Maret'!$M$9:$M$718,(IFERROR(SEARCH(Rekap!$L$6,'Usulan Revisi 17 Maret'!$H$9:$H$718,1),"")&lt;&gt;"")*('Usulan Revisi 17 Maret'!$R$9:$R$718=Rekap!$D24),0))</f>
        <v>0</v>
      </c>
      <c r="L24" s="324">
        <f t="shared" si="6"/>
        <v>0</v>
      </c>
      <c r="N24" s="453">
        <f t="shared" si="2"/>
        <v>0</v>
      </c>
      <c r="O24" s="453">
        <f t="shared" si="3"/>
        <v>0</v>
      </c>
    </row>
    <row r="25" spans="2:19" ht="19.5" customHeight="1" x14ac:dyDescent="0.25">
      <c r="B25" s="563"/>
      <c r="C25" s="566"/>
      <c r="D25" s="348" t="s">
        <v>510</v>
      </c>
      <c r="E25" s="349" cm="1">
        <f t="array" ref="E25">SUM(_xlfn._xlws.FILTER('Usulan Revisi 17 Maret'!$G$8:$G$718,'Usulan Revisi 17 Maret'!$S$8:$S$718=D25,0))</f>
        <v>7486020000</v>
      </c>
      <c r="F25" s="349" cm="1">
        <f t="array" ref="F25">SUM(_xlfn._xlws.FILTER('Usulan Revisi 17 Maret'!$M$8:$M$718,'Usulan Revisi 17 Maret'!$S$8:$S$718=D25,0))</f>
        <v>7515588000</v>
      </c>
      <c r="G25" s="350">
        <f t="shared" si="5"/>
        <v>-29568000</v>
      </c>
      <c r="H25" s="351" cm="1">
        <f t="array" aca="1" ref="H25" ca="1">SUM(_xlfn._xlws.FILTER('Pergeseran Revisi'!$M$8:$M$603,'Pergeseran Revisi'!$Q$8:$Q$603=D25,0))</f>
        <v>7651441000</v>
      </c>
      <c r="I25" s="352">
        <f ca="1">E25-H25</f>
        <v>-165421000</v>
      </c>
      <c r="J25" s="351" cm="1">
        <f t="array" ref="J25">SUM(_xlfn._xlws.FILTER('Usulan Revisi 17 Maret'!$G$9:$G$718,(IFERROR(SEARCH(Rekap!$L$6,'Usulan Revisi 17 Maret'!$B$9:$B$718,1),"")&lt;&gt;"")*('Usulan Revisi 17 Maret'!$S$9:$S$718=Rekap!$D25),0))</f>
        <v>303250000</v>
      </c>
      <c r="K25" s="351" cm="1">
        <f t="array" ref="K25">SUM(_xlfn._xlws.FILTER('Usulan Revisi 17 Maret'!$M$9:$M$718,(IFERROR(SEARCH(Rekap!$L$6,'Usulan Revisi 17 Maret'!$H$9:$H$718,1),"")&lt;&gt;"")*('Usulan Revisi 17 Maret'!$S$9:$S$718=Rekap!$D25),0))</f>
        <v>340068000</v>
      </c>
      <c r="L25" s="353">
        <f t="shared" si="6"/>
        <v>-36818000</v>
      </c>
      <c r="N25" s="453">
        <f t="shared" si="2"/>
        <v>6.6792020550577688E-2</v>
      </c>
      <c r="O25" s="453">
        <f t="shared" si="3"/>
        <v>6.6767766884155172E-2</v>
      </c>
    </row>
    <row r="26" spans="2:19" ht="19.5" customHeight="1" x14ac:dyDescent="0.25">
      <c r="B26" s="563"/>
      <c r="C26" s="566"/>
      <c r="D26" s="339" t="s">
        <v>393</v>
      </c>
      <c r="E26" s="326">
        <f>SUM('Usulan Revisi 17 Maret'!G578,'Usulan Revisi 17 Maret'!G588,'Usulan Revisi 17 Maret'!G598,'Usulan Revisi 17 Maret'!G609,'Usulan Revisi 17 Maret'!G619,'Usulan Revisi 17 Maret'!G629,'Usulan Revisi 17 Maret'!G649)</f>
        <v>450000000</v>
      </c>
      <c r="F26" s="326">
        <f>SUM('Usulan Revisi 17 Maret'!M578,'Usulan Revisi 17 Maret'!M588,'Usulan Revisi 17 Maret'!M598,'Usulan Revisi 17 Maret'!M609,'Usulan Revisi 17 Maret'!M619,'Usulan Revisi 17 Maret'!M629,'Usulan Revisi 17 Maret'!M649)</f>
        <v>479568000</v>
      </c>
      <c r="G26" s="341">
        <f t="shared" si="5"/>
        <v>-29568000</v>
      </c>
      <c r="H26" s="324"/>
      <c r="I26" s="328"/>
      <c r="J26" s="324" cm="1">
        <f t="array" ref="J26">SUM(_xlfn._xlws.FILTER('Usulan Revisi 17 Maret'!$G$9:$G$718,(IFERROR(SEARCH(Rekap!$L$6,'Usulan Revisi 17 Maret'!$B$9:$B$718,1),"")&lt;&gt;"")*('Usulan Revisi 17 Maret'!$R$9:$R$718=Rekap!$D26),0))</f>
        <v>303250000</v>
      </c>
      <c r="K26" s="324" cm="1">
        <f t="array" ref="K26">SUM(_xlfn._xlws.FILTER('Usulan Revisi 17 Maret'!$M$9:$M$718,(IFERROR(SEARCH(Rekap!$L$6,'Usulan Revisi 17 Maret'!$H$9:$H$718,1),"")&lt;&gt;"")*('Usulan Revisi 17 Maret'!$R$9:$R$718=Rekap!$D26),0))</f>
        <v>340068000</v>
      </c>
      <c r="L26" s="343">
        <f t="shared" si="6"/>
        <v>-36818000</v>
      </c>
      <c r="N26" s="453">
        <f t="shared" si="2"/>
        <v>6.6792020550577688E-2</v>
      </c>
      <c r="O26" s="453">
        <f t="shared" si="3"/>
        <v>6.6767766884155172E-2</v>
      </c>
    </row>
    <row r="27" spans="2:19" ht="19.5" customHeight="1" x14ac:dyDescent="0.25">
      <c r="B27" s="563"/>
      <c r="C27" s="566"/>
      <c r="D27" s="339" t="s">
        <v>1044</v>
      </c>
      <c r="E27" s="326">
        <f>'Usulan Revisi 17 Maret'!G322</f>
        <v>7036020000</v>
      </c>
      <c r="F27" s="326">
        <f>'Usulan Revisi 17 Maret'!M322</f>
        <v>7036020000</v>
      </c>
      <c r="G27" s="342">
        <f t="shared" si="5"/>
        <v>0</v>
      </c>
      <c r="H27" s="324"/>
      <c r="I27" s="328"/>
      <c r="J27" s="324" cm="1">
        <f t="array" ref="J27">SUM(_xlfn._xlws.FILTER('Usulan Revisi 17 Maret'!$G$9:$G$718,(IFERROR(SEARCH(Rekap!$L$6,'Usulan Revisi 17 Maret'!$B$9:$B$718,1),"")&lt;&gt;"")*('Usulan Revisi 17 Maret'!$R$9:$R$718=Rekap!$D27),0))</f>
        <v>0</v>
      </c>
      <c r="K27" s="324" cm="1">
        <f t="array" ref="K27">SUM(_xlfn._xlws.FILTER('Usulan Revisi 17 Maret'!$M$9:$M$718,(IFERROR(SEARCH(Rekap!$L$6,'Usulan Revisi 17 Maret'!$H$9:$H$718,1),"")&lt;&gt;"")*('Usulan Revisi 17 Maret'!$R$9:$R$718=Rekap!$D27),0))</f>
        <v>0</v>
      </c>
      <c r="L27" s="324">
        <f t="shared" si="6"/>
        <v>0</v>
      </c>
      <c r="N27" s="453">
        <f t="shared" si="2"/>
        <v>0</v>
      </c>
      <c r="O27" s="453">
        <f t="shared" si="3"/>
        <v>0</v>
      </c>
    </row>
    <row r="28" spans="2:19" ht="19.5" customHeight="1" x14ac:dyDescent="0.25">
      <c r="B28" s="564"/>
      <c r="C28" s="567"/>
      <c r="D28" s="335" t="s">
        <v>521</v>
      </c>
      <c r="E28" s="331">
        <f>SUM(E21,E25)</f>
        <v>11011863000</v>
      </c>
      <c r="F28" s="331">
        <f>SUM(F21,F25)</f>
        <v>11378105000</v>
      </c>
      <c r="G28" s="336">
        <f>SUM(G21,G25)</f>
        <v>-366242000</v>
      </c>
      <c r="H28" s="332">
        <f ca="1">SUM(H21:H25)</f>
        <v>11410284000</v>
      </c>
      <c r="I28" s="332">
        <f ca="1">SUM(I21:I25)</f>
        <v>-398421000</v>
      </c>
      <c r="J28" s="333">
        <f>SUM(J21,J25)</f>
        <v>1026385000</v>
      </c>
      <c r="K28" s="333">
        <f>SUM(K21,K25)</f>
        <v>1188589000</v>
      </c>
      <c r="L28" s="338">
        <f>SUM(L21,L25)</f>
        <v>-162204000</v>
      </c>
      <c r="N28" s="453">
        <f t="shared" si="2"/>
        <v>0.22606538503810283</v>
      </c>
      <c r="O28" s="453">
        <f t="shared" si="3"/>
        <v>0.23336342517693848</v>
      </c>
    </row>
    <row r="29" spans="2:19" ht="24" customHeight="1" x14ac:dyDescent="0.25">
      <c r="B29" s="568" t="s">
        <v>522</v>
      </c>
      <c r="C29" s="569"/>
      <c r="D29" s="569"/>
      <c r="E29" s="142">
        <f t="shared" ref="E29:L29" si="7">SUM(E11,E17,E20,E28)</f>
        <v>23288180000</v>
      </c>
      <c r="F29" s="142">
        <f t="shared" si="7"/>
        <v>24253101000</v>
      </c>
      <c r="G29" s="142">
        <f t="shared" si="7"/>
        <v>-964921000</v>
      </c>
      <c r="H29" s="142">
        <f t="shared" ca="1" si="7"/>
        <v>23831265000</v>
      </c>
      <c r="I29" s="142">
        <f t="shared" ca="1" si="7"/>
        <v>-543085000</v>
      </c>
      <c r="J29" s="312">
        <f t="shared" si="7"/>
        <v>4540213000</v>
      </c>
      <c r="K29" s="312">
        <f t="shared" si="7"/>
        <v>5093296000</v>
      </c>
      <c r="L29" s="312">
        <f t="shared" si="7"/>
        <v>-553083000</v>
      </c>
      <c r="N29" s="453">
        <f t="shared" si="2"/>
        <v>1</v>
      </c>
      <c r="O29" s="453">
        <f t="shared" si="3"/>
        <v>1</v>
      </c>
    </row>
    <row r="30" spans="2:19" x14ac:dyDescent="0.25">
      <c r="B30" s="450" t="s">
        <v>1289</v>
      </c>
    </row>
    <row r="31" spans="2:19" ht="3.6" customHeight="1" x14ac:dyDescent="0.25"/>
    <row r="32" spans="2:19" x14ac:dyDescent="0.25">
      <c r="G32" s="23" t="s">
        <v>1265</v>
      </c>
    </row>
    <row r="33" spans="3:7" x14ac:dyDescent="0.25">
      <c r="G33" s="23" t="s">
        <v>1008</v>
      </c>
    </row>
    <row r="34" spans="3:7" x14ac:dyDescent="0.25">
      <c r="G34" s="23"/>
    </row>
    <row r="35" spans="3:7" x14ac:dyDescent="0.25">
      <c r="G35" s="23"/>
    </row>
    <row r="36" spans="3:7" x14ac:dyDescent="0.25">
      <c r="G36" s="23"/>
    </row>
    <row r="37" spans="3:7" x14ac:dyDescent="0.25">
      <c r="G37" s="23"/>
    </row>
    <row r="38" spans="3:7" x14ac:dyDescent="0.25">
      <c r="G38" s="23"/>
    </row>
    <row r="39" spans="3:7" x14ac:dyDescent="0.25">
      <c r="C39" s="16"/>
      <c r="G39" s="24" t="s">
        <v>526</v>
      </c>
    </row>
    <row r="40" spans="3:7" x14ac:dyDescent="0.25">
      <c r="G40" s="23" t="s">
        <v>527</v>
      </c>
    </row>
    <row r="41" spans="3:7" x14ac:dyDescent="0.25"/>
    <row r="42" spans="3:7" x14ac:dyDescent="0.25"/>
    <row r="43" spans="3:7" x14ac:dyDescent="0.25"/>
    <row r="44" spans="3:7" x14ac:dyDescent="0.25"/>
    <row r="45" spans="3:7" x14ac:dyDescent="0.25"/>
    <row r="46" spans="3:7" x14ac:dyDescent="0.25"/>
    <row r="47" spans="3:7" x14ac:dyDescent="0.25"/>
    <row r="48" spans="3:7"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row r="181" x14ac:dyDescent="0.25"/>
    <row r="182" x14ac:dyDescent="0.25"/>
    <row r="183" x14ac:dyDescent="0.25"/>
    <row r="184" x14ac:dyDescent="0.25"/>
    <row r="185" x14ac:dyDescent="0.25"/>
    <row r="186" x14ac:dyDescent="0.25"/>
    <row r="187" x14ac:dyDescent="0.25"/>
    <row r="188" x14ac:dyDescent="0.25"/>
    <row r="189" x14ac:dyDescent="0.25"/>
    <row r="190" x14ac:dyDescent="0.25"/>
    <row r="191" x14ac:dyDescent="0.25"/>
    <row r="192" x14ac:dyDescent="0.25"/>
    <row r="193" x14ac:dyDescent="0.25"/>
    <row r="194" x14ac:dyDescent="0.25"/>
    <row r="195" x14ac:dyDescent="0.25"/>
    <row r="196" x14ac:dyDescent="0.25"/>
    <row r="197" x14ac:dyDescent="0.25"/>
    <row r="198" x14ac:dyDescent="0.25"/>
    <row r="199" x14ac:dyDescent="0.25"/>
    <row r="200" x14ac:dyDescent="0.25"/>
    <row r="201" x14ac:dyDescent="0.25"/>
    <row r="202" x14ac:dyDescent="0.25"/>
    <row r="203" x14ac:dyDescent="0.25"/>
    <row r="204" x14ac:dyDescent="0.25"/>
    <row r="205" x14ac:dyDescent="0.25"/>
    <row r="206" x14ac:dyDescent="0.25"/>
    <row r="207" x14ac:dyDescent="0.25"/>
    <row r="208"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row r="460" x14ac:dyDescent="0.25"/>
    <row r="461" x14ac:dyDescent="0.25"/>
    <row r="462" x14ac:dyDescent="0.25"/>
    <row r="463" x14ac:dyDescent="0.25"/>
    <row r="464" x14ac:dyDescent="0.25"/>
    <row r="465" x14ac:dyDescent="0.25"/>
    <row r="466" x14ac:dyDescent="0.25"/>
    <row r="467" x14ac:dyDescent="0.25"/>
    <row r="468" x14ac:dyDescent="0.25"/>
    <row r="469" x14ac:dyDescent="0.25"/>
    <row r="470" x14ac:dyDescent="0.25"/>
    <row r="471" x14ac:dyDescent="0.25"/>
    <row r="472" x14ac:dyDescent="0.25"/>
    <row r="473" x14ac:dyDescent="0.25"/>
    <row r="474" x14ac:dyDescent="0.25"/>
    <row r="475" x14ac:dyDescent="0.25"/>
    <row r="476" x14ac:dyDescent="0.25"/>
    <row r="477" x14ac:dyDescent="0.25"/>
    <row r="478" x14ac:dyDescent="0.25"/>
    <row r="479" x14ac:dyDescent="0.25"/>
    <row r="480" x14ac:dyDescent="0.25"/>
    <row r="481" x14ac:dyDescent="0.25"/>
    <row r="482" x14ac:dyDescent="0.25"/>
    <row r="483" x14ac:dyDescent="0.25"/>
    <row r="484" x14ac:dyDescent="0.25"/>
    <row r="485" x14ac:dyDescent="0.25"/>
    <row r="486" x14ac:dyDescent="0.25"/>
    <row r="487" x14ac:dyDescent="0.25"/>
    <row r="488" x14ac:dyDescent="0.25"/>
    <row r="489" x14ac:dyDescent="0.25"/>
    <row r="490" x14ac:dyDescent="0.25"/>
    <row r="491" x14ac:dyDescent="0.25"/>
    <row r="492" x14ac:dyDescent="0.25"/>
    <row r="493" x14ac:dyDescent="0.25"/>
    <row r="494" x14ac:dyDescent="0.25"/>
    <row r="495" x14ac:dyDescent="0.25"/>
    <row r="496" x14ac:dyDescent="0.25"/>
    <row r="497" x14ac:dyDescent="0.25"/>
    <row r="498" x14ac:dyDescent="0.25"/>
    <row r="499" x14ac:dyDescent="0.25"/>
    <row r="500" x14ac:dyDescent="0.25"/>
    <row r="501" x14ac:dyDescent="0.25"/>
    <row r="502" x14ac:dyDescent="0.25"/>
    <row r="503" x14ac:dyDescent="0.25"/>
    <row r="504" x14ac:dyDescent="0.25"/>
    <row r="505" x14ac:dyDescent="0.25"/>
    <row r="506" x14ac:dyDescent="0.25"/>
    <row r="507" x14ac:dyDescent="0.25"/>
    <row r="508" x14ac:dyDescent="0.25"/>
    <row r="509" x14ac:dyDescent="0.25"/>
    <row r="510" x14ac:dyDescent="0.25"/>
    <row r="511" x14ac:dyDescent="0.25"/>
    <row r="512" x14ac:dyDescent="0.25"/>
    <row r="513" x14ac:dyDescent="0.25"/>
    <row r="514" x14ac:dyDescent="0.25"/>
    <row r="515" x14ac:dyDescent="0.25"/>
    <row r="516" x14ac:dyDescent="0.25"/>
    <row r="517" x14ac:dyDescent="0.25"/>
    <row r="518" x14ac:dyDescent="0.25"/>
    <row r="519" x14ac:dyDescent="0.25"/>
    <row r="520" x14ac:dyDescent="0.25"/>
    <row r="521" x14ac:dyDescent="0.25"/>
    <row r="522" x14ac:dyDescent="0.25"/>
    <row r="523" x14ac:dyDescent="0.25"/>
    <row r="524" x14ac:dyDescent="0.25"/>
    <row r="525" x14ac:dyDescent="0.25"/>
    <row r="526" x14ac:dyDescent="0.25"/>
    <row r="527" x14ac:dyDescent="0.25"/>
    <row r="528"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row r="813" x14ac:dyDescent="0.25"/>
    <row r="814" x14ac:dyDescent="0.25"/>
    <row r="815" x14ac:dyDescent="0.25"/>
    <row r="816" x14ac:dyDescent="0.25"/>
    <row r="817" x14ac:dyDescent="0.25"/>
    <row r="818" x14ac:dyDescent="0.25"/>
    <row r="819" x14ac:dyDescent="0.25"/>
    <row r="820" x14ac:dyDescent="0.25"/>
    <row r="821" x14ac:dyDescent="0.25"/>
    <row r="822" x14ac:dyDescent="0.25"/>
    <row r="823" x14ac:dyDescent="0.25"/>
    <row r="824" x14ac:dyDescent="0.25"/>
    <row r="825" x14ac:dyDescent="0.25"/>
    <row r="826" x14ac:dyDescent="0.25"/>
    <row r="827" x14ac:dyDescent="0.25"/>
    <row r="828" x14ac:dyDescent="0.25"/>
    <row r="829" x14ac:dyDescent="0.25"/>
    <row r="830" x14ac:dyDescent="0.25"/>
    <row r="831" x14ac:dyDescent="0.25"/>
    <row r="832" x14ac:dyDescent="0.25"/>
    <row r="833" x14ac:dyDescent="0.25"/>
    <row r="834" x14ac:dyDescent="0.25"/>
    <row r="835" x14ac:dyDescent="0.25"/>
    <row r="836" x14ac:dyDescent="0.25"/>
    <row r="837" x14ac:dyDescent="0.25"/>
    <row r="838" x14ac:dyDescent="0.25"/>
    <row r="839" x14ac:dyDescent="0.25"/>
    <row r="840" x14ac:dyDescent="0.25"/>
    <row r="841" x14ac:dyDescent="0.25"/>
    <row r="842" x14ac:dyDescent="0.25"/>
    <row r="843" x14ac:dyDescent="0.25"/>
    <row r="844" x14ac:dyDescent="0.25"/>
    <row r="845" x14ac:dyDescent="0.25"/>
    <row r="846" x14ac:dyDescent="0.25"/>
    <row r="847" x14ac:dyDescent="0.25"/>
    <row r="848" x14ac:dyDescent="0.25"/>
    <row r="849" x14ac:dyDescent="0.25"/>
    <row r="850" x14ac:dyDescent="0.25"/>
    <row r="851" x14ac:dyDescent="0.25"/>
    <row r="852" x14ac:dyDescent="0.25"/>
    <row r="853" x14ac:dyDescent="0.25"/>
    <row r="854" x14ac:dyDescent="0.25"/>
    <row r="855" x14ac:dyDescent="0.25"/>
    <row r="856" x14ac:dyDescent="0.25"/>
    <row r="857" x14ac:dyDescent="0.25"/>
    <row r="858" x14ac:dyDescent="0.25"/>
    <row r="859" x14ac:dyDescent="0.25"/>
    <row r="860" x14ac:dyDescent="0.25"/>
    <row r="861" x14ac:dyDescent="0.25"/>
    <row r="862" x14ac:dyDescent="0.25"/>
    <row r="863" x14ac:dyDescent="0.25"/>
    <row r="864" x14ac:dyDescent="0.25"/>
    <row r="865" x14ac:dyDescent="0.25"/>
    <row r="866" x14ac:dyDescent="0.25"/>
    <row r="867" x14ac:dyDescent="0.25"/>
    <row r="868" x14ac:dyDescent="0.25"/>
    <row r="869" x14ac:dyDescent="0.25"/>
    <row r="870" x14ac:dyDescent="0.25"/>
    <row r="871" x14ac:dyDescent="0.25"/>
    <row r="872" x14ac:dyDescent="0.25"/>
    <row r="873" x14ac:dyDescent="0.25"/>
    <row r="874" x14ac:dyDescent="0.25"/>
    <row r="875" x14ac:dyDescent="0.25"/>
    <row r="876" x14ac:dyDescent="0.25"/>
    <row r="877" x14ac:dyDescent="0.25"/>
    <row r="878" x14ac:dyDescent="0.25"/>
    <row r="879" x14ac:dyDescent="0.25"/>
    <row r="880" x14ac:dyDescent="0.25"/>
    <row r="881" x14ac:dyDescent="0.25"/>
    <row r="882" x14ac:dyDescent="0.25"/>
    <row r="883" x14ac:dyDescent="0.25"/>
    <row r="884" x14ac:dyDescent="0.25"/>
    <row r="885" x14ac:dyDescent="0.25"/>
    <row r="886" x14ac:dyDescent="0.25"/>
    <row r="887" x14ac:dyDescent="0.25"/>
    <row r="888" x14ac:dyDescent="0.25"/>
    <row r="889" x14ac:dyDescent="0.25"/>
    <row r="890" x14ac:dyDescent="0.25"/>
    <row r="891" x14ac:dyDescent="0.25"/>
    <row r="892" x14ac:dyDescent="0.25"/>
    <row r="893" x14ac:dyDescent="0.25"/>
    <row r="894" x14ac:dyDescent="0.25"/>
    <row r="895" x14ac:dyDescent="0.25"/>
    <row r="896" x14ac:dyDescent="0.25"/>
    <row r="897" x14ac:dyDescent="0.25"/>
    <row r="898" x14ac:dyDescent="0.25"/>
    <row r="899" x14ac:dyDescent="0.25"/>
    <row r="900" x14ac:dyDescent="0.25"/>
    <row r="901" x14ac:dyDescent="0.25"/>
    <row r="902" x14ac:dyDescent="0.25"/>
    <row r="903" x14ac:dyDescent="0.25"/>
    <row r="904" x14ac:dyDescent="0.25"/>
    <row r="905" x14ac:dyDescent="0.25"/>
    <row r="906" x14ac:dyDescent="0.25"/>
    <row r="907" x14ac:dyDescent="0.25"/>
    <row r="908" x14ac:dyDescent="0.25"/>
    <row r="909" x14ac:dyDescent="0.25"/>
    <row r="910" x14ac:dyDescent="0.25"/>
    <row r="911" x14ac:dyDescent="0.25"/>
    <row r="912" x14ac:dyDescent="0.25"/>
    <row r="913" x14ac:dyDescent="0.25"/>
    <row r="914" x14ac:dyDescent="0.25"/>
    <row r="915" x14ac:dyDescent="0.25"/>
    <row r="916" x14ac:dyDescent="0.25"/>
    <row r="917" x14ac:dyDescent="0.25"/>
    <row r="918" x14ac:dyDescent="0.25"/>
    <row r="919" x14ac:dyDescent="0.25"/>
    <row r="920" x14ac:dyDescent="0.25"/>
    <row r="921" x14ac:dyDescent="0.25"/>
    <row r="922" x14ac:dyDescent="0.25"/>
    <row r="923" x14ac:dyDescent="0.25"/>
    <row r="924" x14ac:dyDescent="0.25"/>
    <row r="925" x14ac:dyDescent="0.25"/>
    <row r="926" x14ac:dyDescent="0.25"/>
    <row r="927" x14ac:dyDescent="0.25"/>
    <row r="928" x14ac:dyDescent="0.25"/>
    <row r="929" x14ac:dyDescent="0.25"/>
    <row r="930" x14ac:dyDescent="0.25"/>
    <row r="931" x14ac:dyDescent="0.25"/>
    <row r="932" x14ac:dyDescent="0.25"/>
    <row r="933" x14ac:dyDescent="0.25"/>
    <row r="934" x14ac:dyDescent="0.25"/>
    <row r="935" x14ac:dyDescent="0.25"/>
    <row r="936" x14ac:dyDescent="0.25"/>
    <row r="937" x14ac:dyDescent="0.25"/>
    <row r="938" x14ac:dyDescent="0.25"/>
    <row r="939" x14ac:dyDescent="0.25"/>
    <row r="940" x14ac:dyDescent="0.25"/>
    <row r="941" x14ac:dyDescent="0.25"/>
    <row r="942" x14ac:dyDescent="0.25"/>
    <row r="943" x14ac:dyDescent="0.25"/>
    <row r="944" x14ac:dyDescent="0.25"/>
    <row r="945" x14ac:dyDescent="0.25"/>
    <row r="946" x14ac:dyDescent="0.25"/>
    <row r="947" x14ac:dyDescent="0.25"/>
    <row r="948" x14ac:dyDescent="0.25"/>
    <row r="949" x14ac:dyDescent="0.25"/>
    <row r="950" x14ac:dyDescent="0.25"/>
    <row r="951" x14ac:dyDescent="0.25"/>
    <row r="952" x14ac:dyDescent="0.25"/>
    <row r="953" x14ac:dyDescent="0.25"/>
    <row r="954" x14ac:dyDescent="0.25"/>
    <row r="955" x14ac:dyDescent="0.25"/>
    <row r="956" x14ac:dyDescent="0.25"/>
    <row r="957" x14ac:dyDescent="0.25"/>
    <row r="958" x14ac:dyDescent="0.25"/>
    <row r="959" x14ac:dyDescent="0.25"/>
    <row r="960" x14ac:dyDescent="0.25"/>
    <row r="961" x14ac:dyDescent="0.25"/>
    <row r="962" x14ac:dyDescent="0.25"/>
    <row r="963" x14ac:dyDescent="0.25"/>
    <row r="964" x14ac:dyDescent="0.25"/>
    <row r="965" x14ac:dyDescent="0.25"/>
    <row r="966" x14ac:dyDescent="0.25"/>
    <row r="967" x14ac:dyDescent="0.25"/>
    <row r="968" x14ac:dyDescent="0.25"/>
    <row r="969" x14ac:dyDescent="0.25"/>
    <row r="970" x14ac:dyDescent="0.25"/>
    <row r="971" x14ac:dyDescent="0.25"/>
    <row r="972" x14ac:dyDescent="0.25"/>
    <row r="973" x14ac:dyDescent="0.25"/>
    <row r="974" x14ac:dyDescent="0.25"/>
    <row r="975" x14ac:dyDescent="0.25"/>
    <row r="976" x14ac:dyDescent="0.25"/>
    <row r="977" x14ac:dyDescent="0.25"/>
    <row r="978" x14ac:dyDescent="0.25"/>
    <row r="979" x14ac:dyDescent="0.25"/>
    <row r="980" x14ac:dyDescent="0.25"/>
    <row r="981" x14ac:dyDescent="0.25"/>
    <row r="982" x14ac:dyDescent="0.25"/>
    <row r="983" x14ac:dyDescent="0.25"/>
    <row r="984" x14ac:dyDescent="0.25"/>
    <row r="985" x14ac:dyDescent="0.25"/>
    <row r="986" x14ac:dyDescent="0.25"/>
    <row r="987" x14ac:dyDescent="0.25"/>
    <row r="988" x14ac:dyDescent="0.25"/>
    <row r="989" x14ac:dyDescent="0.25"/>
    <row r="990" x14ac:dyDescent="0.25"/>
    <row r="991" x14ac:dyDescent="0.25"/>
    <row r="992" x14ac:dyDescent="0.25"/>
    <row r="993" x14ac:dyDescent="0.25"/>
    <row r="994" x14ac:dyDescent="0.25"/>
    <row r="995" x14ac:dyDescent="0.25"/>
    <row r="996" x14ac:dyDescent="0.25"/>
    <row r="997" x14ac:dyDescent="0.25"/>
    <row r="998" x14ac:dyDescent="0.25"/>
    <row r="999" x14ac:dyDescent="0.25"/>
    <row r="1000" x14ac:dyDescent="0.25"/>
    <row r="1001" x14ac:dyDescent="0.25"/>
    <row r="1002" x14ac:dyDescent="0.25"/>
    <row r="1003" x14ac:dyDescent="0.25"/>
    <row r="1004" x14ac:dyDescent="0.25"/>
    <row r="1005" x14ac:dyDescent="0.25"/>
  </sheetData>
  <mergeCells count="20">
    <mergeCell ref="B2:L2"/>
    <mergeCell ref="C8:D8"/>
    <mergeCell ref="B9:B11"/>
    <mergeCell ref="C9:C11"/>
    <mergeCell ref="B12:B17"/>
    <mergeCell ref="C12:C17"/>
    <mergeCell ref="B5:C5"/>
    <mergeCell ref="B6:B7"/>
    <mergeCell ref="C6:C7"/>
    <mergeCell ref="D6:D7"/>
    <mergeCell ref="E6:F6"/>
    <mergeCell ref="G6:G7"/>
    <mergeCell ref="H6:I6"/>
    <mergeCell ref="B21:B28"/>
    <mergeCell ref="C21:C28"/>
    <mergeCell ref="B29:D29"/>
    <mergeCell ref="J6:K6"/>
    <mergeCell ref="B3:L3"/>
    <mergeCell ref="B18:B20"/>
    <mergeCell ref="C18:C20"/>
  </mergeCells>
  <conditionalFormatting sqref="G9:G29">
    <cfRule type="cellIs" dxfId="30" priority="1" operator="lessThan">
      <formula>0</formula>
    </cfRule>
  </conditionalFormatting>
  <conditionalFormatting sqref="L9:L29">
    <cfRule type="cellIs" dxfId="29" priority="2" operator="lessThan">
      <formula>0</formula>
    </cfRule>
  </conditionalFormatting>
  <printOptions horizontalCentered="1"/>
  <pageMargins left="0.59055118110236227" right="0.59055118110236227" top="0.39370078740157483" bottom="0.39370078740157483" header="0" footer="0.39370078740157483"/>
  <pageSetup paperSize="9" scale="76" pageOrder="overThenDown" orientation="landscape" cellComments="atEnd"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FEAD4-8CA3-40E3-A2F1-E483A0D8864B}">
  <sheetPr codeName="Sheet3">
    <outlinePr summaryBelow="0" summaryRight="0"/>
    <pageSetUpPr fitToPage="1"/>
  </sheetPr>
  <dimension ref="B1:XES997"/>
  <sheetViews>
    <sheetView showGridLines="0" topLeftCell="A2" zoomScale="85" zoomScaleNormal="85" workbookViewId="0">
      <selection activeCell="K23" sqref="K23"/>
    </sheetView>
  </sheetViews>
  <sheetFormatPr defaultColWidth="14" defaultRowHeight="15" customHeight="1" x14ac:dyDescent="0.25"/>
  <cols>
    <col min="1" max="1" width="3.6640625" style="9" customWidth="1"/>
    <col min="2" max="2" width="6.21875" style="9" customWidth="1"/>
    <col min="3" max="3" width="19.88671875" style="9" customWidth="1"/>
    <col min="4" max="4" width="39.109375" style="9" bestFit="1" customWidth="1"/>
    <col min="5" max="5" width="18" style="9" customWidth="1"/>
    <col min="6" max="6" width="19" style="9" customWidth="1"/>
    <col min="7" max="7" width="17.6640625" style="9" customWidth="1"/>
    <col min="8" max="8" width="20.21875" style="9" bestFit="1" customWidth="1"/>
    <col min="9" max="9" width="15" style="9" bestFit="1" customWidth="1"/>
    <col min="10" max="10" width="14" style="9"/>
    <col min="11" max="11" width="16.88671875" style="9" bestFit="1" customWidth="1"/>
    <col min="12" max="15" width="14" style="9"/>
    <col min="16" max="16" width="16.88671875" style="9" customWidth="1"/>
    <col min="17" max="17" width="16.88671875" style="9" bestFit="1" customWidth="1"/>
    <col min="18" max="18" width="15" style="9" bestFit="1" customWidth="1"/>
    <col min="19" max="16384" width="14" style="9"/>
  </cols>
  <sheetData>
    <row r="1" spans="2:16373" ht="15" customHeight="1" x14ac:dyDescent="0.25">
      <c r="K1" s="26"/>
    </row>
    <row r="2" spans="2:16373" ht="15" customHeight="1" x14ac:dyDescent="0.3">
      <c r="B2" s="575" t="s">
        <v>1009</v>
      </c>
      <c r="C2" s="575"/>
      <c r="D2" s="575"/>
      <c r="E2" s="575"/>
      <c r="F2" s="575"/>
      <c r="G2" s="575"/>
      <c r="H2" s="575"/>
      <c r="I2" s="575"/>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row>
    <row r="3" spans="2:16373" ht="15" customHeight="1" x14ac:dyDescent="0.3">
      <c r="B3" s="571" t="s">
        <v>511</v>
      </c>
      <c r="C3" s="571"/>
      <c r="D3" s="571"/>
      <c r="E3" s="571"/>
      <c r="F3" s="571"/>
      <c r="G3" s="571"/>
      <c r="H3" s="571"/>
      <c r="I3" s="571"/>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row>
    <row r="4" spans="2:16373" x14ac:dyDescent="0.25"/>
    <row r="5" spans="2:16373" ht="15.6" hidden="1" x14ac:dyDescent="0.3">
      <c r="B5" s="578" t="s">
        <v>512</v>
      </c>
      <c r="C5" s="578"/>
      <c r="D5" s="10" t="s">
        <v>513</v>
      </c>
    </row>
    <row r="6" spans="2:16373" ht="19.8" customHeight="1" x14ac:dyDescent="0.3">
      <c r="B6" s="579" t="s">
        <v>514</v>
      </c>
      <c r="C6" s="581" t="s">
        <v>515</v>
      </c>
      <c r="D6" s="581" t="s">
        <v>516</v>
      </c>
      <c r="E6" s="583" t="s">
        <v>948</v>
      </c>
      <c r="F6" s="584"/>
      <c r="G6" s="585" t="s">
        <v>953</v>
      </c>
      <c r="H6" s="587" t="s">
        <v>1001</v>
      </c>
      <c r="I6" s="587"/>
      <c r="J6" s="11"/>
    </row>
    <row r="7" spans="2:16373" ht="39.6" x14ac:dyDescent="0.3">
      <c r="B7" s="580"/>
      <c r="C7" s="582"/>
      <c r="D7" s="582"/>
      <c r="E7" s="27" t="s">
        <v>949</v>
      </c>
      <c r="F7" s="27" t="s">
        <v>1003</v>
      </c>
      <c r="G7" s="586"/>
      <c r="H7" s="269" t="s">
        <v>950</v>
      </c>
      <c r="I7" s="270" t="s">
        <v>953</v>
      </c>
      <c r="J7" s="11"/>
    </row>
    <row r="8" spans="2:16373" ht="19.5" customHeight="1" x14ac:dyDescent="0.25">
      <c r="B8" s="12" t="s">
        <v>21</v>
      </c>
      <c r="C8" s="576" t="s">
        <v>517</v>
      </c>
      <c r="D8" s="577"/>
      <c r="E8" s="320">
        <v>1</v>
      </c>
      <c r="F8" s="320">
        <v>2</v>
      </c>
      <c r="G8" s="320" t="s">
        <v>1012</v>
      </c>
      <c r="H8" s="321">
        <v>4</v>
      </c>
      <c r="I8" s="321" t="s">
        <v>1013</v>
      </c>
      <c r="J8" s="13"/>
    </row>
    <row r="9" spans="2:16373" ht="19.5" customHeight="1" x14ac:dyDescent="0.25">
      <c r="B9" s="562">
        <v>1</v>
      </c>
      <c r="C9" s="572" t="s">
        <v>499</v>
      </c>
      <c r="D9" s="14" t="s">
        <v>500</v>
      </c>
      <c r="E9" s="223" cm="1">
        <f t="array" ref="E9">SUM(_xlfn._xlws.FILTER('Usulan Revisi Subkoord (Lama)'!$G$8:$G$622,'Usulan Revisi Subkoord (Lama)'!$Q$8:$Q$622=D9,0))</f>
        <v>364329000</v>
      </c>
      <c r="F9" s="223" cm="1">
        <f t="array" ref="F9">SUM(_xlfn._xlws.FILTER('Usulan Revisi Subkoord (Lama)'!$M$8:$M$622,'Usulan Revisi Subkoord (Lama)'!$Q$8:$Q$622=D9,0))</f>
        <v>605963000</v>
      </c>
      <c r="G9" s="230">
        <f>E9-F9</f>
        <v>-241634000</v>
      </c>
      <c r="H9" s="264" cm="1">
        <f t="array" aca="1" ref="H9" ca="1">SUM(_xlfn._xlws.FILTER('Pergeseran Revisi'!$M$8:$M$603,'Pergeseran Revisi'!$Q$8:$Q$603=D9,0))</f>
        <v>640753000</v>
      </c>
      <c r="I9" s="317">
        <f ca="1">E9-H9</f>
        <v>-276424000</v>
      </c>
      <c r="J9" s="15"/>
    </row>
    <row r="10" spans="2:16373" ht="19.5" customHeight="1" x14ac:dyDescent="0.25">
      <c r="B10" s="563"/>
      <c r="C10" s="573"/>
      <c r="D10" s="217" t="s">
        <v>501</v>
      </c>
      <c r="E10" s="223" cm="1">
        <f t="array" ref="E10">SUM(_xlfn._xlws.FILTER('Usulan Revisi Subkoord (Lama)'!$G$8:$G$622,'Usulan Revisi Subkoord (Lama)'!$Q$8:$Q$622=D10,0))</f>
        <v>258356000</v>
      </c>
      <c r="F10" s="223" cm="1">
        <f t="array" ref="F10">SUM(_xlfn._xlws.FILTER('Usulan Revisi Subkoord (Lama)'!$M$8:$M$622,'Usulan Revisi Subkoord (Lama)'!$Q$8:$Q$622=D10,0))</f>
        <v>481065000</v>
      </c>
      <c r="G10" s="230">
        <f>E10-F10</f>
        <v>-222709000</v>
      </c>
      <c r="H10" s="264" cm="1">
        <f t="array" aca="1" ref="H10" ca="1">SUM(_xlfn._xlws.FILTER('Pergeseran Revisi'!$M$8:$M$603,'Pergeseran Revisi'!$Q$8:$Q$603=D10,0))</f>
        <v>361987000</v>
      </c>
      <c r="I10" s="317">
        <f ca="1">E10-H10</f>
        <v>-103631000</v>
      </c>
      <c r="J10" s="15"/>
      <c r="K10" s="15"/>
    </row>
    <row r="11" spans="2:16373" ht="19.5" customHeight="1" x14ac:dyDescent="0.25">
      <c r="B11" s="564"/>
      <c r="C11" s="574"/>
      <c r="D11" s="218" t="s">
        <v>518</v>
      </c>
      <c r="E11" s="140">
        <f>SUM(E9:E10)</f>
        <v>622685000</v>
      </c>
      <c r="F11" s="140">
        <f>SUM(F9:F10)</f>
        <v>1087028000</v>
      </c>
      <c r="G11" s="318">
        <f>SUM(G9:G10)</f>
        <v>-464343000</v>
      </c>
      <c r="H11" s="141">
        <f ca="1">SUM(H9:H10)</f>
        <v>1002740000</v>
      </c>
      <c r="I11" s="318">
        <f ca="1">SUM(I9:I10)</f>
        <v>-380055000</v>
      </c>
      <c r="J11" s="15"/>
      <c r="K11" s="15"/>
    </row>
    <row r="12" spans="2:16373" ht="19.5" customHeight="1" x14ac:dyDescent="0.3">
      <c r="B12" s="562">
        <v>2</v>
      </c>
      <c r="C12" s="572" t="s">
        <v>507</v>
      </c>
      <c r="D12" s="219" t="s">
        <v>508</v>
      </c>
      <c r="E12" s="223" cm="1">
        <f t="array" ref="E12">SUM(_xlfn._xlws.FILTER('Usulan Revisi Subkoord (Lama)'!$G$8:$G$622,'Usulan Revisi Subkoord (Lama)'!$Q$8:$Q$622=D12,0))</f>
        <v>10084852000</v>
      </c>
      <c r="F12" s="223" cm="1">
        <f t="array" ref="F12">SUM(_xlfn._xlws.FILTER('Usulan Revisi Subkoord (Lama)'!$M$8:$M$622,'Usulan Revisi Subkoord (Lama)'!$Q$8:$Q$622=D12,0))</f>
        <v>9602241000</v>
      </c>
      <c r="G12" s="264">
        <f>E12-F12</f>
        <v>482611000</v>
      </c>
      <c r="H12" s="264" cm="1">
        <f t="array" aca="1" ref="H12" ca="1">SUM(_xlfn._xlws.FILTER('Pergeseran Revisi'!$M$8:$M$603,'Pergeseran Revisi'!$Q$8:$Q$603=D12,0))</f>
        <v>9886711000</v>
      </c>
      <c r="I12" s="317">
        <f ca="1">E12-H12</f>
        <v>198141000</v>
      </c>
      <c r="J12" s="15"/>
      <c r="K12" s="15"/>
      <c r="P12" s="11" t="s">
        <v>1002</v>
      </c>
    </row>
    <row r="13" spans="2:16373" ht="19.5" customHeight="1" x14ac:dyDescent="0.3">
      <c r="B13" s="563"/>
      <c r="C13" s="573"/>
      <c r="D13" s="219" t="s">
        <v>509</v>
      </c>
      <c r="E13" s="223" cm="1">
        <f t="array" ref="E13">SUM(_xlfn._xlws.FILTER('Usulan Revisi Subkoord (Lama)'!$G$8:$G$622,'Usulan Revisi Subkoord (Lama)'!$Q$8:$Q$622=D13,0))</f>
        <v>823732000</v>
      </c>
      <c r="F13" s="223" cm="1">
        <f t="array" ref="F13">SUM(_xlfn._xlws.FILTER('Usulan Revisi Subkoord (Lama)'!$M$8:$M$622,'Usulan Revisi Subkoord (Lama)'!$Q$8:$Q$622=D13,0))</f>
        <v>572789000</v>
      </c>
      <c r="G13" s="264">
        <f>E13-F13</f>
        <v>250943000</v>
      </c>
      <c r="H13" s="264" cm="1">
        <f t="array" aca="1" ref="H13" ca="1">SUM(_xlfn._xlws.FILTER('Pergeseran Revisi'!$M$8:$M$603,'Pergeseran Revisi'!$Q$8:$Q$603=D13,0))</f>
        <v>730232000</v>
      </c>
      <c r="I13" s="317">
        <f ca="1">E13-H13</f>
        <v>93500000</v>
      </c>
      <c r="J13" s="15"/>
      <c r="K13" s="15"/>
      <c r="P13" s="11" t="s">
        <v>949</v>
      </c>
      <c r="Q13" s="9" t="s">
        <v>950</v>
      </c>
      <c r="R13" s="265" t="s">
        <v>953</v>
      </c>
    </row>
    <row r="14" spans="2:16373" ht="19.5" customHeight="1" x14ac:dyDescent="0.25">
      <c r="B14" s="564"/>
      <c r="C14" s="574"/>
      <c r="D14" s="218" t="s">
        <v>519</v>
      </c>
      <c r="E14" s="140">
        <f>SUM(E12:E13)</f>
        <v>10908584000</v>
      </c>
      <c r="F14" s="140">
        <f>SUM(F12:F13)</f>
        <v>10175030000</v>
      </c>
      <c r="G14" s="141">
        <f>SUM(G12:G13)</f>
        <v>733554000</v>
      </c>
      <c r="H14" s="141">
        <f ca="1">SUM(H12:H13)</f>
        <v>10616943000</v>
      </c>
      <c r="I14" s="318">
        <f ca="1">SUM(I12:I13)</f>
        <v>291641000</v>
      </c>
      <c r="J14" s="15"/>
      <c r="K14" s="15"/>
      <c r="P14" s="266" cm="1">
        <f t="array" ref="P14">SUM(_xlfn._xlws.FILTER('Usulan Revisi Subkoord (Lama)'!$G$9:$G$622,IFERROR(SEARCH("524",'Usulan Revisi Subkoord (Lama)'!$B$9:$B$622,1),"")&lt;&gt;""),0)</f>
        <v>4540213000</v>
      </c>
      <c r="Q14" s="266" cm="1">
        <f t="array" ref="Q14">SUM(_xlfn._xlws.FILTER('Usulan Revisi Subkoord (Lama)'!$M$9:$M$622,IFERROR(SEARCH("524",'Usulan Revisi Subkoord (Lama)'!$H$9:$H$622,1),"")&lt;&gt;""),0)</f>
        <v>4540213000</v>
      </c>
      <c r="R14" s="268">
        <f>Q14-P14</f>
        <v>0</v>
      </c>
    </row>
    <row r="15" spans="2:16373" ht="19.5" customHeight="1" x14ac:dyDescent="0.25">
      <c r="B15" s="562">
        <v>3</v>
      </c>
      <c r="C15" s="572" t="s">
        <v>502</v>
      </c>
      <c r="D15" s="219" t="s">
        <v>503</v>
      </c>
      <c r="E15" s="223" cm="1">
        <f t="array" ref="E15">SUM(_xlfn._xlws.FILTER('Usulan Revisi Subkoord (Lama)'!$G$8:$G$622,'Usulan Revisi Subkoord (Lama)'!$Q$8:$Q$622=D15,0))</f>
        <v>525378000</v>
      </c>
      <c r="F15" s="223" cm="1">
        <f t="array" ref="F15">SUM(_xlfn._xlws.FILTER('Usulan Revisi Subkoord (Lama)'!$M$8:$M$622,'Usulan Revisi Subkoord (Lama)'!$Q$8:$Q$622=D15,0))</f>
        <v>511028000</v>
      </c>
      <c r="G15" s="264">
        <f>E15-F15</f>
        <v>14350000</v>
      </c>
      <c r="H15" s="264" cm="1">
        <f t="array" aca="1" ref="H15" ca="1">SUM(_xlfn._xlws.FILTER('Pergeseran Revisi'!$M$8:$M$603,'Pergeseran Revisi'!$Q$8:$Q$603=D15,0))</f>
        <v>559878000</v>
      </c>
      <c r="I15" s="317">
        <f ca="1">E15-H15</f>
        <v>-34500000</v>
      </c>
      <c r="J15" s="15"/>
      <c r="K15" s="15"/>
    </row>
    <row r="16" spans="2:16373" ht="19.5" customHeight="1" x14ac:dyDescent="0.25">
      <c r="B16" s="563"/>
      <c r="C16" s="573"/>
      <c r="D16" s="219" t="s">
        <v>504</v>
      </c>
      <c r="E16" s="223" cm="1">
        <f t="array" ref="E16">SUM(_xlfn._xlws.FILTER('Usulan Revisi Subkoord (Lama)'!$G$8:$G$622,'Usulan Revisi Subkoord (Lama)'!$Q$8:$Q$622=D16,0))</f>
        <v>219670000</v>
      </c>
      <c r="F16" s="223" cm="1">
        <f t="array" ref="F16">SUM(_xlfn._xlws.FILTER('Usulan Revisi Subkoord (Lama)'!$M$8:$M$622,'Usulan Revisi Subkoord (Lama)'!$Q$8:$Q$622=D16,0))</f>
        <v>238670000</v>
      </c>
      <c r="G16" s="230">
        <f>E16-F16</f>
        <v>-19000000</v>
      </c>
      <c r="H16" s="264" cm="1">
        <f t="array" aca="1" ref="H16" ca="1">SUM(_xlfn._xlws.FILTER('Pergeseran Revisi'!$M$8:$M$603,'Pergeseran Revisi'!$Q$8:$Q$603=D16,0))</f>
        <v>241420000</v>
      </c>
      <c r="I16" s="317">
        <f ca="1">E16-H16</f>
        <v>-21750000</v>
      </c>
      <c r="J16" s="15"/>
      <c r="K16" s="15"/>
    </row>
    <row r="17" spans="2:11" ht="19.5" customHeight="1" x14ac:dyDescent="0.25">
      <c r="B17" s="564"/>
      <c r="C17" s="574"/>
      <c r="D17" s="220" t="s">
        <v>520</v>
      </c>
      <c r="E17" s="140">
        <f>SUM(E15:E16)</f>
        <v>745048000</v>
      </c>
      <c r="F17" s="140">
        <f>SUM(F15:F16)</f>
        <v>749698000</v>
      </c>
      <c r="G17" s="318">
        <f>SUM(G15:G16)</f>
        <v>-4650000</v>
      </c>
      <c r="H17" s="141">
        <f ca="1">SUM(H15:H16)</f>
        <v>801298000</v>
      </c>
      <c r="I17" s="318">
        <f ca="1">SUM(I15:I16)</f>
        <v>-56250000</v>
      </c>
      <c r="J17" s="15"/>
      <c r="K17" s="15"/>
    </row>
    <row r="18" spans="2:11" ht="19.5" customHeight="1" x14ac:dyDescent="0.25">
      <c r="B18" s="562">
        <v>4</v>
      </c>
      <c r="C18" s="565" t="s">
        <v>505</v>
      </c>
      <c r="D18" s="221" t="s">
        <v>506</v>
      </c>
      <c r="E18" s="223" cm="1">
        <f t="array" ref="E18">SUM(_xlfn._xlws.FILTER('Usulan Revisi Subkoord (Lama)'!$G$8:$G$622,'Usulan Revisi Subkoord (Lama)'!$Q$8:$Q$622=D18,0))</f>
        <v>3525843000</v>
      </c>
      <c r="F18" s="223" cm="1">
        <f t="array" ref="F18">SUM(_xlfn._xlws.FILTER('Usulan Revisi Subkoord (Lama)'!$M$8:$M$622,'Usulan Revisi Subkoord (Lama)'!$Q$8:$Q$622=D18,0))</f>
        <v>3760836000</v>
      </c>
      <c r="G18" s="230">
        <f>E18-F18</f>
        <v>-234993000</v>
      </c>
      <c r="H18" s="264" cm="1">
        <f t="array" aca="1" ref="H18" ca="1">SUM(_xlfn._xlws.FILTER('Pergeseran Revisi'!$M$8:$M$603,'Pergeseran Revisi'!$Q$8:$Q$603=D18,0))</f>
        <v>3758843000</v>
      </c>
      <c r="I18" s="317">
        <f ca="1">E18-H18</f>
        <v>-233000000</v>
      </c>
      <c r="J18" s="15"/>
      <c r="K18" s="15"/>
    </row>
    <row r="19" spans="2:11" ht="19.5" customHeight="1" x14ac:dyDescent="0.25">
      <c r="B19" s="563"/>
      <c r="C19" s="566"/>
      <c r="D19" s="221" t="s">
        <v>510</v>
      </c>
      <c r="E19" s="223" cm="1">
        <f t="array" ref="E19">SUM(_xlfn._xlws.FILTER('Usulan Revisi Subkoord (Lama)'!$G$8:$G$622,'Usulan Revisi Subkoord (Lama)'!$Q$8:$Q$622=D19,0))</f>
        <v>7486020000</v>
      </c>
      <c r="F19" s="223" cm="1">
        <f t="array" ref="F19">SUM(_xlfn._xlws.FILTER('Usulan Revisi Subkoord (Lama)'!$M$8:$M$622,'Usulan Revisi Subkoord (Lama)'!$Q$8:$Q$622=D19,0))</f>
        <v>7515588000</v>
      </c>
      <c r="G19" s="230">
        <f>E19-F19</f>
        <v>-29568000</v>
      </c>
      <c r="H19" s="264" cm="1">
        <f t="array" aca="1" ref="H19" ca="1">SUM(_xlfn._xlws.FILTER('Pergeseran Revisi'!$M$8:$M$603,'Pergeseran Revisi'!$Q$8:$Q$603=D19,0))</f>
        <v>7651441000</v>
      </c>
      <c r="I19" s="317">
        <f ca="1">E19-H19</f>
        <v>-165421000</v>
      </c>
      <c r="J19" s="15"/>
      <c r="K19" s="15"/>
    </row>
    <row r="20" spans="2:11" ht="19.5" customHeight="1" x14ac:dyDescent="0.25">
      <c r="B20" s="564"/>
      <c r="C20" s="567"/>
      <c r="D20" s="222" t="s">
        <v>521</v>
      </c>
      <c r="E20" s="140">
        <f>SUM(E18:E19)</f>
        <v>11011863000</v>
      </c>
      <c r="F20" s="140">
        <f>SUM(F18:F19)</f>
        <v>11276424000</v>
      </c>
      <c r="G20" s="318">
        <f>SUM(G18:G19)</f>
        <v>-264561000</v>
      </c>
      <c r="H20" s="141">
        <f ca="1">SUM(H18:H19)</f>
        <v>11410284000</v>
      </c>
      <c r="I20" s="318">
        <f ca="1">SUM(I18:I19)</f>
        <v>-398421000</v>
      </c>
      <c r="J20" s="15"/>
      <c r="K20" s="15"/>
    </row>
    <row r="21" spans="2:11" ht="24" customHeight="1" x14ac:dyDescent="0.25">
      <c r="B21" s="568" t="s">
        <v>522</v>
      </c>
      <c r="C21" s="569"/>
      <c r="D21" s="569"/>
      <c r="E21" s="142">
        <f>SUM(E11,E14,E17,E20)</f>
        <v>23288180000</v>
      </c>
      <c r="F21" s="142">
        <f>SUM(F11,F14,F17,F20)</f>
        <v>23288180000</v>
      </c>
      <c r="G21" s="319">
        <f>SUM(G11,G14,G17,G20)</f>
        <v>0</v>
      </c>
      <c r="H21" s="142">
        <f ca="1">SUM(H11,H14,H17,H20)</f>
        <v>23831265000</v>
      </c>
      <c r="I21" s="319">
        <f ca="1">SUM(I11,I14,I17,I20)</f>
        <v>-543085000</v>
      </c>
    </row>
    <row r="22" spans="2:11" x14ac:dyDescent="0.25"/>
    <row r="23" spans="2:11" x14ac:dyDescent="0.25"/>
    <row r="24" spans="2:11" x14ac:dyDescent="0.25">
      <c r="G24" s="23" t="s">
        <v>947</v>
      </c>
    </row>
    <row r="25" spans="2:11" x14ac:dyDescent="0.25">
      <c r="G25" s="23" t="s">
        <v>1008</v>
      </c>
    </row>
    <row r="26" spans="2:11" x14ac:dyDescent="0.25">
      <c r="G26" s="23"/>
    </row>
    <row r="27" spans="2:11" x14ac:dyDescent="0.25">
      <c r="G27" s="23"/>
    </row>
    <row r="28" spans="2:11" x14ac:dyDescent="0.25">
      <c r="G28" s="23"/>
    </row>
    <row r="29" spans="2:11" x14ac:dyDescent="0.25">
      <c r="G29" s="23"/>
    </row>
    <row r="30" spans="2:11" x14ac:dyDescent="0.25">
      <c r="G30" s="23"/>
    </row>
    <row r="31" spans="2:11" x14ac:dyDescent="0.25">
      <c r="G31" s="23"/>
    </row>
    <row r="32" spans="2:11" x14ac:dyDescent="0.25">
      <c r="C32" s="16"/>
      <c r="G32" s="24" t="s">
        <v>526</v>
      </c>
    </row>
    <row r="33" spans="7:7" x14ac:dyDescent="0.25">
      <c r="G33" s="23" t="s">
        <v>527</v>
      </c>
    </row>
    <row r="34" spans="7:7" x14ac:dyDescent="0.25"/>
    <row r="35" spans="7:7" x14ac:dyDescent="0.25"/>
    <row r="36" spans="7:7" x14ac:dyDescent="0.25"/>
    <row r="37" spans="7:7" x14ac:dyDescent="0.25"/>
    <row r="38" spans="7:7" x14ac:dyDescent="0.25"/>
    <row r="39" spans="7:7" x14ac:dyDescent="0.25"/>
    <row r="40" spans="7:7" x14ac:dyDescent="0.25"/>
    <row r="41" spans="7:7" x14ac:dyDescent="0.25"/>
    <row r="42" spans="7:7" x14ac:dyDescent="0.25"/>
    <row r="43" spans="7:7" x14ac:dyDescent="0.25"/>
    <row r="44" spans="7:7" x14ac:dyDescent="0.25"/>
    <row r="45" spans="7:7" x14ac:dyDescent="0.25"/>
    <row r="46" spans="7:7" x14ac:dyDescent="0.25"/>
    <row r="47" spans="7:7" x14ac:dyDescent="0.25"/>
    <row r="48" spans="7:7"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row r="181" x14ac:dyDescent="0.25"/>
    <row r="182" x14ac:dyDescent="0.25"/>
    <row r="183" x14ac:dyDescent="0.25"/>
    <row r="184" x14ac:dyDescent="0.25"/>
    <row r="185" x14ac:dyDescent="0.25"/>
    <row r="186" x14ac:dyDescent="0.25"/>
    <row r="187" x14ac:dyDescent="0.25"/>
    <row r="188" x14ac:dyDescent="0.25"/>
    <row r="189" x14ac:dyDescent="0.25"/>
    <row r="190" x14ac:dyDescent="0.25"/>
    <row r="191" x14ac:dyDescent="0.25"/>
    <row r="192" x14ac:dyDescent="0.25"/>
    <row r="193" x14ac:dyDescent="0.25"/>
    <row r="194" x14ac:dyDescent="0.25"/>
    <row r="195" x14ac:dyDescent="0.25"/>
    <row r="196" x14ac:dyDescent="0.25"/>
    <row r="197" x14ac:dyDescent="0.25"/>
    <row r="198" x14ac:dyDescent="0.25"/>
    <row r="199" x14ac:dyDescent="0.25"/>
    <row r="200" x14ac:dyDescent="0.25"/>
    <row r="201" x14ac:dyDescent="0.25"/>
    <row r="202" x14ac:dyDescent="0.25"/>
    <row r="203" x14ac:dyDescent="0.25"/>
    <row r="204" x14ac:dyDescent="0.25"/>
    <row r="205" x14ac:dyDescent="0.25"/>
    <row r="206" x14ac:dyDescent="0.25"/>
    <row r="207" x14ac:dyDescent="0.25"/>
    <row r="208"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row r="460" x14ac:dyDescent="0.25"/>
    <row r="461" x14ac:dyDescent="0.25"/>
    <row r="462" x14ac:dyDescent="0.25"/>
    <row r="463" x14ac:dyDescent="0.25"/>
    <row r="464" x14ac:dyDescent="0.25"/>
    <row r="465" x14ac:dyDescent="0.25"/>
    <row r="466" x14ac:dyDescent="0.25"/>
    <row r="467" x14ac:dyDescent="0.25"/>
    <row r="468" x14ac:dyDescent="0.25"/>
    <row r="469" x14ac:dyDescent="0.25"/>
    <row r="470" x14ac:dyDescent="0.25"/>
    <row r="471" x14ac:dyDescent="0.25"/>
    <row r="472" x14ac:dyDescent="0.25"/>
    <row r="473" x14ac:dyDescent="0.25"/>
    <row r="474" x14ac:dyDescent="0.25"/>
    <row r="475" x14ac:dyDescent="0.25"/>
    <row r="476" x14ac:dyDescent="0.25"/>
    <row r="477" x14ac:dyDescent="0.25"/>
    <row r="478" x14ac:dyDescent="0.25"/>
    <row r="479" x14ac:dyDescent="0.25"/>
    <row r="480" x14ac:dyDescent="0.25"/>
    <row r="481" x14ac:dyDescent="0.25"/>
    <row r="482" x14ac:dyDescent="0.25"/>
    <row r="483" x14ac:dyDescent="0.25"/>
    <row r="484" x14ac:dyDescent="0.25"/>
    <row r="485" x14ac:dyDescent="0.25"/>
    <row r="486" x14ac:dyDescent="0.25"/>
    <row r="487" x14ac:dyDescent="0.25"/>
    <row r="488" x14ac:dyDescent="0.25"/>
    <row r="489" x14ac:dyDescent="0.25"/>
    <row r="490" x14ac:dyDescent="0.25"/>
    <row r="491" x14ac:dyDescent="0.25"/>
    <row r="492" x14ac:dyDescent="0.25"/>
    <row r="493" x14ac:dyDescent="0.25"/>
    <row r="494" x14ac:dyDescent="0.25"/>
    <row r="495" x14ac:dyDescent="0.25"/>
    <row r="496" x14ac:dyDescent="0.25"/>
    <row r="497" x14ac:dyDescent="0.25"/>
    <row r="498" x14ac:dyDescent="0.25"/>
    <row r="499" x14ac:dyDescent="0.25"/>
    <row r="500" x14ac:dyDescent="0.25"/>
    <row r="501" x14ac:dyDescent="0.25"/>
    <row r="502" x14ac:dyDescent="0.25"/>
    <row r="503" x14ac:dyDescent="0.25"/>
    <row r="504" x14ac:dyDescent="0.25"/>
    <row r="505" x14ac:dyDescent="0.25"/>
    <row r="506" x14ac:dyDescent="0.25"/>
    <row r="507" x14ac:dyDescent="0.25"/>
    <row r="508" x14ac:dyDescent="0.25"/>
    <row r="509" x14ac:dyDescent="0.25"/>
    <row r="510" x14ac:dyDescent="0.25"/>
    <row r="511" x14ac:dyDescent="0.25"/>
    <row r="512" x14ac:dyDescent="0.25"/>
    <row r="513" x14ac:dyDescent="0.25"/>
    <row r="514" x14ac:dyDescent="0.25"/>
    <row r="515" x14ac:dyDescent="0.25"/>
    <row r="516" x14ac:dyDescent="0.25"/>
    <row r="517" x14ac:dyDescent="0.25"/>
    <row r="518" x14ac:dyDescent="0.25"/>
    <row r="519" x14ac:dyDescent="0.25"/>
    <row r="520" x14ac:dyDescent="0.25"/>
    <row r="521" x14ac:dyDescent="0.25"/>
    <row r="522" x14ac:dyDescent="0.25"/>
    <row r="523" x14ac:dyDescent="0.25"/>
    <row r="524" x14ac:dyDescent="0.25"/>
    <row r="525" x14ac:dyDescent="0.25"/>
    <row r="526" x14ac:dyDescent="0.25"/>
    <row r="527" x14ac:dyDescent="0.25"/>
    <row r="528"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row r="813" x14ac:dyDescent="0.25"/>
    <row r="814" x14ac:dyDescent="0.25"/>
    <row r="815" x14ac:dyDescent="0.25"/>
    <row r="816" x14ac:dyDescent="0.25"/>
    <row r="817" x14ac:dyDescent="0.25"/>
    <row r="818" x14ac:dyDescent="0.25"/>
    <row r="819" x14ac:dyDescent="0.25"/>
    <row r="820" x14ac:dyDescent="0.25"/>
    <row r="821" x14ac:dyDescent="0.25"/>
    <row r="822" x14ac:dyDescent="0.25"/>
    <row r="823" x14ac:dyDescent="0.25"/>
    <row r="824" x14ac:dyDescent="0.25"/>
    <row r="825" x14ac:dyDescent="0.25"/>
    <row r="826" x14ac:dyDescent="0.25"/>
    <row r="827" x14ac:dyDescent="0.25"/>
    <row r="828" x14ac:dyDescent="0.25"/>
    <row r="829" x14ac:dyDescent="0.25"/>
    <row r="830" x14ac:dyDescent="0.25"/>
    <row r="831" x14ac:dyDescent="0.25"/>
    <row r="832" x14ac:dyDescent="0.25"/>
    <row r="833" x14ac:dyDescent="0.25"/>
    <row r="834" x14ac:dyDescent="0.25"/>
    <row r="835" x14ac:dyDescent="0.25"/>
    <row r="836" x14ac:dyDescent="0.25"/>
    <row r="837" x14ac:dyDescent="0.25"/>
    <row r="838" x14ac:dyDescent="0.25"/>
    <row r="839" x14ac:dyDescent="0.25"/>
    <row r="840" x14ac:dyDescent="0.25"/>
    <row r="841" x14ac:dyDescent="0.25"/>
    <row r="842" x14ac:dyDescent="0.25"/>
    <row r="843" x14ac:dyDescent="0.25"/>
    <row r="844" x14ac:dyDescent="0.25"/>
    <row r="845" x14ac:dyDescent="0.25"/>
    <row r="846" x14ac:dyDescent="0.25"/>
    <row r="847" x14ac:dyDescent="0.25"/>
    <row r="848" x14ac:dyDescent="0.25"/>
    <row r="849" x14ac:dyDescent="0.25"/>
    <row r="850" x14ac:dyDescent="0.25"/>
    <row r="851" x14ac:dyDescent="0.25"/>
    <row r="852" x14ac:dyDescent="0.25"/>
    <row r="853" x14ac:dyDescent="0.25"/>
    <row r="854" x14ac:dyDescent="0.25"/>
    <row r="855" x14ac:dyDescent="0.25"/>
    <row r="856" x14ac:dyDescent="0.25"/>
    <row r="857" x14ac:dyDescent="0.25"/>
    <row r="858" x14ac:dyDescent="0.25"/>
    <row r="859" x14ac:dyDescent="0.25"/>
    <row r="860" x14ac:dyDescent="0.25"/>
    <row r="861" x14ac:dyDescent="0.25"/>
    <row r="862" x14ac:dyDescent="0.25"/>
    <row r="863" x14ac:dyDescent="0.25"/>
    <row r="864" x14ac:dyDescent="0.25"/>
    <row r="865" x14ac:dyDescent="0.25"/>
    <row r="866" x14ac:dyDescent="0.25"/>
    <row r="867" x14ac:dyDescent="0.25"/>
    <row r="868" x14ac:dyDescent="0.25"/>
    <row r="869" x14ac:dyDescent="0.25"/>
    <row r="870" x14ac:dyDescent="0.25"/>
    <row r="871" x14ac:dyDescent="0.25"/>
    <row r="872" x14ac:dyDescent="0.25"/>
    <row r="873" x14ac:dyDescent="0.25"/>
    <row r="874" x14ac:dyDescent="0.25"/>
    <row r="875" x14ac:dyDescent="0.25"/>
    <row r="876" x14ac:dyDescent="0.25"/>
    <row r="877" x14ac:dyDescent="0.25"/>
    <row r="878" x14ac:dyDescent="0.25"/>
    <row r="879" x14ac:dyDescent="0.25"/>
    <row r="880" x14ac:dyDescent="0.25"/>
    <row r="881" x14ac:dyDescent="0.25"/>
    <row r="882" x14ac:dyDescent="0.25"/>
    <row r="883" x14ac:dyDescent="0.25"/>
    <row r="884" x14ac:dyDescent="0.25"/>
    <row r="885" x14ac:dyDescent="0.25"/>
    <row r="886" x14ac:dyDescent="0.25"/>
    <row r="887" x14ac:dyDescent="0.25"/>
    <row r="888" x14ac:dyDescent="0.25"/>
    <row r="889" x14ac:dyDescent="0.25"/>
    <row r="890" x14ac:dyDescent="0.25"/>
    <row r="891" x14ac:dyDescent="0.25"/>
    <row r="892" x14ac:dyDescent="0.25"/>
    <row r="893" x14ac:dyDescent="0.25"/>
    <row r="894" x14ac:dyDescent="0.25"/>
    <row r="895" x14ac:dyDescent="0.25"/>
    <row r="896" x14ac:dyDescent="0.25"/>
    <row r="897" x14ac:dyDescent="0.25"/>
    <row r="898" x14ac:dyDescent="0.25"/>
    <row r="899" x14ac:dyDescent="0.25"/>
    <row r="900" x14ac:dyDescent="0.25"/>
    <row r="901" x14ac:dyDescent="0.25"/>
    <row r="902" x14ac:dyDescent="0.25"/>
    <row r="903" x14ac:dyDescent="0.25"/>
    <row r="904" x14ac:dyDescent="0.25"/>
    <row r="905" x14ac:dyDescent="0.25"/>
    <row r="906" x14ac:dyDescent="0.25"/>
    <row r="907" x14ac:dyDescent="0.25"/>
    <row r="908" x14ac:dyDescent="0.25"/>
    <row r="909" x14ac:dyDescent="0.25"/>
    <row r="910" x14ac:dyDescent="0.25"/>
    <row r="911" x14ac:dyDescent="0.25"/>
    <row r="912" x14ac:dyDescent="0.25"/>
    <row r="913" x14ac:dyDescent="0.25"/>
    <row r="914" x14ac:dyDescent="0.25"/>
    <row r="915" x14ac:dyDescent="0.25"/>
    <row r="916" x14ac:dyDescent="0.25"/>
    <row r="917" x14ac:dyDescent="0.25"/>
    <row r="918" x14ac:dyDescent="0.25"/>
    <row r="919" x14ac:dyDescent="0.25"/>
    <row r="920" x14ac:dyDescent="0.25"/>
    <row r="921" x14ac:dyDescent="0.25"/>
    <row r="922" x14ac:dyDescent="0.25"/>
    <row r="923" x14ac:dyDescent="0.25"/>
    <row r="924" x14ac:dyDescent="0.25"/>
    <row r="925" x14ac:dyDescent="0.25"/>
    <row r="926" x14ac:dyDescent="0.25"/>
    <row r="927" x14ac:dyDescent="0.25"/>
    <row r="928" x14ac:dyDescent="0.25"/>
    <row r="929" x14ac:dyDescent="0.25"/>
    <row r="930" x14ac:dyDescent="0.25"/>
    <row r="931" x14ac:dyDescent="0.25"/>
    <row r="932" x14ac:dyDescent="0.25"/>
    <row r="933" x14ac:dyDescent="0.25"/>
    <row r="934" x14ac:dyDescent="0.25"/>
    <row r="935" x14ac:dyDescent="0.25"/>
    <row r="936" x14ac:dyDescent="0.25"/>
    <row r="937" x14ac:dyDescent="0.25"/>
    <row r="938" x14ac:dyDescent="0.25"/>
    <row r="939" x14ac:dyDescent="0.25"/>
    <row r="940" x14ac:dyDescent="0.25"/>
    <row r="941" x14ac:dyDescent="0.25"/>
    <row r="942" x14ac:dyDescent="0.25"/>
    <row r="943" x14ac:dyDescent="0.25"/>
    <row r="944" x14ac:dyDescent="0.25"/>
    <row r="945" x14ac:dyDescent="0.25"/>
    <row r="946" x14ac:dyDescent="0.25"/>
    <row r="947" x14ac:dyDescent="0.25"/>
    <row r="948" x14ac:dyDescent="0.25"/>
    <row r="949" x14ac:dyDescent="0.25"/>
    <row r="950" x14ac:dyDescent="0.25"/>
    <row r="951" x14ac:dyDescent="0.25"/>
    <row r="952" x14ac:dyDescent="0.25"/>
    <row r="953" x14ac:dyDescent="0.25"/>
    <row r="954" x14ac:dyDescent="0.25"/>
    <row r="955" x14ac:dyDescent="0.25"/>
    <row r="956" x14ac:dyDescent="0.25"/>
    <row r="957" x14ac:dyDescent="0.25"/>
    <row r="958" x14ac:dyDescent="0.25"/>
    <row r="959" x14ac:dyDescent="0.25"/>
    <row r="960" x14ac:dyDescent="0.25"/>
    <row r="961" x14ac:dyDescent="0.25"/>
    <row r="962" x14ac:dyDescent="0.25"/>
    <row r="963" x14ac:dyDescent="0.25"/>
    <row r="964" x14ac:dyDescent="0.25"/>
    <row r="965" x14ac:dyDescent="0.25"/>
    <row r="966" x14ac:dyDescent="0.25"/>
    <row r="967" x14ac:dyDescent="0.25"/>
    <row r="968" x14ac:dyDescent="0.25"/>
    <row r="969" x14ac:dyDescent="0.25"/>
    <row r="970" x14ac:dyDescent="0.25"/>
    <row r="971" x14ac:dyDescent="0.25"/>
    <row r="972" x14ac:dyDescent="0.25"/>
    <row r="973" x14ac:dyDescent="0.25"/>
    <row r="974" x14ac:dyDescent="0.25"/>
    <row r="975" x14ac:dyDescent="0.25"/>
    <row r="976" x14ac:dyDescent="0.25"/>
    <row r="977" x14ac:dyDescent="0.25"/>
    <row r="978" x14ac:dyDescent="0.25"/>
    <row r="979" x14ac:dyDescent="0.25"/>
    <row r="980" x14ac:dyDescent="0.25"/>
    <row r="981" x14ac:dyDescent="0.25"/>
    <row r="982" x14ac:dyDescent="0.25"/>
    <row r="983" x14ac:dyDescent="0.25"/>
    <row r="984" x14ac:dyDescent="0.25"/>
    <row r="985" x14ac:dyDescent="0.25"/>
    <row r="986" x14ac:dyDescent="0.25"/>
    <row r="987" x14ac:dyDescent="0.25"/>
    <row r="988" x14ac:dyDescent="0.25"/>
    <row r="989" x14ac:dyDescent="0.25"/>
    <row r="990" x14ac:dyDescent="0.25"/>
    <row r="991" x14ac:dyDescent="0.25"/>
    <row r="992" x14ac:dyDescent="0.25"/>
    <row r="993" x14ac:dyDescent="0.25"/>
    <row r="994" x14ac:dyDescent="0.25"/>
    <row r="995" x14ac:dyDescent="0.25"/>
    <row r="996" x14ac:dyDescent="0.25"/>
    <row r="997" x14ac:dyDescent="0.25"/>
  </sheetData>
  <mergeCells count="19">
    <mergeCell ref="E6:F6"/>
    <mergeCell ref="H6:I6"/>
    <mergeCell ref="B3:I3"/>
    <mergeCell ref="B2:I2"/>
    <mergeCell ref="G6:G7"/>
    <mergeCell ref="B21:D21"/>
    <mergeCell ref="C9:C11"/>
    <mergeCell ref="B15:B17"/>
    <mergeCell ref="C15:C17"/>
    <mergeCell ref="B18:B20"/>
    <mergeCell ref="C18:C20"/>
    <mergeCell ref="B12:B14"/>
    <mergeCell ref="C12:C14"/>
    <mergeCell ref="C8:D8"/>
    <mergeCell ref="B9:B11"/>
    <mergeCell ref="B5:C5"/>
    <mergeCell ref="B6:B7"/>
    <mergeCell ref="C6:C7"/>
    <mergeCell ref="D6:D7"/>
  </mergeCells>
  <printOptions horizontalCentered="1"/>
  <pageMargins left="0.59055118110236227" right="0.59055118110236227" top="0.74803149606299213" bottom="0.74803149606299213" header="0" footer="0.39370078740157483"/>
  <pageSetup paperSize="9" scale="59" fitToHeight="0" pageOrder="overThenDown" orientation="portrait" cellComments="atEnd"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4E316-DDEA-4100-BDD3-3B7EBC4DE4CA}">
  <sheetPr filterMode="1">
    <pageSetUpPr fitToPage="1"/>
  </sheetPr>
  <dimension ref="A1:D72"/>
  <sheetViews>
    <sheetView workbookViewId="0">
      <selection activeCell="G23" sqref="G23"/>
    </sheetView>
  </sheetViews>
  <sheetFormatPr defaultRowHeight="14.4" x14ac:dyDescent="0.3"/>
  <cols>
    <col min="1" max="1" width="69.88671875" bestFit="1" customWidth="1"/>
    <col min="2" max="3" width="15.109375" bestFit="1" customWidth="1"/>
    <col min="4" max="4" width="13.21875" bestFit="1" customWidth="1"/>
  </cols>
  <sheetData>
    <row r="1" spans="1:4" x14ac:dyDescent="0.3">
      <c r="A1" s="588" t="s">
        <v>1269</v>
      </c>
      <c r="B1" s="588"/>
      <c r="C1" s="588"/>
      <c r="D1" s="588"/>
    </row>
    <row r="2" spans="1:4" x14ac:dyDescent="0.3">
      <c r="A2" s="550" t="s">
        <v>1288</v>
      </c>
    </row>
    <row r="3" spans="1:4" ht="28.8" x14ac:dyDescent="0.3">
      <c r="A3" s="547" t="s">
        <v>1268</v>
      </c>
      <c r="B3" s="548" t="s">
        <v>949</v>
      </c>
      <c r="C3" s="548" t="s">
        <v>950</v>
      </c>
      <c r="D3" s="548" t="s">
        <v>1266</v>
      </c>
    </row>
    <row r="4" spans="1:4" x14ac:dyDescent="0.3">
      <c r="A4" s="545" t="s">
        <v>500</v>
      </c>
      <c r="B4" s="546">
        <v>364329000</v>
      </c>
      <c r="C4" s="546">
        <v>734688000</v>
      </c>
      <c r="D4" s="546">
        <v>-370359000</v>
      </c>
    </row>
    <row r="5" spans="1:4" x14ac:dyDescent="0.3">
      <c r="A5" s="542" t="s">
        <v>22</v>
      </c>
      <c r="B5" s="541">
        <v>131673000</v>
      </c>
      <c r="C5" s="541">
        <v>248392000</v>
      </c>
      <c r="D5" s="541">
        <v>-116719000</v>
      </c>
    </row>
    <row r="6" spans="1:4" x14ac:dyDescent="0.3">
      <c r="A6" s="542" t="s">
        <v>1151</v>
      </c>
      <c r="B6" s="541">
        <v>99334000</v>
      </c>
      <c r="C6" s="541">
        <v>82834000</v>
      </c>
      <c r="D6" s="541">
        <v>16500000</v>
      </c>
    </row>
    <row r="7" spans="1:4" x14ac:dyDescent="0.3">
      <c r="A7" s="542" t="s">
        <v>1086</v>
      </c>
      <c r="B7" s="549"/>
      <c r="C7" s="549">
        <v>256340000</v>
      </c>
      <c r="D7" s="549">
        <v>-256340000</v>
      </c>
    </row>
    <row r="8" spans="1:4" x14ac:dyDescent="0.3">
      <c r="A8" s="542" t="s">
        <v>204</v>
      </c>
      <c r="B8" s="541">
        <v>78803000</v>
      </c>
      <c r="C8" s="541">
        <v>63803000</v>
      </c>
      <c r="D8" s="541">
        <v>15000000</v>
      </c>
    </row>
    <row r="9" spans="1:4" x14ac:dyDescent="0.3">
      <c r="A9" s="542" t="s">
        <v>39</v>
      </c>
      <c r="B9" s="541">
        <v>54519000</v>
      </c>
      <c r="C9" s="541">
        <v>83319000</v>
      </c>
      <c r="D9" s="541">
        <v>-28800000</v>
      </c>
    </row>
    <row r="10" spans="1:4" x14ac:dyDescent="0.3">
      <c r="A10" s="545" t="s">
        <v>501</v>
      </c>
      <c r="B10" s="546">
        <v>258356000</v>
      </c>
      <c r="C10" s="546">
        <v>478171000</v>
      </c>
      <c r="D10" s="546">
        <v>-219815000</v>
      </c>
    </row>
    <row r="11" spans="1:4" hidden="1" x14ac:dyDescent="0.3">
      <c r="A11" s="542" t="s">
        <v>1051</v>
      </c>
      <c r="B11" s="541"/>
      <c r="C11" s="541">
        <v>0</v>
      </c>
      <c r="D11" s="541">
        <v>0</v>
      </c>
    </row>
    <row r="12" spans="1:4" x14ac:dyDescent="0.3">
      <c r="A12" s="542" t="s">
        <v>562</v>
      </c>
      <c r="B12" s="541">
        <v>35050000</v>
      </c>
      <c r="C12" s="541">
        <v>80050000</v>
      </c>
      <c r="D12" s="541">
        <v>-45000000</v>
      </c>
    </row>
    <row r="13" spans="1:4" x14ac:dyDescent="0.3">
      <c r="A13" s="542" t="s">
        <v>567</v>
      </c>
      <c r="B13" s="541">
        <v>83752000</v>
      </c>
      <c r="C13" s="541">
        <v>107252000</v>
      </c>
      <c r="D13" s="541">
        <v>-23500000</v>
      </c>
    </row>
    <row r="14" spans="1:4" x14ac:dyDescent="0.3">
      <c r="A14" s="542" t="s">
        <v>661</v>
      </c>
      <c r="B14" s="541">
        <v>139554000</v>
      </c>
      <c r="C14" s="541">
        <v>232054000</v>
      </c>
      <c r="D14" s="541">
        <v>-92500000</v>
      </c>
    </row>
    <row r="15" spans="1:4" x14ac:dyDescent="0.3">
      <c r="A15" s="542" t="s">
        <v>1017</v>
      </c>
      <c r="B15" s="549"/>
      <c r="C15" s="549">
        <v>58815000</v>
      </c>
      <c r="D15" s="549">
        <v>-58815000</v>
      </c>
    </row>
    <row r="16" spans="1:4" x14ac:dyDescent="0.3">
      <c r="A16" s="545" t="s">
        <v>508</v>
      </c>
      <c r="B16" s="546">
        <v>10084852000</v>
      </c>
      <c r="C16" s="546">
        <v>10252942000</v>
      </c>
      <c r="D16" s="546">
        <v>-168090000</v>
      </c>
    </row>
    <row r="17" spans="1:4" x14ac:dyDescent="0.3">
      <c r="A17" s="542" t="s">
        <v>494</v>
      </c>
      <c r="B17" s="541">
        <v>91170000</v>
      </c>
      <c r="C17" s="541">
        <v>91170000</v>
      </c>
      <c r="D17" s="541">
        <v>0</v>
      </c>
    </row>
    <row r="18" spans="1:4" x14ac:dyDescent="0.3">
      <c r="A18" s="542" t="s">
        <v>128</v>
      </c>
      <c r="B18" s="541">
        <v>253780000</v>
      </c>
      <c r="C18" s="541">
        <v>115852000</v>
      </c>
      <c r="D18" s="541">
        <v>137928000</v>
      </c>
    </row>
    <row r="19" spans="1:4" x14ac:dyDescent="0.3">
      <c r="A19" s="542" t="s">
        <v>461</v>
      </c>
      <c r="B19" s="541">
        <v>5699412000</v>
      </c>
      <c r="C19" s="541">
        <v>5699412000</v>
      </c>
      <c r="D19" s="541">
        <v>0</v>
      </c>
    </row>
    <row r="20" spans="1:4" x14ac:dyDescent="0.3">
      <c r="A20" s="542" t="s">
        <v>796</v>
      </c>
      <c r="B20" s="541">
        <v>178435000</v>
      </c>
      <c r="C20" s="541">
        <v>95582000</v>
      </c>
      <c r="D20" s="541">
        <v>82853000</v>
      </c>
    </row>
    <row r="21" spans="1:4" x14ac:dyDescent="0.3">
      <c r="A21" s="542" t="s">
        <v>1140</v>
      </c>
      <c r="B21" s="549"/>
      <c r="C21" s="549">
        <v>63060000</v>
      </c>
      <c r="D21" s="549">
        <v>-63060000</v>
      </c>
    </row>
    <row r="22" spans="1:4" x14ac:dyDescent="0.3">
      <c r="A22" s="542" t="s">
        <v>1146</v>
      </c>
      <c r="B22" s="549"/>
      <c r="C22" s="549">
        <v>57860000</v>
      </c>
      <c r="D22" s="549">
        <v>-57860000</v>
      </c>
    </row>
    <row r="23" spans="1:4" x14ac:dyDescent="0.3">
      <c r="A23" s="542" t="s">
        <v>785</v>
      </c>
      <c r="B23" s="541">
        <v>189750000</v>
      </c>
      <c r="C23" s="541">
        <v>101322000</v>
      </c>
      <c r="D23" s="541">
        <v>88428000</v>
      </c>
    </row>
    <row r="24" spans="1:4" x14ac:dyDescent="0.3">
      <c r="A24" s="542" t="s">
        <v>1121</v>
      </c>
      <c r="B24" s="549"/>
      <c r="C24" s="549">
        <v>393216000</v>
      </c>
      <c r="D24" s="549">
        <v>-393216000</v>
      </c>
    </row>
    <row r="25" spans="1:4" x14ac:dyDescent="0.3">
      <c r="A25" s="542" t="s">
        <v>1145</v>
      </c>
      <c r="B25" s="549"/>
      <c r="C25" s="549">
        <v>196004000</v>
      </c>
      <c r="D25" s="549">
        <v>-196004000</v>
      </c>
    </row>
    <row r="26" spans="1:4" x14ac:dyDescent="0.3">
      <c r="A26" s="542" t="s">
        <v>823</v>
      </c>
      <c r="B26" s="541">
        <v>420700000</v>
      </c>
      <c r="C26" s="541">
        <v>420700000</v>
      </c>
      <c r="D26" s="541">
        <v>0</v>
      </c>
    </row>
    <row r="27" spans="1:4" x14ac:dyDescent="0.3">
      <c r="A27" s="542" t="s">
        <v>805</v>
      </c>
      <c r="B27" s="541">
        <v>186750000</v>
      </c>
      <c r="C27" s="541">
        <v>47750000</v>
      </c>
      <c r="D27" s="541">
        <v>139000000</v>
      </c>
    </row>
    <row r="28" spans="1:4" x14ac:dyDescent="0.3">
      <c r="A28" s="542" t="s">
        <v>813</v>
      </c>
      <c r="B28" s="541">
        <v>165187000</v>
      </c>
      <c r="C28" s="541">
        <v>47296000</v>
      </c>
      <c r="D28" s="541">
        <v>117891000</v>
      </c>
    </row>
    <row r="29" spans="1:4" x14ac:dyDescent="0.3">
      <c r="A29" s="542" t="s">
        <v>331</v>
      </c>
      <c r="B29" s="541">
        <v>190250000</v>
      </c>
      <c r="C29" s="541">
        <v>127500000</v>
      </c>
      <c r="D29" s="541">
        <v>62750000</v>
      </c>
    </row>
    <row r="30" spans="1:4" x14ac:dyDescent="0.3">
      <c r="A30" s="542" t="s">
        <v>1144</v>
      </c>
      <c r="B30" s="549"/>
      <c r="C30" s="549">
        <v>86800000</v>
      </c>
      <c r="D30" s="549">
        <v>-86800000</v>
      </c>
    </row>
    <row r="31" spans="1:4" x14ac:dyDescent="0.3">
      <c r="A31" s="542" t="s">
        <v>443</v>
      </c>
      <c r="B31" s="541">
        <v>2523377000</v>
      </c>
      <c r="C31" s="541">
        <v>2523377000</v>
      </c>
      <c r="D31" s="541">
        <v>0</v>
      </c>
    </row>
    <row r="32" spans="1:4" x14ac:dyDescent="0.3">
      <c r="A32" s="542" t="s">
        <v>483</v>
      </c>
      <c r="B32" s="541">
        <v>186041000</v>
      </c>
      <c r="C32" s="541">
        <v>186041000</v>
      </c>
      <c r="D32" s="541">
        <v>0</v>
      </c>
    </row>
    <row r="33" spans="1:4" x14ac:dyDescent="0.3">
      <c r="A33" s="545" t="s">
        <v>509</v>
      </c>
      <c r="B33" s="546">
        <v>823732000</v>
      </c>
      <c r="C33" s="546">
        <v>572789000</v>
      </c>
      <c r="D33" s="546">
        <v>250943000</v>
      </c>
    </row>
    <row r="34" spans="1:4" x14ac:dyDescent="0.3">
      <c r="A34" s="542" t="s">
        <v>867</v>
      </c>
      <c r="B34" s="541">
        <v>104311000</v>
      </c>
      <c r="C34" s="541">
        <v>93311000</v>
      </c>
      <c r="D34" s="541">
        <v>11000000</v>
      </c>
    </row>
    <row r="35" spans="1:4" x14ac:dyDescent="0.3">
      <c r="A35" s="542" t="s">
        <v>849</v>
      </c>
      <c r="B35" s="541">
        <v>188806000</v>
      </c>
      <c r="C35" s="541">
        <v>117153000</v>
      </c>
      <c r="D35" s="541">
        <v>71653000</v>
      </c>
    </row>
    <row r="36" spans="1:4" x14ac:dyDescent="0.3">
      <c r="A36" s="542" t="s">
        <v>845</v>
      </c>
      <c r="B36" s="541">
        <v>150075000</v>
      </c>
      <c r="C36" s="541">
        <v>86197000</v>
      </c>
      <c r="D36" s="541">
        <v>63878000</v>
      </c>
    </row>
    <row r="37" spans="1:4" x14ac:dyDescent="0.3">
      <c r="A37" s="542" t="s">
        <v>856</v>
      </c>
      <c r="B37" s="541">
        <v>330540000</v>
      </c>
      <c r="C37" s="541">
        <v>226128000</v>
      </c>
      <c r="D37" s="541">
        <v>104412000</v>
      </c>
    </row>
    <row r="38" spans="1:4" x14ac:dyDescent="0.3">
      <c r="A38" s="542" t="s">
        <v>663</v>
      </c>
      <c r="B38" s="541">
        <v>50000000</v>
      </c>
      <c r="C38" s="541">
        <v>50000000</v>
      </c>
      <c r="D38" s="541">
        <v>0</v>
      </c>
    </row>
    <row r="39" spans="1:4" x14ac:dyDescent="0.3">
      <c r="A39" s="545" t="s">
        <v>503</v>
      </c>
      <c r="B39" s="546">
        <v>525378000</v>
      </c>
      <c r="C39" s="546">
        <v>519828000</v>
      </c>
      <c r="D39" s="546">
        <v>5550000</v>
      </c>
    </row>
    <row r="40" spans="1:4" x14ac:dyDescent="0.3">
      <c r="A40" s="542" t="s">
        <v>577</v>
      </c>
      <c r="B40" s="541">
        <v>404820000</v>
      </c>
      <c r="C40" s="541">
        <v>404820000</v>
      </c>
      <c r="D40" s="541">
        <v>0</v>
      </c>
    </row>
    <row r="41" spans="1:4" x14ac:dyDescent="0.3">
      <c r="A41" s="542" t="s">
        <v>655</v>
      </c>
      <c r="B41" s="541">
        <v>50042000</v>
      </c>
      <c r="C41" s="541">
        <v>44492000</v>
      </c>
      <c r="D41" s="541">
        <v>5550000</v>
      </c>
    </row>
    <row r="42" spans="1:4" x14ac:dyDescent="0.3">
      <c r="A42" s="542" t="s">
        <v>92</v>
      </c>
      <c r="B42" s="541">
        <v>70516000</v>
      </c>
      <c r="C42" s="541">
        <v>70516000</v>
      </c>
      <c r="D42" s="541">
        <v>0</v>
      </c>
    </row>
    <row r="43" spans="1:4" x14ac:dyDescent="0.3">
      <c r="A43" s="545" t="s">
        <v>504</v>
      </c>
      <c r="B43" s="546">
        <v>219670000</v>
      </c>
      <c r="C43" s="546">
        <v>316578000</v>
      </c>
      <c r="D43" s="546">
        <v>-96908000</v>
      </c>
    </row>
    <row r="44" spans="1:4" hidden="1" x14ac:dyDescent="0.3">
      <c r="A44" s="542" t="s">
        <v>1053</v>
      </c>
      <c r="B44" s="541"/>
      <c r="C44" s="541">
        <v>0</v>
      </c>
      <c r="D44" s="541">
        <v>0</v>
      </c>
    </row>
    <row r="45" spans="1:4" x14ac:dyDescent="0.3">
      <c r="A45" s="542" t="s">
        <v>97</v>
      </c>
      <c r="B45" s="541">
        <v>102920000</v>
      </c>
      <c r="C45" s="541">
        <v>110920000</v>
      </c>
      <c r="D45" s="541">
        <v>-8000000</v>
      </c>
    </row>
    <row r="46" spans="1:4" x14ac:dyDescent="0.3">
      <c r="A46" s="542" t="s">
        <v>588</v>
      </c>
      <c r="B46" s="541">
        <v>116750000</v>
      </c>
      <c r="C46" s="541">
        <v>205658000</v>
      </c>
      <c r="D46" s="541">
        <v>-88908000</v>
      </c>
    </row>
    <row r="47" spans="1:4" x14ac:dyDescent="0.3">
      <c r="A47" s="545" t="s">
        <v>506</v>
      </c>
      <c r="B47" s="546">
        <v>3525843000</v>
      </c>
      <c r="C47" s="546">
        <v>3862517000</v>
      </c>
      <c r="D47" s="546">
        <v>-336674000</v>
      </c>
    </row>
    <row r="48" spans="1:4" x14ac:dyDescent="0.3">
      <c r="A48" s="542" t="s">
        <v>968</v>
      </c>
      <c r="B48" s="549"/>
      <c r="C48" s="549">
        <v>319947000</v>
      </c>
      <c r="D48" s="549">
        <v>-319947000</v>
      </c>
    </row>
    <row r="49" spans="1:4" x14ac:dyDescent="0.3">
      <c r="A49" s="542" t="s">
        <v>267</v>
      </c>
      <c r="B49" s="541">
        <v>150000000</v>
      </c>
      <c r="C49" s="541">
        <v>119000000</v>
      </c>
      <c r="D49" s="541">
        <v>31000000</v>
      </c>
    </row>
    <row r="50" spans="1:4" x14ac:dyDescent="0.3">
      <c r="A50" s="542" t="s">
        <v>239</v>
      </c>
      <c r="B50" s="541">
        <v>1410100000</v>
      </c>
      <c r="C50" s="541">
        <v>1552900000</v>
      </c>
      <c r="D50" s="541">
        <v>-142800000</v>
      </c>
    </row>
    <row r="51" spans="1:4" x14ac:dyDescent="0.3">
      <c r="A51" s="542" t="s">
        <v>294</v>
      </c>
      <c r="B51" s="541">
        <v>137396000</v>
      </c>
      <c r="C51" s="541">
        <v>137396000</v>
      </c>
      <c r="D51" s="541">
        <v>0</v>
      </c>
    </row>
    <row r="52" spans="1:4" x14ac:dyDescent="0.3">
      <c r="A52" s="542" t="s">
        <v>1041</v>
      </c>
      <c r="B52" s="541">
        <v>572300000</v>
      </c>
      <c r="C52" s="541">
        <v>498618000</v>
      </c>
      <c r="D52" s="541">
        <v>73682000</v>
      </c>
    </row>
    <row r="53" spans="1:4" x14ac:dyDescent="0.3">
      <c r="A53" s="542" t="s">
        <v>276</v>
      </c>
      <c r="B53" s="541">
        <v>498162000</v>
      </c>
      <c r="C53" s="541">
        <v>386362000</v>
      </c>
      <c r="D53" s="541">
        <v>111800000</v>
      </c>
    </row>
    <row r="54" spans="1:4" x14ac:dyDescent="0.3">
      <c r="A54" s="542" t="s">
        <v>178</v>
      </c>
      <c r="B54" s="541">
        <v>82785000</v>
      </c>
      <c r="C54" s="541">
        <v>151850000</v>
      </c>
      <c r="D54" s="541">
        <v>-69065000</v>
      </c>
    </row>
    <row r="55" spans="1:4" x14ac:dyDescent="0.3">
      <c r="A55" s="542" t="s">
        <v>630</v>
      </c>
      <c r="B55" s="541">
        <v>72100000</v>
      </c>
      <c r="C55" s="541">
        <v>61900000</v>
      </c>
      <c r="D55" s="541">
        <v>10200000</v>
      </c>
    </row>
    <row r="56" spans="1:4" x14ac:dyDescent="0.3">
      <c r="A56" s="542" t="s">
        <v>152</v>
      </c>
      <c r="B56" s="541">
        <v>78000000</v>
      </c>
      <c r="C56" s="541">
        <v>63200000</v>
      </c>
      <c r="D56" s="541">
        <v>14800000</v>
      </c>
    </row>
    <row r="57" spans="1:4" x14ac:dyDescent="0.3">
      <c r="A57" s="542" t="s">
        <v>168</v>
      </c>
      <c r="B57" s="541">
        <v>65000000</v>
      </c>
      <c r="C57" s="541">
        <v>64800000</v>
      </c>
      <c r="D57" s="541">
        <v>200000</v>
      </c>
    </row>
    <row r="58" spans="1:4" x14ac:dyDescent="0.3">
      <c r="A58" s="542" t="s">
        <v>778</v>
      </c>
      <c r="B58" s="541">
        <v>200000000</v>
      </c>
      <c r="C58" s="541">
        <v>200000000</v>
      </c>
      <c r="D58" s="541">
        <v>0</v>
      </c>
    </row>
    <row r="59" spans="1:4" x14ac:dyDescent="0.3">
      <c r="A59" s="542" t="s">
        <v>607</v>
      </c>
      <c r="B59" s="541">
        <v>260000000</v>
      </c>
      <c r="C59" s="541">
        <v>260000000</v>
      </c>
      <c r="D59" s="541">
        <v>0</v>
      </c>
    </row>
    <row r="60" spans="1:4" x14ac:dyDescent="0.3">
      <c r="A60" s="542" t="s">
        <v>1278</v>
      </c>
      <c r="B60" s="549"/>
      <c r="C60" s="549">
        <v>46544000</v>
      </c>
      <c r="D60" s="549">
        <v>-46544000</v>
      </c>
    </row>
    <row r="61" spans="1:4" x14ac:dyDescent="0.3">
      <c r="A61" s="545" t="s">
        <v>510</v>
      </c>
      <c r="B61" s="546">
        <v>7486020000</v>
      </c>
      <c r="C61" s="546">
        <v>7515588000</v>
      </c>
      <c r="D61" s="546">
        <v>-29568000</v>
      </c>
    </row>
    <row r="62" spans="1:4" x14ac:dyDescent="0.3">
      <c r="A62" s="542" t="s">
        <v>906</v>
      </c>
      <c r="B62" s="541">
        <v>150000000</v>
      </c>
      <c r="C62" s="541">
        <v>150000000</v>
      </c>
      <c r="D62" s="541">
        <v>0</v>
      </c>
    </row>
    <row r="63" spans="1:4" x14ac:dyDescent="0.3">
      <c r="A63" s="542" t="s">
        <v>538</v>
      </c>
      <c r="B63" s="541">
        <v>7036020000</v>
      </c>
      <c r="C63" s="541">
        <v>7036020000</v>
      </c>
      <c r="D63" s="541">
        <v>0</v>
      </c>
    </row>
    <row r="64" spans="1:4" x14ac:dyDescent="0.3">
      <c r="A64" s="542" t="s">
        <v>898</v>
      </c>
      <c r="B64" s="541">
        <v>64553000</v>
      </c>
      <c r="C64" s="541">
        <v>47000000</v>
      </c>
      <c r="D64" s="541">
        <v>17553000</v>
      </c>
    </row>
    <row r="65" spans="1:4" x14ac:dyDescent="0.3">
      <c r="A65" s="542" t="s">
        <v>892</v>
      </c>
      <c r="B65" s="541">
        <v>51379000</v>
      </c>
      <c r="C65" s="541">
        <v>61758000</v>
      </c>
      <c r="D65" s="541">
        <v>-10379000</v>
      </c>
    </row>
    <row r="66" spans="1:4" x14ac:dyDescent="0.3">
      <c r="A66" s="542" t="s">
        <v>869</v>
      </c>
      <c r="B66" s="541">
        <v>60878000</v>
      </c>
      <c r="C66" s="541">
        <v>45910000</v>
      </c>
      <c r="D66" s="541">
        <v>14968000</v>
      </c>
    </row>
    <row r="67" spans="1:4" x14ac:dyDescent="0.3">
      <c r="A67" s="542" t="s">
        <v>1005</v>
      </c>
      <c r="B67" s="549"/>
      <c r="C67" s="549">
        <v>56400000</v>
      </c>
      <c r="D67" s="549">
        <v>-56400000</v>
      </c>
    </row>
    <row r="68" spans="1:4" x14ac:dyDescent="0.3">
      <c r="A68" s="542" t="s">
        <v>874</v>
      </c>
      <c r="B68" s="541">
        <v>52320000</v>
      </c>
      <c r="C68" s="541">
        <v>44950000</v>
      </c>
      <c r="D68" s="541">
        <v>7370000</v>
      </c>
    </row>
    <row r="69" spans="1:4" x14ac:dyDescent="0.3">
      <c r="A69" s="542" t="s">
        <v>426</v>
      </c>
      <c r="B69" s="541">
        <v>70870000</v>
      </c>
      <c r="C69" s="541">
        <v>73550000</v>
      </c>
      <c r="D69" s="541">
        <v>-2680000</v>
      </c>
    </row>
    <row r="70" spans="1:4" x14ac:dyDescent="0.3">
      <c r="A70" s="540" t="s">
        <v>1257</v>
      </c>
      <c r="B70" s="541">
        <v>23288180000</v>
      </c>
      <c r="C70" s="541">
        <v>24253101000</v>
      </c>
      <c r="D70" s="541">
        <v>-964921000</v>
      </c>
    </row>
    <row r="72" spans="1:4" x14ac:dyDescent="0.3">
      <c r="A72" s="544" t="s">
        <v>1267</v>
      </c>
    </row>
  </sheetData>
  <autoFilter ref="A3:D70" xr:uid="{E804E316-DDEA-4100-BDD3-3B7EBC4DE4CA}">
    <filterColumn colId="0">
      <filters>
        <filter val="Aparatur KKP yang Diberikan Izin Belajar"/>
        <filter val="Bimbingan dan Pembinaan Metode dan Kurikulum"/>
        <filter val="Bimbingan Pengabdian Kepada Masyarakat"/>
        <filter val="Dukungan Kegiatan BRSDMKP"/>
        <filter val="Evaluasi"/>
        <filter val="Evaluasi Beban Kerja Guru dan Dosen"/>
        <filter val="Gaji dan Tunjangan Pusat Pendidikan KP"/>
        <filter val="Grand Total"/>
        <filter val="Jiwa Korsa Pegawai Pusdik KP"/>
        <filter val="Kajian Analisis Kebutuhan Tenaga Kerja pada Industri Kelautan dan Perikanan"/>
        <filter val="Kelembagaan"/>
        <filter val="Kerjasama Pendidikan KP"/>
        <filter val="Ketenagaan"/>
        <filter val="Keuangan"/>
        <filter val="Langganan Daya dan Jasa Pusat Pendidikan KP"/>
        <filter val="Lanjutan Tugas Belajar"/>
        <filter val="Laporan Kinerja Lingkup Pendidikan KP"/>
        <filter val="Metode dan Kurikulum"/>
        <filter val="Monitoring Evaluasi Kegiatan dan Anggaran Pendidikan KP dan OII"/>
        <filter val="Monitoring Evaluasi Kinerja Pendidikan KP"/>
        <filter val="Monitoring Evaluasi Penyelenggaraan Pendidikan KP"/>
        <filter val="NSPK Peserta Didik"/>
        <filter val="Operasional dan Pemeliharaan Kantor Pusat Pendidikan KP"/>
        <filter val="Pembayaran Pelaksanaan Operasional Kantor Pusat Pendidikan KP"/>
        <filter val="Pembinaan dan Koordinasi Pimpinan"/>
        <filter val="Pembinaan Pelaksanaan Kewirausahaan dan TEFA"/>
        <filter val="Pemeliharaan Kantor Pusat Pendidikan KP"/>
        <filter val="Pemutakhiran data Administrasi Keuangan"/>
        <filter val="Pengelolaan Administrasi Kepegawaian Pusdik KP"/>
        <filter val="Pengelolaan dan Implementasi BMN"/>
        <filter val="Pengelolaan Kearsipan, Tata Naskah Dinas dan Persuratan Pusat Pendidikan KP"/>
        <filter val="Pengelolaan PNBP Lingkup Satuan Pendidikan KP"/>
        <filter val="Pengembangan Kelembagaan Pendidikan KP"/>
        <filter val="Pengendalian Sarana Prasarana"/>
        <filter val="Penjaminan Mutu Kelembagaan"/>
        <filter val="Penyiapan Pendidik dan Tenaga Kependidikan"/>
        <filter val="Penyusunan Anggaran Pendidikan KP"/>
        <filter val="Penyusunan Bahan Tindak Lanjut dan Pemutakhiran Data"/>
        <filter val="Penyusunan Laporan Keuangan dan PIPK"/>
        <filter val="Penyusunan NSPK Kelembagaan Pendidikan"/>
        <filter val="Penyusunan NSPK Metode dan Kurikulum"/>
        <filter val="Penyusunan Pedoman dan Program Kerjasama"/>
        <filter val="Penyusunan Pedoman Standar Biaya Program Studi"/>
        <filter val="Penyusunan Program dan Anggaran Pusat Pendidikan KP"/>
        <filter val="Penyusunan Sistem Pengendalian Intern Pemerintah (SPIP)"/>
        <filter val="Peralatan Fasilitas Perkantoran Pendidikan Kelautan dan Perikanan"/>
        <filter val="Perencanaan"/>
        <filter val="Perencanaan Kinerja Pendidikan KP"/>
        <filter val="Pertemuan Mitra Kerjasama Pendidikan KP"/>
        <filter val="Pertemuan Standar Biaya Pendidikan"/>
        <filter val="Peserta Didik dan Sarana Prasarana"/>
        <filter val="Publikasi dan Kehumasan Pusat Pendidikan KP  (OII)"/>
        <filter val="Rapat Kerja Teknis Pendidikan KP"/>
        <filter val="Rencana Kerja Pendidikan KP"/>
        <filter val="Revisi Anggaran Pendidikan KP"/>
        <filter val="Sarana Teknologi Informasi dan Komunikasi"/>
        <filter val="Serapan  Lulusan Pendidikan KP"/>
        <filter val="Sinkronisasi Kegiatan Pendidikan KP"/>
        <filter val="Studi Banding Biaya Program Studi"/>
        <filter val="Transformasi Layanan Pendidikan KP"/>
        <filter val="Tugas Belajar Baru"/>
        <filter val="Tugas Belajar Luar Negeri"/>
        <filter val="Umum"/>
        <filter val="Verifikasi dan Validasi Pertanggung Jawaban Kegiatan"/>
        <filter val="Wisuda dan Pelantikan pada Satdik di Lingkungan KKP"/>
      </filters>
    </filterColumn>
  </autoFilter>
  <mergeCells count="1">
    <mergeCell ref="A1:D1"/>
  </mergeCells>
  <conditionalFormatting sqref="A3:C3 A4:A70">
    <cfRule type="expression" dxfId="28" priority="2">
      <formula>ISBLANK(B3)</formula>
    </cfRule>
  </conditionalFormatting>
  <conditionalFormatting pivot="1" sqref="D4:D70">
    <cfRule type="cellIs" dxfId="27" priority="1" operator="lessThan">
      <formula>0</formula>
    </cfRule>
  </conditionalFormatting>
  <printOptions horizontalCentered="1"/>
  <pageMargins left="0.39370078740157483" right="0.39370078740157483" top="0.59055118110236227" bottom="0.39370078740157483" header="0.31496062992125984" footer="0.31496062992125984"/>
  <pageSetup paperSize="9" scale="74"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94C0C-0AAE-4607-A515-034CBC8A8F09}">
  <sheetPr>
    <pageSetUpPr fitToPage="1"/>
  </sheetPr>
  <dimension ref="A1:S1121"/>
  <sheetViews>
    <sheetView showGridLines="0" view="pageBreakPreview" topLeftCell="C1" zoomScale="85" zoomScaleNormal="130" zoomScaleSheetLayoutView="85" workbookViewId="0">
      <selection activeCell="P26" sqref="P26"/>
    </sheetView>
  </sheetViews>
  <sheetFormatPr defaultColWidth="14" defaultRowHeight="13.8" x14ac:dyDescent="0.25"/>
  <cols>
    <col min="1" max="1" width="33.21875" style="2" hidden="1" customWidth="1"/>
    <col min="2" max="2" width="14.33203125" style="1" customWidth="1"/>
    <col min="3" max="3" width="53.88671875" style="1" customWidth="1"/>
    <col min="4" max="4" width="6.5546875" style="1" customWidth="1"/>
    <col min="5" max="5" width="14.33203125" style="1" customWidth="1"/>
    <col min="6" max="6" width="13.44140625" style="1" customWidth="1"/>
    <col min="7" max="7" width="16.33203125" style="1" customWidth="1"/>
    <col min="8" max="8" width="16.5546875" style="1" customWidth="1"/>
    <col min="9" max="9" width="53.88671875" style="1" customWidth="1"/>
    <col min="10" max="10" width="13.21875" style="1" customWidth="1"/>
    <col min="11" max="11" width="11.21875" style="1" customWidth="1"/>
    <col min="12" max="12" width="16.109375" style="1" customWidth="1"/>
    <col min="13" max="13" width="16.33203125" style="1" bestFit="1" customWidth="1"/>
    <col min="14" max="14" width="14.33203125" style="4" bestFit="1" customWidth="1"/>
    <col min="15" max="15" width="18.5546875" style="231" customWidth="1"/>
    <col min="16" max="16" width="26.21875" style="1" customWidth="1"/>
    <col min="17" max="17" width="31.88671875" style="1" customWidth="1"/>
    <col min="18" max="18" width="18.44140625" style="4" customWidth="1"/>
    <col min="19" max="19" width="32.77734375" style="231" bestFit="1" customWidth="1"/>
    <col min="20" max="16384" width="14" style="4"/>
  </cols>
  <sheetData>
    <row r="1" spans="1:19" s="17" customFormat="1" ht="13.2" x14ac:dyDescent="0.25">
      <c r="A1" s="8"/>
      <c r="B1" s="20" t="s">
        <v>1055</v>
      </c>
      <c r="C1" s="18"/>
      <c r="D1" s="18"/>
      <c r="E1" s="18"/>
      <c r="F1" s="18"/>
      <c r="G1" s="18"/>
      <c r="H1" s="20"/>
      <c r="I1" s="18"/>
      <c r="J1" s="18"/>
      <c r="K1" s="18"/>
      <c r="L1" s="18"/>
      <c r="O1" s="262"/>
      <c r="P1" s="260"/>
      <c r="Q1" s="8"/>
      <c r="S1" s="309"/>
    </row>
    <row r="2" spans="1:19" s="17" customFormat="1" ht="13.2" x14ac:dyDescent="0.25">
      <c r="A2" s="8"/>
      <c r="B2" s="20" t="s">
        <v>952</v>
      </c>
      <c r="C2" s="18"/>
      <c r="D2" s="18"/>
      <c r="E2" s="18"/>
      <c r="F2" s="18"/>
      <c r="G2" s="18"/>
      <c r="H2" s="481"/>
      <c r="I2" s="482"/>
      <c r="J2" s="18"/>
      <c r="K2" s="18"/>
      <c r="L2" s="225"/>
      <c r="N2" s="316"/>
      <c r="O2" s="18"/>
      <c r="P2" s="260"/>
      <c r="Q2" s="8"/>
      <c r="S2" s="309"/>
    </row>
    <row r="3" spans="1:19" s="17" customFormat="1" ht="13.2" x14ac:dyDescent="0.25">
      <c r="A3" s="8"/>
      <c r="B3" s="20" t="s">
        <v>550</v>
      </c>
      <c r="C3" s="19"/>
      <c r="D3" s="19"/>
      <c r="E3" s="19"/>
      <c r="F3" s="19"/>
      <c r="G3" s="19"/>
      <c r="H3" s="20"/>
      <c r="I3" s="19"/>
      <c r="J3" s="256"/>
      <c r="K3" s="19"/>
      <c r="M3" s="347"/>
      <c r="N3" s="316"/>
      <c r="O3" s="261"/>
      <c r="P3" s="251"/>
      <c r="Q3" s="8"/>
      <c r="S3" s="309"/>
    </row>
    <row r="4" spans="1:19" s="17" customFormat="1" ht="13.2" x14ac:dyDescent="0.25">
      <c r="A4" s="8"/>
      <c r="B4" s="20"/>
      <c r="C4" s="19"/>
      <c r="D4" s="19"/>
      <c r="E4" s="19"/>
      <c r="F4" s="19"/>
      <c r="G4" s="19"/>
      <c r="H4" s="20"/>
      <c r="I4" s="19"/>
      <c r="J4" s="346"/>
      <c r="K4" s="476"/>
      <c r="L4" s="400"/>
      <c r="M4" s="400"/>
      <c r="N4" s="347"/>
      <c r="O4" s="255"/>
      <c r="P4" s="8"/>
      <c r="Q4" s="8"/>
      <c r="S4" s="309"/>
    </row>
    <row r="5" spans="1:19" s="215" customFormat="1" x14ac:dyDescent="0.25">
      <c r="A5" s="212"/>
      <c r="B5" s="389" t="s">
        <v>949</v>
      </c>
      <c r="C5" s="213"/>
      <c r="D5" s="25"/>
      <c r="E5" s="25"/>
      <c r="F5" s="25"/>
      <c r="G5" s="25"/>
      <c r="H5" s="458" t="s">
        <v>950</v>
      </c>
      <c r="I5" s="322"/>
      <c r="J5" s="263"/>
      <c r="K5" s="263"/>
      <c r="L5" s="263"/>
      <c r="M5" s="267"/>
      <c r="O5" s="252"/>
      <c r="P5" s="8"/>
      <c r="Q5" s="25"/>
      <c r="S5" s="310"/>
    </row>
    <row r="6" spans="1:19" x14ac:dyDescent="0.25">
      <c r="A6" s="28" t="s">
        <v>1105</v>
      </c>
      <c r="B6" s="390" t="s">
        <v>0</v>
      </c>
      <c r="C6" s="391" t="s">
        <v>1</v>
      </c>
      <c r="D6" s="390" t="s">
        <v>2</v>
      </c>
      <c r="E6" s="390" t="s">
        <v>3</v>
      </c>
      <c r="F6" s="392" t="s">
        <v>4</v>
      </c>
      <c r="G6" s="459" t="s">
        <v>5</v>
      </c>
      <c r="H6" s="461" t="s">
        <v>1263</v>
      </c>
      <c r="I6" s="391" t="s">
        <v>1258</v>
      </c>
      <c r="J6" s="390" t="s">
        <v>1259</v>
      </c>
      <c r="K6" s="390" t="s">
        <v>1260</v>
      </c>
      <c r="L6" s="392" t="s">
        <v>1261</v>
      </c>
      <c r="M6" s="392" t="s">
        <v>1262</v>
      </c>
      <c r="N6" s="393" t="s">
        <v>953</v>
      </c>
      <c r="O6" s="394" t="s">
        <v>954</v>
      </c>
      <c r="P6" s="531" t="s">
        <v>530</v>
      </c>
      <c r="Q6" s="531" t="s">
        <v>531</v>
      </c>
      <c r="R6" s="344" t="s">
        <v>1045</v>
      </c>
      <c r="S6" s="308" t="s">
        <v>1011</v>
      </c>
    </row>
    <row r="7" spans="1:19" s="22" customFormat="1" ht="13.2" x14ac:dyDescent="0.25">
      <c r="A7" s="34"/>
      <c r="B7" s="395">
        <v>1</v>
      </c>
      <c r="C7" s="395">
        <v>2</v>
      </c>
      <c r="D7" s="396">
        <v>3</v>
      </c>
      <c r="E7" s="396">
        <v>4</v>
      </c>
      <c r="F7" s="395">
        <v>5</v>
      </c>
      <c r="G7" s="460">
        <v>6</v>
      </c>
      <c r="H7" s="462">
        <v>1</v>
      </c>
      <c r="I7" s="395">
        <v>2</v>
      </c>
      <c r="J7" s="396">
        <v>3</v>
      </c>
      <c r="K7" s="396">
        <v>4</v>
      </c>
      <c r="L7" s="395">
        <v>5</v>
      </c>
      <c r="M7" s="395">
        <v>6</v>
      </c>
      <c r="N7" s="243">
        <v>7</v>
      </c>
      <c r="O7" s="21">
        <v>7</v>
      </c>
      <c r="P7" s="396">
        <v>9</v>
      </c>
      <c r="Q7" s="396">
        <v>10</v>
      </c>
    </row>
    <row r="8" spans="1:19" ht="13.2" x14ac:dyDescent="0.25">
      <c r="A8" s="3"/>
      <c r="B8" s="358"/>
      <c r="C8" s="359" t="s">
        <v>6</v>
      </c>
      <c r="D8" s="360"/>
      <c r="E8" s="360"/>
      <c r="F8" s="361"/>
      <c r="G8" s="362">
        <f>SUM(G9,G109)</f>
        <v>23288180000</v>
      </c>
      <c r="H8" s="534" t="s">
        <v>1264</v>
      </c>
      <c r="I8" s="359" t="s">
        <v>6</v>
      </c>
      <c r="J8" s="360"/>
      <c r="K8" s="360"/>
      <c r="L8" s="361"/>
      <c r="M8" s="364">
        <f>SUM(M9,M109)</f>
        <v>24253101000</v>
      </c>
      <c r="N8" s="411">
        <f>SUM(N9,N109)</f>
        <v>-964921000</v>
      </c>
      <c r="O8" s="276"/>
      <c r="P8" s="244"/>
      <c r="Q8" s="244"/>
    </row>
    <row r="9" spans="1:19" ht="13.2" x14ac:dyDescent="0.25">
      <c r="A9" s="1" t="s">
        <v>7</v>
      </c>
      <c r="B9" s="44" t="s">
        <v>7</v>
      </c>
      <c r="C9" s="45" t="s">
        <v>8</v>
      </c>
      <c r="D9" s="44"/>
      <c r="E9" s="44"/>
      <c r="F9" s="46"/>
      <c r="G9" s="147">
        <f>G10</f>
        <v>1000000000</v>
      </c>
      <c r="H9" s="181" t="s">
        <v>7</v>
      </c>
      <c r="I9" s="45" t="s">
        <v>8</v>
      </c>
      <c r="J9" s="44"/>
      <c r="K9" s="44"/>
      <c r="L9" s="46"/>
      <c r="M9" s="46">
        <f t="shared" ref="M9:N11" si="0">M10</f>
        <v>1310927000</v>
      </c>
      <c r="N9" s="412">
        <f t="shared" si="0"/>
        <v>-310927000</v>
      </c>
      <c r="O9" s="279" t="s">
        <v>1007</v>
      </c>
      <c r="P9" s="244"/>
      <c r="Q9" s="244"/>
    </row>
    <row r="10" spans="1:19" ht="13.2" x14ac:dyDescent="0.25">
      <c r="A10" s="1" t="s">
        <v>9</v>
      </c>
      <c r="B10" s="47" t="s">
        <v>551</v>
      </c>
      <c r="C10" s="48" t="s">
        <v>10</v>
      </c>
      <c r="D10" s="47"/>
      <c r="E10" s="47"/>
      <c r="F10" s="49"/>
      <c r="G10" s="148">
        <f>G11</f>
        <v>1000000000</v>
      </c>
      <c r="H10" s="182" t="s">
        <v>551</v>
      </c>
      <c r="I10" s="48" t="s">
        <v>10</v>
      </c>
      <c r="J10" s="47"/>
      <c r="K10" s="47"/>
      <c r="L10" s="49"/>
      <c r="M10" s="49">
        <f t="shared" si="0"/>
        <v>1310927000</v>
      </c>
      <c r="N10" s="413">
        <f t="shared" si="0"/>
        <v>-310927000</v>
      </c>
      <c r="O10" s="279" t="s">
        <v>1007</v>
      </c>
      <c r="P10" s="244"/>
      <c r="Q10" s="244"/>
    </row>
    <row r="11" spans="1:19" ht="13.2" x14ac:dyDescent="0.25">
      <c r="A11" s="1" t="s">
        <v>11</v>
      </c>
      <c r="B11" s="50" t="s">
        <v>12</v>
      </c>
      <c r="C11" s="51" t="s">
        <v>552</v>
      </c>
      <c r="D11" s="50">
        <v>5</v>
      </c>
      <c r="E11" s="533" t="s">
        <v>553</v>
      </c>
      <c r="F11" s="500"/>
      <c r="G11" s="149">
        <f>G12</f>
        <v>1000000000</v>
      </c>
      <c r="H11" s="183" t="s">
        <v>12</v>
      </c>
      <c r="I11" s="51" t="s">
        <v>552</v>
      </c>
      <c r="J11" s="50">
        <v>5</v>
      </c>
      <c r="K11" s="248" t="s">
        <v>553</v>
      </c>
      <c r="L11" s="248"/>
      <c r="M11" s="52">
        <f t="shared" si="0"/>
        <v>1310927000</v>
      </c>
      <c r="N11" s="414">
        <f t="shared" si="0"/>
        <v>-310927000</v>
      </c>
      <c r="O11" s="279" t="s">
        <v>1007</v>
      </c>
      <c r="P11" s="244"/>
      <c r="Q11" s="244"/>
    </row>
    <row r="12" spans="1:19" ht="26.4" x14ac:dyDescent="0.25">
      <c r="A12" s="1" t="s">
        <v>14</v>
      </c>
      <c r="B12" s="53" t="s">
        <v>15</v>
      </c>
      <c r="C12" s="54" t="s">
        <v>16</v>
      </c>
      <c r="D12" s="53">
        <v>5</v>
      </c>
      <c r="E12" s="53" t="s">
        <v>13</v>
      </c>
      <c r="F12" s="55"/>
      <c r="G12" s="150">
        <f>SUM(G13,G38,G61,G87)</f>
        <v>1000000000</v>
      </c>
      <c r="H12" s="184" t="s">
        <v>15</v>
      </c>
      <c r="I12" s="54" t="s">
        <v>16</v>
      </c>
      <c r="J12" s="53">
        <v>5</v>
      </c>
      <c r="K12" s="53" t="s">
        <v>13</v>
      </c>
      <c r="L12" s="55"/>
      <c r="M12" s="55">
        <f>SUM(M13,M38,M61,M87)</f>
        <v>1310927000</v>
      </c>
      <c r="N12" s="415">
        <f>SUM(N13,N38,N61,N87)</f>
        <v>-310927000</v>
      </c>
      <c r="O12" s="279" t="s">
        <v>1007</v>
      </c>
      <c r="P12" s="244"/>
      <c r="Q12" s="244"/>
    </row>
    <row r="13" spans="1:19" ht="13.2" x14ac:dyDescent="0.25">
      <c r="A13" s="1" t="s">
        <v>17</v>
      </c>
      <c r="B13" s="365" t="s">
        <v>18</v>
      </c>
      <c r="C13" s="366" t="s">
        <v>19</v>
      </c>
      <c r="D13" s="365"/>
      <c r="E13" s="365" t="s">
        <v>554</v>
      </c>
      <c r="F13" s="367"/>
      <c r="G13" s="368">
        <f>SUM(G14,G27)</f>
        <v>186192000</v>
      </c>
      <c r="H13" s="369" t="s">
        <v>18</v>
      </c>
      <c r="I13" s="366" t="s">
        <v>19</v>
      </c>
      <c r="J13" s="365"/>
      <c r="K13" s="365" t="s">
        <v>554</v>
      </c>
      <c r="L13" s="367"/>
      <c r="M13" s="367">
        <f>SUM(M14,M27)</f>
        <v>331711000</v>
      </c>
      <c r="N13" s="405">
        <f>SUM(N14,N27)</f>
        <v>-145519000</v>
      </c>
      <c r="O13" s="279" t="s">
        <v>1007</v>
      </c>
      <c r="P13" s="244"/>
      <c r="Q13" s="244"/>
    </row>
    <row r="14" spans="1:19" ht="13.2" x14ac:dyDescent="0.25">
      <c r="A14" s="1" t="s">
        <v>20</v>
      </c>
      <c r="B14" s="59" t="s">
        <v>21</v>
      </c>
      <c r="C14" s="60" t="s">
        <v>22</v>
      </c>
      <c r="D14" s="59"/>
      <c r="E14" s="59"/>
      <c r="F14" s="61"/>
      <c r="G14" s="152">
        <f>SUM(G15,G20,G22)</f>
        <v>131673000</v>
      </c>
      <c r="H14" s="186" t="s">
        <v>21</v>
      </c>
      <c r="I14" s="60" t="s">
        <v>22</v>
      </c>
      <c r="J14" s="59"/>
      <c r="K14" s="59"/>
      <c r="L14" s="61"/>
      <c r="M14" s="61">
        <f>SUM(M15,M20,M22,M24)</f>
        <v>248392000</v>
      </c>
      <c r="N14" s="406">
        <f>SUM(N15,N20,N22,N24)</f>
        <v>-116719000</v>
      </c>
      <c r="O14" s="279" t="s">
        <v>1007</v>
      </c>
      <c r="P14" s="532" t="s">
        <v>499</v>
      </c>
      <c r="Q14" s="532" t="s">
        <v>500</v>
      </c>
      <c r="S14" s="311"/>
    </row>
    <row r="15" spans="1:19" ht="13.2" x14ac:dyDescent="0.25">
      <c r="A15" s="1" t="s">
        <v>23</v>
      </c>
      <c r="B15" s="62" t="s">
        <v>523</v>
      </c>
      <c r="C15" s="63" t="s">
        <v>24</v>
      </c>
      <c r="D15" s="62"/>
      <c r="E15" s="62"/>
      <c r="F15" s="64"/>
      <c r="G15" s="153">
        <f>SUM(G16:G19)</f>
        <v>48225000</v>
      </c>
      <c r="H15" s="187" t="s">
        <v>523</v>
      </c>
      <c r="I15" s="63" t="s">
        <v>24</v>
      </c>
      <c r="J15" s="62"/>
      <c r="K15" s="62"/>
      <c r="L15" s="64"/>
      <c r="M15" s="64">
        <f>SUM(M16:M19)</f>
        <v>53175000</v>
      </c>
      <c r="N15" s="416">
        <f>SUM(N16:N19)</f>
        <v>-4950000</v>
      </c>
      <c r="O15" s="279" t="s">
        <v>1007</v>
      </c>
      <c r="P15" s="244"/>
      <c r="Q15" s="244"/>
      <c r="S15" s="311" t="s">
        <v>500</v>
      </c>
    </row>
    <row r="16" spans="1:19" ht="13.2" x14ac:dyDescent="0.25">
      <c r="A16" s="1" t="s">
        <v>25</v>
      </c>
      <c r="B16" s="65"/>
      <c r="C16" s="66" t="s">
        <v>555</v>
      </c>
      <c r="D16" s="65">
        <v>503</v>
      </c>
      <c r="E16" s="65" t="s">
        <v>26</v>
      </c>
      <c r="F16" s="67">
        <v>75000</v>
      </c>
      <c r="G16" s="154">
        <f>ROUNDDOWN(D16*F16,-3)</f>
        <v>37725000</v>
      </c>
      <c r="H16" s="188"/>
      <c r="I16" s="271" t="s">
        <v>555</v>
      </c>
      <c r="J16" s="537">
        <v>569</v>
      </c>
      <c r="K16" s="272" t="s">
        <v>26</v>
      </c>
      <c r="L16" s="273">
        <v>75000</v>
      </c>
      <c r="M16" s="274">
        <f>ROUNDDOWN(J16*L16,-3)</f>
        <v>42675000</v>
      </c>
      <c r="N16" s="479">
        <f>Matrik[[#This Row],[JUMLAH]]-Matrik[[#This Row],[JUMLAH ]]</f>
        <v>-4950000</v>
      </c>
      <c r="O16" s="253" t="str">
        <f>IF(AND(ISBLANK(H16),N16&lt;&gt;0),"Rev detil","")</f>
        <v>Rev detil</v>
      </c>
      <c r="P16" s="244"/>
      <c r="Q16" s="244"/>
    </row>
    <row r="17" spans="1:19" ht="13.2" x14ac:dyDescent="0.25">
      <c r="A17" s="1" t="s">
        <v>27</v>
      </c>
      <c r="B17" s="65"/>
      <c r="C17" s="66" t="s">
        <v>556</v>
      </c>
      <c r="D17" s="65">
        <v>3</v>
      </c>
      <c r="E17" s="65" t="s">
        <v>120</v>
      </c>
      <c r="F17" s="67">
        <v>1000000</v>
      </c>
      <c r="G17" s="154">
        <f>ROUNDDOWN(D17*F17,-3)</f>
        <v>3000000</v>
      </c>
      <c r="H17" s="188"/>
      <c r="I17" s="66" t="s">
        <v>556</v>
      </c>
      <c r="J17" s="65">
        <v>3</v>
      </c>
      <c r="K17" s="65" t="s">
        <v>120</v>
      </c>
      <c r="L17" s="67">
        <v>1000000</v>
      </c>
      <c r="M17" s="67">
        <f>ROUNDDOWN(J17*L17,-3)</f>
        <v>3000000</v>
      </c>
      <c r="N17" s="480">
        <f>Matrik[[#This Row],[JUMLAH]]-Matrik[[#This Row],[JUMLAH ]]</f>
        <v>0</v>
      </c>
      <c r="O17" s="253" t="str">
        <f>IF(AND(ISBLANK(H17),N17&lt;&gt;0),"Rev detil","")</f>
        <v/>
      </c>
      <c r="P17" s="244"/>
      <c r="Q17" s="244"/>
    </row>
    <row r="18" spans="1:19" ht="13.2" x14ac:dyDescent="0.25">
      <c r="A18" s="1" t="s">
        <v>28</v>
      </c>
      <c r="B18" s="65"/>
      <c r="C18" s="66" t="s">
        <v>557</v>
      </c>
      <c r="D18" s="65">
        <v>3</v>
      </c>
      <c r="E18" s="65" t="s">
        <v>120</v>
      </c>
      <c r="F18" s="67">
        <v>1500000</v>
      </c>
      <c r="G18" s="154">
        <f>ROUNDDOWN(D18*F18,-3)</f>
        <v>4500000</v>
      </c>
      <c r="H18" s="188"/>
      <c r="I18" s="66" t="s">
        <v>557</v>
      </c>
      <c r="J18" s="65">
        <v>3</v>
      </c>
      <c r="K18" s="65" t="s">
        <v>120</v>
      </c>
      <c r="L18" s="67">
        <v>1500000</v>
      </c>
      <c r="M18" s="67">
        <f>ROUNDDOWN(J18*L18,-3)</f>
        <v>4500000</v>
      </c>
      <c r="N18" s="340">
        <f>Matrik[[#This Row],[JUMLAH]]-Matrik[[#This Row],[JUMLAH ]]</f>
        <v>0</v>
      </c>
      <c r="O18" s="279" t="s">
        <v>1007</v>
      </c>
      <c r="P18" s="244"/>
      <c r="Q18" s="244"/>
    </row>
    <row r="19" spans="1:19" ht="13.2" x14ac:dyDescent="0.25">
      <c r="A19" s="1" t="s">
        <v>29</v>
      </c>
      <c r="B19" s="65"/>
      <c r="C19" s="66" t="s">
        <v>558</v>
      </c>
      <c r="D19" s="65">
        <v>3</v>
      </c>
      <c r="E19" s="65" t="s">
        <v>120</v>
      </c>
      <c r="F19" s="67">
        <v>1000000</v>
      </c>
      <c r="G19" s="154">
        <f>ROUNDDOWN(D19*F19,-3)</f>
        <v>3000000</v>
      </c>
      <c r="H19" s="188"/>
      <c r="I19" s="66" t="s">
        <v>558</v>
      </c>
      <c r="J19" s="65">
        <v>3</v>
      </c>
      <c r="K19" s="65" t="s">
        <v>120</v>
      </c>
      <c r="L19" s="67">
        <v>1000000</v>
      </c>
      <c r="M19" s="67">
        <f>ROUNDDOWN(J19*L19,-3)</f>
        <v>3000000</v>
      </c>
      <c r="N19" s="340">
        <f>Matrik[[#This Row],[JUMLAH]]-Matrik[[#This Row],[JUMLAH ]]</f>
        <v>0</v>
      </c>
      <c r="O19" s="279" t="s">
        <v>1007</v>
      </c>
      <c r="P19" s="244"/>
      <c r="Q19" s="244"/>
    </row>
    <row r="20" spans="1:19" ht="13.2" x14ac:dyDescent="0.25">
      <c r="A20" s="1" t="s">
        <v>30</v>
      </c>
      <c r="B20" s="62" t="s">
        <v>528</v>
      </c>
      <c r="C20" s="63" t="s">
        <v>31</v>
      </c>
      <c r="D20" s="62"/>
      <c r="E20" s="62"/>
      <c r="F20" s="64"/>
      <c r="G20" s="153">
        <f>G21</f>
        <v>16000000</v>
      </c>
      <c r="H20" s="187" t="s">
        <v>528</v>
      </c>
      <c r="I20" s="63" t="s">
        <v>31</v>
      </c>
      <c r="J20" s="62"/>
      <c r="K20" s="62"/>
      <c r="L20" s="64"/>
      <c r="M20" s="64">
        <f>M21</f>
        <v>16000000</v>
      </c>
      <c r="N20" s="416">
        <f>N21</f>
        <v>0</v>
      </c>
      <c r="O20" s="279" t="s">
        <v>1007</v>
      </c>
      <c r="P20" s="244"/>
      <c r="Q20" s="244"/>
      <c r="S20" s="311" t="s">
        <v>500</v>
      </c>
    </row>
    <row r="21" spans="1:19" ht="13.2" x14ac:dyDescent="0.25">
      <c r="A21" s="1" t="s">
        <v>32</v>
      </c>
      <c r="B21" s="65"/>
      <c r="C21" s="66" t="s">
        <v>559</v>
      </c>
      <c r="D21" s="65">
        <v>16</v>
      </c>
      <c r="E21" s="65" t="s">
        <v>33</v>
      </c>
      <c r="F21" s="67">
        <v>1000000</v>
      </c>
      <c r="G21" s="154">
        <f>ROUNDDOWN(D21*F21,-3)</f>
        <v>16000000</v>
      </c>
      <c r="H21" s="188"/>
      <c r="I21" s="66" t="s">
        <v>559</v>
      </c>
      <c r="J21" s="65">
        <v>16</v>
      </c>
      <c r="K21" s="65" t="s">
        <v>33</v>
      </c>
      <c r="L21" s="67">
        <v>1000000</v>
      </c>
      <c r="M21" s="67">
        <f>ROUNDDOWN(J21*L21,-3)</f>
        <v>16000000</v>
      </c>
      <c r="N21" s="340">
        <f>Matrik[[#This Row],[JUMLAH]]-Matrik[[#This Row],[JUMLAH ]]</f>
        <v>0</v>
      </c>
      <c r="O21" s="240" t="str">
        <f>IF(AND(ISBLANK(H21),N21&lt;&gt;0),"Rev","")</f>
        <v/>
      </c>
      <c r="P21" s="244"/>
      <c r="Q21" s="244"/>
    </row>
    <row r="22" spans="1:19" ht="13.2" x14ac:dyDescent="0.25">
      <c r="A22" s="1" t="s">
        <v>34</v>
      </c>
      <c r="B22" s="62" t="s">
        <v>525</v>
      </c>
      <c r="C22" s="63" t="s">
        <v>35</v>
      </c>
      <c r="D22" s="62"/>
      <c r="E22" s="62"/>
      <c r="F22" s="64"/>
      <c r="G22" s="153">
        <f>G23</f>
        <v>67448000</v>
      </c>
      <c r="H22" s="187" t="s">
        <v>525</v>
      </c>
      <c r="I22" s="63" t="s">
        <v>35</v>
      </c>
      <c r="J22" s="62"/>
      <c r="K22" s="62"/>
      <c r="L22" s="64"/>
      <c r="M22" s="64">
        <f>M23</f>
        <v>67448000</v>
      </c>
      <c r="N22" s="416">
        <f>N23</f>
        <v>0</v>
      </c>
      <c r="O22" s="279" t="s">
        <v>1007</v>
      </c>
      <c r="P22" s="244"/>
      <c r="Q22" s="244"/>
      <c r="S22" s="311" t="s">
        <v>500</v>
      </c>
    </row>
    <row r="23" spans="1:19" ht="26.4" x14ac:dyDescent="0.25">
      <c r="A23" s="1" t="s">
        <v>36</v>
      </c>
      <c r="B23" s="65"/>
      <c r="C23" s="66" t="s">
        <v>560</v>
      </c>
      <c r="D23" s="65">
        <v>13</v>
      </c>
      <c r="E23" s="65" t="s">
        <v>26</v>
      </c>
      <c r="F23" s="67">
        <v>5188308</v>
      </c>
      <c r="G23" s="154">
        <f>ROUNDDOWN(D23*F23,-3)</f>
        <v>67448000</v>
      </c>
      <c r="H23" s="188"/>
      <c r="I23" s="66" t="s">
        <v>560</v>
      </c>
      <c r="J23" s="65">
        <v>13</v>
      </c>
      <c r="K23" s="65" t="s">
        <v>26</v>
      </c>
      <c r="L23" s="67">
        <v>5188308</v>
      </c>
      <c r="M23" s="67">
        <f>ROUNDDOWN(J23*L23,-3)</f>
        <v>67448000</v>
      </c>
      <c r="N23" s="340">
        <f>Matrik[[#This Row],[JUMLAH]]-Matrik[[#This Row],[JUMLAH ]]</f>
        <v>0</v>
      </c>
      <c r="O23" s="240" t="str">
        <f>IF(AND(ISBLANK(H23),N23&lt;&gt;0),"Rev","")</f>
        <v/>
      </c>
      <c r="P23" s="244"/>
      <c r="Q23" s="244"/>
    </row>
    <row r="24" spans="1:19" ht="13.2" x14ac:dyDescent="0.25">
      <c r="A24" s="1" t="s">
        <v>1022</v>
      </c>
      <c r="B24" s="65"/>
      <c r="C24" s="66"/>
      <c r="D24" s="65"/>
      <c r="E24" s="65"/>
      <c r="F24" s="67"/>
      <c r="G24" s="154"/>
      <c r="H24" s="189">
        <v>524114</v>
      </c>
      <c r="I24" s="69" t="s">
        <v>956</v>
      </c>
      <c r="J24" s="68"/>
      <c r="K24" s="68"/>
      <c r="L24" s="70"/>
      <c r="M24" s="70">
        <f>SUM(M25:M26)</f>
        <v>111769000</v>
      </c>
      <c r="N24" s="417">
        <f>SUM(N25:N26)</f>
        <v>-111769000</v>
      </c>
      <c r="O24" s="279"/>
      <c r="P24" s="244"/>
      <c r="Q24" s="244"/>
      <c r="S24" s="311" t="s">
        <v>500</v>
      </c>
    </row>
    <row r="25" spans="1:19" ht="13.2" x14ac:dyDescent="0.25">
      <c r="A25" s="1" t="s">
        <v>1171</v>
      </c>
      <c r="B25" s="65"/>
      <c r="C25" s="66"/>
      <c r="D25" s="65"/>
      <c r="E25" s="65"/>
      <c r="F25" s="67"/>
      <c r="G25" s="154"/>
      <c r="H25" s="188"/>
      <c r="I25" s="271" t="s">
        <v>957</v>
      </c>
      <c r="J25" s="537">
        <v>70</v>
      </c>
      <c r="K25" s="272" t="s">
        <v>479</v>
      </c>
      <c r="L25" s="274">
        <v>1197000</v>
      </c>
      <c r="M25" s="274">
        <f>ROUNDDOWN(J25*L25,-3)</f>
        <v>83790000</v>
      </c>
      <c r="N25" s="340">
        <f>Matrik[[#This Row],[JUMLAH]]-Matrik[[#This Row],[JUMLAH ]]</f>
        <v>-83790000</v>
      </c>
      <c r="O25" s="253" t="str">
        <f>IF(AND(ISBLANK(H25),N25&lt;&gt;0),"Rev","")</f>
        <v>Rev</v>
      </c>
      <c r="P25" s="244"/>
      <c r="Q25" s="244"/>
    </row>
    <row r="26" spans="1:19" ht="13.2" x14ac:dyDescent="0.25">
      <c r="A26" s="1" t="s">
        <v>1172</v>
      </c>
      <c r="B26" s="65"/>
      <c r="C26" s="66"/>
      <c r="D26" s="65"/>
      <c r="E26" s="65"/>
      <c r="F26" s="67"/>
      <c r="G26" s="154"/>
      <c r="H26" s="188"/>
      <c r="I26" s="271" t="s">
        <v>958</v>
      </c>
      <c r="J26" s="537">
        <v>35</v>
      </c>
      <c r="K26" s="272" t="s">
        <v>479</v>
      </c>
      <c r="L26" s="274">
        <v>799400</v>
      </c>
      <c r="M26" s="274">
        <f>ROUNDDOWN(J26*L26,-3)</f>
        <v>27979000</v>
      </c>
      <c r="N26" s="340">
        <f>Matrik[[#This Row],[JUMLAH]]-Matrik[[#This Row],[JUMLAH ]]</f>
        <v>-27979000</v>
      </c>
      <c r="O26" s="253" t="str">
        <f>IF(AND(ISBLANK(H26),N26&lt;&gt;0),"Rev","")</f>
        <v>Rev</v>
      </c>
      <c r="P26" s="244"/>
      <c r="Q26" s="244"/>
    </row>
    <row r="27" spans="1:19" ht="13.2" x14ac:dyDescent="0.25">
      <c r="A27" s="1" t="s">
        <v>37</v>
      </c>
      <c r="B27" s="59" t="s">
        <v>38</v>
      </c>
      <c r="C27" s="60" t="s">
        <v>39</v>
      </c>
      <c r="D27" s="59"/>
      <c r="E27" s="59"/>
      <c r="F27" s="61"/>
      <c r="G27" s="152">
        <f>SUM(G28,G34,G36)</f>
        <v>54519000</v>
      </c>
      <c r="H27" s="186" t="s">
        <v>38</v>
      </c>
      <c r="I27" s="60" t="s">
        <v>39</v>
      </c>
      <c r="J27" s="59"/>
      <c r="K27" s="59"/>
      <c r="L27" s="61"/>
      <c r="M27" s="61">
        <f>SUM(M28,M34,M36)</f>
        <v>83319000</v>
      </c>
      <c r="N27" s="441">
        <f>SUM(N28,N34,N36)</f>
        <v>-28800000</v>
      </c>
      <c r="O27" s="279" t="s">
        <v>1007</v>
      </c>
      <c r="P27" s="532" t="s">
        <v>499</v>
      </c>
      <c r="Q27" s="532" t="s">
        <v>500</v>
      </c>
      <c r="S27" s="311"/>
    </row>
    <row r="28" spans="1:19" ht="13.2" x14ac:dyDescent="0.25">
      <c r="A28" s="1" t="s">
        <v>40</v>
      </c>
      <c r="B28" s="62" t="s">
        <v>523</v>
      </c>
      <c r="C28" s="63" t="s">
        <v>24</v>
      </c>
      <c r="D28" s="62"/>
      <c r="E28" s="62"/>
      <c r="F28" s="64"/>
      <c r="G28" s="153">
        <f>SUM(G29:G32)</f>
        <v>17500000</v>
      </c>
      <c r="H28" s="187" t="s">
        <v>523</v>
      </c>
      <c r="I28" s="63" t="s">
        <v>24</v>
      </c>
      <c r="J28" s="62"/>
      <c r="K28" s="62"/>
      <c r="L28" s="64"/>
      <c r="M28" s="64">
        <f>SUM(M29:M33)</f>
        <v>36300000</v>
      </c>
      <c r="N28" s="442">
        <f>SUM(N29:N33)</f>
        <v>-18800000</v>
      </c>
      <c r="O28" s="279" t="s">
        <v>1007</v>
      </c>
      <c r="P28" s="244"/>
      <c r="Q28" s="244"/>
      <c r="S28" s="311" t="s">
        <v>500</v>
      </c>
    </row>
    <row r="29" spans="1:19" ht="13.2" x14ac:dyDescent="0.25">
      <c r="A29" s="1" t="s">
        <v>41</v>
      </c>
      <c r="B29" s="65"/>
      <c r="C29" s="66" t="s">
        <v>555</v>
      </c>
      <c r="D29" s="65">
        <v>140</v>
      </c>
      <c r="E29" s="65" t="s">
        <v>26</v>
      </c>
      <c r="F29" s="67">
        <v>75000</v>
      </c>
      <c r="G29" s="154">
        <f>ROUNDDOWN(D29*F29,-3)</f>
        <v>10500000</v>
      </c>
      <c r="H29" s="188"/>
      <c r="I29" s="271" t="s">
        <v>555</v>
      </c>
      <c r="J29" s="537">
        <v>154</v>
      </c>
      <c r="K29" s="272" t="s">
        <v>26</v>
      </c>
      <c r="L29" s="274">
        <v>75000</v>
      </c>
      <c r="M29" s="274">
        <f>ROUNDDOWN(J29*L29,-3)</f>
        <v>11550000</v>
      </c>
      <c r="N29" s="480">
        <f>Matrik[[#This Row],[JUMLAH]]-Matrik[[#This Row],[JUMLAH ]]</f>
        <v>-1050000</v>
      </c>
      <c r="O29" s="253" t="str">
        <f>IF(AND(ISBLANK(H29),N29&lt;&gt;0),"Rev detil","")</f>
        <v>Rev detil</v>
      </c>
      <c r="P29" s="244"/>
      <c r="Q29" s="244"/>
    </row>
    <row r="30" spans="1:19" ht="13.2" x14ac:dyDescent="0.25">
      <c r="A30" s="1" t="s">
        <v>42</v>
      </c>
      <c r="B30" s="65"/>
      <c r="C30" s="66" t="s">
        <v>556</v>
      </c>
      <c r="D30" s="65">
        <v>2</v>
      </c>
      <c r="E30" s="65" t="s">
        <v>120</v>
      </c>
      <c r="F30" s="67">
        <v>1000000</v>
      </c>
      <c r="G30" s="154">
        <f>ROUNDDOWN(D30*F30,-3)</f>
        <v>2000000</v>
      </c>
      <c r="H30" s="188"/>
      <c r="I30" s="271" t="s">
        <v>556</v>
      </c>
      <c r="J30" s="537">
        <v>1</v>
      </c>
      <c r="K30" s="272" t="s">
        <v>120</v>
      </c>
      <c r="L30" s="274">
        <v>750000</v>
      </c>
      <c r="M30" s="274">
        <f>ROUNDDOWN(J30*L30,-3)</f>
        <v>750000</v>
      </c>
      <c r="N30" s="480">
        <f>Matrik[[#This Row],[JUMLAH]]-Matrik[[#This Row],[JUMLAH ]]</f>
        <v>1250000</v>
      </c>
      <c r="O30" s="253" t="str">
        <f>IF(AND(ISBLANK(H30),N30&lt;&gt;0),"Rev detil","")</f>
        <v>Rev detil</v>
      </c>
      <c r="P30" s="244"/>
      <c r="Q30" s="244"/>
    </row>
    <row r="31" spans="1:19" ht="13.2" x14ac:dyDescent="0.25">
      <c r="A31" s="1" t="s">
        <v>43</v>
      </c>
      <c r="B31" s="65"/>
      <c r="C31" s="66" t="s">
        <v>557</v>
      </c>
      <c r="D31" s="65">
        <v>2</v>
      </c>
      <c r="E31" s="65" t="s">
        <v>120</v>
      </c>
      <c r="F31" s="67">
        <v>1500000</v>
      </c>
      <c r="G31" s="154">
        <f>ROUNDDOWN(D31*F31,-3)</f>
        <v>3000000</v>
      </c>
      <c r="H31" s="188"/>
      <c r="I31" s="271" t="s">
        <v>557</v>
      </c>
      <c r="J31" s="537">
        <v>3</v>
      </c>
      <c r="K31" s="272" t="s">
        <v>120</v>
      </c>
      <c r="L31" s="274">
        <v>1500000</v>
      </c>
      <c r="M31" s="274">
        <f t="shared" ref="M31:M32" si="1">ROUNDDOWN(J31*L31,-3)</f>
        <v>4500000</v>
      </c>
      <c r="N31" s="479">
        <f>Matrik[[#This Row],[JUMLAH]]-Matrik[[#This Row],[JUMLAH ]]</f>
        <v>-1500000</v>
      </c>
      <c r="O31" s="253" t="str">
        <f>IF(AND(ISBLANK(H31),N31&lt;&gt;0),"Rev detil","")</f>
        <v>Rev detil</v>
      </c>
      <c r="P31" s="244"/>
      <c r="Q31" s="244"/>
    </row>
    <row r="32" spans="1:19" ht="13.2" x14ac:dyDescent="0.25">
      <c r="A32" s="1" t="s">
        <v>44</v>
      </c>
      <c r="B32" s="65"/>
      <c r="C32" s="66" t="s">
        <v>558</v>
      </c>
      <c r="D32" s="65">
        <v>2</v>
      </c>
      <c r="E32" s="65" t="s">
        <v>120</v>
      </c>
      <c r="F32" s="67">
        <v>1000000</v>
      </c>
      <c r="G32" s="154">
        <f>ROUNDDOWN(D32*F32,-3)</f>
        <v>2000000</v>
      </c>
      <c r="H32" s="188"/>
      <c r="I32" s="271" t="s">
        <v>558</v>
      </c>
      <c r="J32" s="537">
        <v>3</v>
      </c>
      <c r="K32" s="272" t="s">
        <v>120</v>
      </c>
      <c r="L32" s="274">
        <v>1000000</v>
      </c>
      <c r="M32" s="274">
        <f t="shared" si="1"/>
        <v>3000000</v>
      </c>
      <c r="N32" s="479">
        <f>Matrik[[#This Row],[JUMLAH]]-Matrik[[#This Row],[JUMLAH ]]</f>
        <v>-1000000</v>
      </c>
      <c r="O32" s="253" t="str">
        <f>IF(AND(ISBLANK(H32),N32&lt;&gt;0),"Rev detil","")</f>
        <v>Rev detil</v>
      </c>
      <c r="P32" s="244"/>
      <c r="Q32" s="244"/>
    </row>
    <row r="33" spans="1:19" ht="13.2" x14ac:dyDescent="0.25">
      <c r="A33" s="1" t="s">
        <v>1173</v>
      </c>
      <c r="B33" s="65"/>
      <c r="C33" s="66"/>
      <c r="D33" s="65"/>
      <c r="E33" s="65"/>
      <c r="F33" s="67"/>
      <c r="G33" s="154"/>
      <c r="H33" s="188"/>
      <c r="I33" s="275" t="s">
        <v>1150</v>
      </c>
      <c r="J33" s="537">
        <v>100</v>
      </c>
      <c r="K33" s="272" t="s">
        <v>1096</v>
      </c>
      <c r="L33" s="274">
        <v>165000</v>
      </c>
      <c r="M33" s="274">
        <f t="shared" ref="M33" si="2">ROUNDDOWN(J33*L33,-3)</f>
        <v>16500000</v>
      </c>
      <c r="N33" s="479">
        <f>Matrik[[#This Row],[JUMLAH]]-Matrik[[#This Row],[JUMLAH ]]</f>
        <v>-16500000</v>
      </c>
      <c r="O33" s="240"/>
      <c r="P33" s="244"/>
      <c r="Q33" s="244"/>
    </row>
    <row r="34" spans="1:19" ht="13.2" x14ac:dyDescent="0.25">
      <c r="A34" s="1" t="s">
        <v>45</v>
      </c>
      <c r="B34" s="62" t="s">
        <v>528</v>
      </c>
      <c r="C34" s="63" t="s">
        <v>31</v>
      </c>
      <c r="D34" s="62"/>
      <c r="E34" s="62"/>
      <c r="F34" s="64"/>
      <c r="G34" s="153">
        <f>G35</f>
        <v>5000000</v>
      </c>
      <c r="H34" s="187" t="s">
        <v>528</v>
      </c>
      <c r="I34" s="63" t="s">
        <v>31</v>
      </c>
      <c r="J34" s="62"/>
      <c r="K34" s="62"/>
      <c r="L34" s="64"/>
      <c r="M34" s="64">
        <f>M35</f>
        <v>15000000</v>
      </c>
      <c r="N34" s="416">
        <f>N35</f>
        <v>-10000000</v>
      </c>
      <c r="O34" s="279" t="s">
        <v>1007</v>
      </c>
      <c r="P34" s="244"/>
      <c r="Q34" s="244"/>
      <c r="S34" s="311" t="s">
        <v>500</v>
      </c>
    </row>
    <row r="35" spans="1:19" ht="13.2" x14ac:dyDescent="0.25">
      <c r="A35" s="1" t="s">
        <v>46</v>
      </c>
      <c r="B35" s="65"/>
      <c r="C35" s="66" t="s">
        <v>559</v>
      </c>
      <c r="D35" s="65">
        <v>5</v>
      </c>
      <c r="E35" s="65" t="s">
        <v>33</v>
      </c>
      <c r="F35" s="67">
        <v>1000000</v>
      </c>
      <c r="G35" s="154">
        <f>ROUNDDOWN(D35*F35,-3)</f>
        <v>5000000</v>
      </c>
      <c r="H35" s="188"/>
      <c r="I35" s="271" t="s">
        <v>559</v>
      </c>
      <c r="J35" s="537">
        <v>15</v>
      </c>
      <c r="K35" s="272" t="s">
        <v>33</v>
      </c>
      <c r="L35" s="274">
        <v>1000000</v>
      </c>
      <c r="M35" s="274">
        <f>ROUNDDOWN(J35*L35,-3)</f>
        <v>15000000</v>
      </c>
      <c r="N35" s="340">
        <f>Matrik[[#This Row],[JUMLAH]]-Matrik[[#This Row],[JUMLAH ]]</f>
        <v>-10000000</v>
      </c>
      <c r="O35" s="240" t="str">
        <f>IF(AND(ISBLANK(H35),N35&lt;&gt;0),"Rev","")</f>
        <v>Rev</v>
      </c>
      <c r="P35" s="244"/>
      <c r="Q35" s="244"/>
    </row>
    <row r="36" spans="1:19" ht="13.2" x14ac:dyDescent="0.25">
      <c r="A36" s="1" t="s">
        <v>47</v>
      </c>
      <c r="B36" s="62" t="s">
        <v>525</v>
      </c>
      <c r="C36" s="63" t="s">
        <v>35</v>
      </c>
      <c r="D36" s="62"/>
      <c r="E36" s="62"/>
      <c r="F36" s="64"/>
      <c r="G36" s="153">
        <f>G37</f>
        <v>32019000</v>
      </c>
      <c r="H36" s="187" t="s">
        <v>525</v>
      </c>
      <c r="I36" s="63" t="s">
        <v>35</v>
      </c>
      <c r="J36" s="62"/>
      <c r="K36" s="62"/>
      <c r="L36" s="64"/>
      <c r="M36" s="64">
        <f>M37</f>
        <v>32019000</v>
      </c>
      <c r="N36" s="416">
        <f>N37</f>
        <v>0</v>
      </c>
      <c r="O36" s="279" t="s">
        <v>1007</v>
      </c>
      <c r="P36" s="244"/>
      <c r="Q36" s="244"/>
      <c r="S36" s="311" t="s">
        <v>500</v>
      </c>
    </row>
    <row r="37" spans="1:19" ht="13.2" x14ac:dyDescent="0.25">
      <c r="A37" s="1" t="s">
        <v>48</v>
      </c>
      <c r="B37" s="65"/>
      <c r="C37" s="66" t="s">
        <v>561</v>
      </c>
      <c r="D37" s="65">
        <v>11</v>
      </c>
      <c r="E37" s="65" t="s">
        <v>26</v>
      </c>
      <c r="F37" s="67">
        <v>2910883</v>
      </c>
      <c r="G37" s="154">
        <f>ROUNDDOWN(D37*F37,-3)</f>
        <v>32019000</v>
      </c>
      <c r="H37" s="188"/>
      <c r="I37" s="66" t="s">
        <v>561</v>
      </c>
      <c r="J37" s="65">
        <v>11</v>
      </c>
      <c r="K37" s="65" t="s">
        <v>26</v>
      </c>
      <c r="L37" s="67">
        <v>2910883</v>
      </c>
      <c r="M37" s="67">
        <f>ROUNDDOWN(J37*L37,-3)</f>
        <v>32019000</v>
      </c>
      <c r="N37" s="340">
        <f>Matrik[[#This Row],[JUMLAH]]-Matrik[[#This Row],[JUMLAH ]]</f>
        <v>0</v>
      </c>
      <c r="O37" s="253" t="str">
        <f>IF(AND(ISBLANK(H37),N37&lt;&gt;0),"Rev","")</f>
        <v/>
      </c>
      <c r="P37" s="244"/>
      <c r="Q37" s="244"/>
    </row>
    <row r="38" spans="1:19" ht="13.2" x14ac:dyDescent="0.25">
      <c r="A38" s="1" t="s">
        <v>49</v>
      </c>
      <c r="B38" s="56" t="s">
        <v>50</v>
      </c>
      <c r="C38" s="57" t="s">
        <v>51</v>
      </c>
      <c r="D38" s="56"/>
      <c r="E38" s="56" t="s">
        <v>554</v>
      </c>
      <c r="F38" s="58"/>
      <c r="G38" s="151">
        <f>SUM(G39,G51)</f>
        <v>118802000</v>
      </c>
      <c r="H38" s="185" t="s">
        <v>50</v>
      </c>
      <c r="I38" s="57" t="s">
        <v>51</v>
      </c>
      <c r="J38" s="56"/>
      <c r="K38" s="56" t="s">
        <v>554</v>
      </c>
      <c r="L38" s="58"/>
      <c r="M38" s="58">
        <f>SUM(M39,M51)</f>
        <v>187302000</v>
      </c>
      <c r="N38" s="407">
        <f>SUM(N39,N51)</f>
        <v>-68500000</v>
      </c>
      <c r="O38" s="279" t="s">
        <v>1007</v>
      </c>
      <c r="P38" s="244"/>
      <c r="Q38" s="244"/>
    </row>
    <row r="39" spans="1:19" ht="13.2" x14ac:dyDescent="0.25">
      <c r="A39" s="1" t="s">
        <v>52</v>
      </c>
      <c r="B39" s="59" t="s">
        <v>21</v>
      </c>
      <c r="C39" s="60" t="s">
        <v>562</v>
      </c>
      <c r="D39" s="59"/>
      <c r="E39" s="59"/>
      <c r="F39" s="61"/>
      <c r="G39" s="152">
        <f>SUM(G40,G49)</f>
        <v>35050000</v>
      </c>
      <c r="H39" s="186" t="s">
        <v>21</v>
      </c>
      <c r="I39" s="60" t="s">
        <v>562</v>
      </c>
      <c r="J39" s="59"/>
      <c r="K39" s="59"/>
      <c r="L39" s="61"/>
      <c r="M39" s="61">
        <f>SUM(M40,M45,M47,M49)</f>
        <v>80050000</v>
      </c>
      <c r="N39" s="443">
        <f>SUM(N40,N45,N47,N49)</f>
        <v>-45000000</v>
      </c>
      <c r="O39" s="279" t="s">
        <v>1007</v>
      </c>
      <c r="P39" s="532" t="s">
        <v>499</v>
      </c>
      <c r="Q39" s="532" t="s">
        <v>501</v>
      </c>
      <c r="S39" s="311"/>
    </row>
    <row r="40" spans="1:19" ht="13.2" x14ac:dyDescent="0.25">
      <c r="A40" s="1" t="s">
        <v>53</v>
      </c>
      <c r="B40" s="62" t="s">
        <v>523</v>
      </c>
      <c r="C40" s="63" t="s">
        <v>24</v>
      </c>
      <c r="D40" s="62"/>
      <c r="E40" s="62"/>
      <c r="F40" s="64"/>
      <c r="G40" s="153">
        <f>SUM(G41:G44)</f>
        <v>11050000</v>
      </c>
      <c r="H40" s="187" t="s">
        <v>523</v>
      </c>
      <c r="I40" s="63" t="s">
        <v>24</v>
      </c>
      <c r="J40" s="62"/>
      <c r="K40" s="62"/>
      <c r="L40" s="64"/>
      <c r="M40" s="64">
        <f>SUM(M41:M44)</f>
        <v>21050000</v>
      </c>
      <c r="N40" s="442">
        <f>SUM(N41:N44)</f>
        <v>-10000000</v>
      </c>
      <c r="O40" s="279" t="s">
        <v>1007</v>
      </c>
      <c r="P40" s="244"/>
      <c r="Q40" s="244"/>
      <c r="S40" s="311" t="s">
        <v>501</v>
      </c>
    </row>
    <row r="41" spans="1:19" ht="13.2" x14ac:dyDescent="0.25">
      <c r="A41" s="1" t="s">
        <v>54</v>
      </c>
      <c r="B41" s="65"/>
      <c r="C41" s="66" t="s">
        <v>555</v>
      </c>
      <c r="D41" s="65">
        <v>100</v>
      </c>
      <c r="E41" s="65" t="s">
        <v>26</v>
      </c>
      <c r="F41" s="67">
        <v>75000</v>
      </c>
      <c r="G41" s="154">
        <f>ROUNDDOWN(D41*F41,-3)</f>
        <v>7500000</v>
      </c>
      <c r="H41" s="188"/>
      <c r="I41" s="271" t="s">
        <v>555</v>
      </c>
      <c r="J41" s="537">
        <v>200</v>
      </c>
      <c r="K41" s="272" t="s">
        <v>26</v>
      </c>
      <c r="L41" s="274">
        <v>75000</v>
      </c>
      <c r="M41" s="274">
        <f>ROUNDDOWN(J41*L41,-3)</f>
        <v>15000000</v>
      </c>
      <c r="N41" s="479">
        <f>Matrik[[#This Row],[JUMLAH]]-Matrik[[#This Row],[JUMLAH ]]</f>
        <v>-7500000</v>
      </c>
      <c r="O41" s="253" t="str">
        <f>IF(AND(ISBLANK(H41),N41&lt;&gt;0),"Rev detil","")</f>
        <v>Rev detil</v>
      </c>
      <c r="P41" s="244"/>
      <c r="Q41" s="244"/>
    </row>
    <row r="42" spans="1:19" ht="13.2" x14ac:dyDescent="0.25">
      <c r="A42" s="1" t="s">
        <v>56</v>
      </c>
      <c r="B42" s="65"/>
      <c r="C42" s="66" t="s">
        <v>563</v>
      </c>
      <c r="D42" s="65">
        <v>1</v>
      </c>
      <c r="E42" s="65" t="s">
        <v>120</v>
      </c>
      <c r="F42" s="67">
        <v>1500000</v>
      </c>
      <c r="G42" s="154">
        <f>ROUNDDOWN(D42*F42,-3)</f>
        <v>1500000</v>
      </c>
      <c r="H42" s="188"/>
      <c r="I42" s="271" t="s">
        <v>563</v>
      </c>
      <c r="J42" s="537">
        <v>2</v>
      </c>
      <c r="K42" s="272" t="s">
        <v>120</v>
      </c>
      <c r="L42" s="274">
        <v>1500000</v>
      </c>
      <c r="M42" s="274">
        <f>ROUNDDOWN(J42*L42,-3)</f>
        <v>3000000</v>
      </c>
      <c r="N42" s="479">
        <f>Matrik[[#This Row],[JUMLAH]]-Matrik[[#This Row],[JUMLAH ]]</f>
        <v>-1500000</v>
      </c>
      <c r="O42" s="253" t="str">
        <f>IF(AND(ISBLANK(H42),N42&lt;&gt;0),"Rev detil","")</f>
        <v>Rev detil</v>
      </c>
      <c r="P42" s="244"/>
      <c r="Q42" s="244"/>
    </row>
    <row r="43" spans="1:19" ht="13.2" x14ac:dyDescent="0.25">
      <c r="A43" s="1" t="s">
        <v>57</v>
      </c>
      <c r="B43" s="65"/>
      <c r="C43" s="66" t="s">
        <v>564</v>
      </c>
      <c r="D43" s="65">
        <v>1</v>
      </c>
      <c r="E43" s="65" t="s">
        <v>120</v>
      </c>
      <c r="F43" s="67">
        <v>1000000</v>
      </c>
      <c r="G43" s="154">
        <f>ROUNDDOWN(D43*F43,-3)</f>
        <v>1000000</v>
      </c>
      <c r="H43" s="188"/>
      <c r="I43" s="271" t="s">
        <v>564</v>
      </c>
      <c r="J43" s="537">
        <v>2</v>
      </c>
      <c r="K43" s="272" t="s">
        <v>120</v>
      </c>
      <c r="L43" s="274">
        <v>1000000</v>
      </c>
      <c r="M43" s="274">
        <f>ROUNDDOWN(J43*L43,-3)</f>
        <v>2000000</v>
      </c>
      <c r="N43" s="479">
        <f>Matrik[[#This Row],[JUMLAH]]-Matrik[[#This Row],[JUMLAH ]]</f>
        <v>-1000000</v>
      </c>
      <c r="O43" s="253" t="str">
        <f>IF(AND(ISBLANK(H43),N43&lt;&gt;0),"Rev detil","")</f>
        <v>Rev detil</v>
      </c>
      <c r="P43" s="244"/>
      <c r="Q43" s="244"/>
    </row>
    <row r="44" spans="1:19" ht="13.2" x14ac:dyDescent="0.25">
      <c r="A44" s="1" t="s">
        <v>58</v>
      </c>
      <c r="B44" s="65"/>
      <c r="C44" s="66" t="s">
        <v>565</v>
      </c>
      <c r="D44" s="65">
        <v>3</v>
      </c>
      <c r="E44" s="65" t="s">
        <v>59</v>
      </c>
      <c r="F44" s="67">
        <v>350000</v>
      </c>
      <c r="G44" s="154">
        <f>ROUNDDOWN(D44*F44,-3)</f>
        <v>1050000</v>
      </c>
      <c r="H44" s="188"/>
      <c r="I44" s="66" t="s">
        <v>565</v>
      </c>
      <c r="J44" s="65">
        <v>3</v>
      </c>
      <c r="K44" s="65" t="s">
        <v>59</v>
      </c>
      <c r="L44" s="67">
        <v>350000</v>
      </c>
      <c r="M44" s="67">
        <f>ROUNDDOWN(J44*L44,-3)</f>
        <v>1050000</v>
      </c>
      <c r="N44" s="340">
        <f>Matrik[[#This Row],[JUMLAH]]-Matrik[[#This Row],[JUMLAH ]]</f>
        <v>0</v>
      </c>
      <c r="O44" s="279" t="s">
        <v>1007</v>
      </c>
      <c r="P44" s="244"/>
      <c r="Q44" s="244"/>
    </row>
    <row r="45" spans="1:19" ht="13.2" x14ac:dyDescent="0.25">
      <c r="A45" s="1" t="s">
        <v>1174</v>
      </c>
      <c r="B45" s="65"/>
      <c r="C45" s="66"/>
      <c r="D45" s="65"/>
      <c r="E45" s="65"/>
      <c r="F45" s="67"/>
      <c r="G45" s="154"/>
      <c r="H45" s="187" t="s">
        <v>524</v>
      </c>
      <c r="I45" s="63" t="s">
        <v>73</v>
      </c>
      <c r="J45" s="62"/>
      <c r="K45" s="62"/>
      <c r="L45" s="64"/>
      <c r="M45" s="64">
        <f>M46</f>
        <v>25000000</v>
      </c>
      <c r="N45" s="416">
        <f>N46</f>
        <v>-25000000</v>
      </c>
      <c r="O45" s="279"/>
      <c r="P45" s="244"/>
      <c r="Q45" s="244"/>
      <c r="S45" s="311" t="s">
        <v>501</v>
      </c>
    </row>
    <row r="46" spans="1:19" ht="13.2" x14ac:dyDescent="0.25">
      <c r="A46" s="1" t="s">
        <v>1175</v>
      </c>
      <c r="B46" s="65"/>
      <c r="C46" s="66"/>
      <c r="D46" s="65"/>
      <c r="E46" s="65"/>
      <c r="F46" s="67"/>
      <c r="G46" s="154"/>
      <c r="H46" s="188"/>
      <c r="I46" s="271" t="s">
        <v>1168</v>
      </c>
      <c r="J46" s="538">
        <v>1</v>
      </c>
      <c r="K46" s="272" t="s">
        <v>120</v>
      </c>
      <c r="L46" s="274">
        <v>25000000</v>
      </c>
      <c r="M46" s="274">
        <f>ROUNDDOWN(J46*L46,-3)</f>
        <v>25000000</v>
      </c>
      <c r="N46" s="340">
        <f>Matrik[[#This Row],[JUMLAH]]-Matrik[[#This Row],[JUMLAH ]]</f>
        <v>-25000000</v>
      </c>
      <c r="O46" s="253" t="str">
        <f>IF(AND(ISBLANK(H46),N46&lt;&gt;0),"Rev","")</f>
        <v>Rev</v>
      </c>
      <c r="P46" s="244"/>
      <c r="Q46" s="244"/>
    </row>
    <row r="47" spans="1:19" ht="13.2" x14ac:dyDescent="0.25">
      <c r="A47" s="1" t="s">
        <v>1023</v>
      </c>
      <c r="B47" s="65"/>
      <c r="C47" s="66"/>
      <c r="D47" s="65"/>
      <c r="E47" s="65"/>
      <c r="F47" s="67"/>
      <c r="G47" s="154"/>
      <c r="H47" s="191" t="s">
        <v>528</v>
      </c>
      <c r="I47" s="75" t="s">
        <v>31</v>
      </c>
      <c r="J47" s="399"/>
      <c r="K47" s="74"/>
      <c r="L47" s="76"/>
      <c r="M47" s="76">
        <f>M48</f>
        <v>10000000</v>
      </c>
      <c r="N47" s="418">
        <f>N48</f>
        <v>-10000000</v>
      </c>
      <c r="O47" s="279"/>
      <c r="P47" s="244"/>
      <c r="Q47" s="244"/>
      <c r="S47" s="311" t="s">
        <v>501</v>
      </c>
    </row>
    <row r="48" spans="1:19" ht="13.2" x14ac:dyDescent="0.25">
      <c r="A48" s="1" t="s">
        <v>1176</v>
      </c>
      <c r="B48" s="65"/>
      <c r="C48" s="66"/>
      <c r="D48" s="65"/>
      <c r="E48" s="65"/>
      <c r="F48" s="67"/>
      <c r="G48" s="154"/>
      <c r="H48" s="188"/>
      <c r="I48" s="271" t="s">
        <v>559</v>
      </c>
      <c r="J48" s="538">
        <v>10</v>
      </c>
      <c r="K48" s="272" t="s">
        <v>33</v>
      </c>
      <c r="L48" s="274">
        <v>1000000</v>
      </c>
      <c r="M48" s="274">
        <f>ROUNDDOWN(J48*L48,-3)</f>
        <v>10000000</v>
      </c>
      <c r="N48" s="340">
        <f>Matrik[[#This Row],[JUMLAH]]-Matrik[[#This Row],[JUMLAH ]]</f>
        <v>-10000000</v>
      </c>
      <c r="O48" s="253" t="str">
        <f>IF(AND(ISBLANK(H48),N48&lt;&gt;0),"Rev","")</f>
        <v>Rev</v>
      </c>
      <c r="P48" s="244"/>
      <c r="Q48" s="244"/>
    </row>
    <row r="49" spans="1:19" ht="13.2" x14ac:dyDescent="0.25">
      <c r="A49" s="1" t="s">
        <v>60</v>
      </c>
      <c r="B49" s="68" t="s">
        <v>525</v>
      </c>
      <c r="C49" s="69" t="s">
        <v>35</v>
      </c>
      <c r="D49" s="68"/>
      <c r="E49" s="68"/>
      <c r="F49" s="70"/>
      <c r="G49" s="155">
        <f>G50</f>
        <v>24000000</v>
      </c>
      <c r="H49" s="189" t="s">
        <v>525</v>
      </c>
      <c r="I49" s="69" t="s">
        <v>35</v>
      </c>
      <c r="J49" s="68"/>
      <c r="K49" s="68"/>
      <c r="L49" s="70"/>
      <c r="M49" s="70">
        <f>M50</f>
        <v>24000000</v>
      </c>
      <c r="N49" s="417">
        <f>N50</f>
        <v>0</v>
      </c>
      <c r="O49" s="279" t="s">
        <v>1007</v>
      </c>
      <c r="P49" s="244"/>
      <c r="Q49" s="244"/>
      <c r="S49" s="311" t="s">
        <v>501</v>
      </c>
    </row>
    <row r="50" spans="1:19" ht="26.4" x14ac:dyDescent="0.25">
      <c r="A50" s="1" t="s">
        <v>61</v>
      </c>
      <c r="B50" s="65"/>
      <c r="C50" s="66" t="s">
        <v>566</v>
      </c>
      <c r="D50" s="65">
        <v>6</v>
      </c>
      <c r="E50" s="65" t="s">
        <v>26</v>
      </c>
      <c r="F50" s="67">
        <v>4000000</v>
      </c>
      <c r="G50" s="154">
        <f>ROUNDDOWN(D50*F50,-3)</f>
        <v>24000000</v>
      </c>
      <c r="H50" s="188"/>
      <c r="I50" s="66" t="s">
        <v>566</v>
      </c>
      <c r="J50" s="65">
        <v>6</v>
      </c>
      <c r="K50" s="65" t="s">
        <v>26</v>
      </c>
      <c r="L50" s="67">
        <v>4000000</v>
      </c>
      <c r="M50" s="67">
        <f>ROUNDDOWN(J50*L50,-3)</f>
        <v>24000000</v>
      </c>
      <c r="N50" s="340">
        <f>Matrik[[#This Row],[JUMLAH]]-Matrik[[#This Row],[JUMLAH ]]</f>
        <v>0</v>
      </c>
      <c r="O50" s="240" t="str">
        <f>IF(AND(ISBLANK(H50),N50&lt;&gt;0),"Rev","")</f>
        <v/>
      </c>
      <c r="P50" s="247"/>
      <c r="Q50" s="244"/>
    </row>
    <row r="51" spans="1:19" ht="13.2" x14ac:dyDescent="0.25">
      <c r="A51" s="1" t="s">
        <v>62</v>
      </c>
      <c r="B51" s="71" t="s">
        <v>38</v>
      </c>
      <c r="C51" s="72" t="s">
        <v>567</v>
      </c>
      <c r="D51" s="71"/>
      <c r="E51" s="71"/>
      <c r="F51" s="73"/>
      <c r="G51" s="156">
        <f>SUM(G52,G57,G59)</f>
        <v>83752000</v>
      </c>
      <c r="H51" s="190" t="s">
        <v>38</v>
      </c>
      <c r="I51" s="72" t="s">
        <v>567</v>
      </c>
      <c r="J51" s="71"/>
      <c r="K51" s="71"/>
      <c r="L51" s="73"/>
      <c r="M51" s="73">
        <f>SUM(M52,M57,M59)</f>
        <v>107252000</v>
      </c>
      <c r="N51" s="444">
        <f>SUM(N52,N57,N59)</f>
        <v>-23500000</v>
      </c>
      <c r="O51" s="279" t="s">
        <v>1007</v>
      </c>
      <c r="P51" s="532" t="s">
        <v>499</v>
      </c>
      <c r="Q51" s="532" t="s">
        <v>501</v>
      </c>
      <c r="S51" s="311"/>
    </row>
    <row r="52" spans="1:19" ht="13.2" x14ac:dyDescent="0.25">
      <c r="A52" s="1" t="s">
        <v>568</v>
      </c>
      <c r="B52" s="68" t="s">
        <v>523</v>
      </c>
      <c r="C52" s="69" t="s">
        <v>24</v>
      </c>
      <c r="D52" s="68"/>
      <c r="E52" s="68"/>
      <c r="F52" s="70"/>
      <c r="G52" s="155">
        <f>SUM(G53:G56)</f>
        <v>13500000</v>
      </c>
      <c r="H52" s="189" t="s">
        <v>523</v>
      </c>
      <c r="I52" s="69" t="s">
        <v>24</v>
      </c>
      <c r="J52" s="68"/>
      <c r="K52" s="68"/>
      <c r="L52" s="70"/>
      <c r="M52" s="70">
        <f>SUM(M53:M56)</f>
        <v>21000000</v>
      </c>
      <c r="N52" s="445">
        <f>SUM(N53:N56)</f>
        <v>-7500000</v>
      </c>
      <c r="O52" s="279" t="s">
        <v>1007</v>
      </c>
      <c r="P52" s="244"/>
      <c r="Q52" s="244"/>
      <c r="S52" s="311" t="s">
        <v>501</v>
      </c>
    </row>
    <row r="53" spans="1:19" ht="13.2" x14ac:dyDescent="0.25">
      <c r="A53" s="1" t="s">
        <v>569</v>
      </c>
      <c r="B53" s="65"/>
      <c r="C53" s="66" t="s">
        <v>555</v>
      </c>
      <c r="D53" s="65">
        <v>100</v>
      </c>
      <c r="E53" s="65" t="s">
        <v>26</v>
      </c>
      <c r="F53" s="67">
        <v>75000</v>
      </c>
      <c r="G53" s="154">
        <f>ROUNDDOWN(D53*F53,-3)</f>
        <v>7500000</v>
      </c>
      <c r="H53" s="188"/>
      <c r="I53" s="271" t="s">
        <v>555</v>
      </c>
      <c r="J53" s="537">
        <v>200</v>
      </c>
      <c r="K53" s="272" t="s">
        <v>26</v>
      </c>
      <c r="L53" s="274">
        <v>75000</v>
      </c>
      <c r="M53" s="274">
        <f>ROUNDDOWN(J53*L53,-3)</f>
        <v>15000000</v>
      </c>
      <c r="N53" s="479">
        <f>Matrik[[#This Row],[JUMLAH]]-Matrik[[#This Row],[JUMLAH ]]</f>
        <v>-7500000</v>
      </c>
      <c r="O53" s="253" t="str">
        <f>IF(AND(ISBLANK(H53),N53&lt;&gt;0),"Rev detil","")</f>
        <v>Rev detil</v>
      </c>
      <c r="P53" s="244"/>
      <c r="Q53" s="244"/>
    </row>
    <row r="54" spans="1:19" ht="13.2" x14ac:dyDescent="0.25">
      <c r="A54" s="1" t="s">
        <v>570</v>
      </c>
      <c r="B54" s="65"/>
      <c r="C54" s="66" t="s">
        <v>563</v>
      </c>
      <c r="D54" s="65">
        <v>2</v>
      </c>
      <c r="E54" s="65" t="s">
        <v>120</v>
      </c>
      <c r="F54" s="67">
        <v>1500000</v>
      </c>
      <c r="G54" s="154">
        <f>ROUNDDOWN(D54*F54,-3)</f>
        <v>3000000</v>
      </c>
      <c r="H54" s="188"/>
      <c r="I54" s="66" t="s">
        <v>563</v>
      </c>
      <c r="J54" s="65">
        <v>2</v>
      </c>
      <c r="K54" s="65" t="s">
        <v>120</v>
      </c>
      <c r="L54" s="67">
        <v>1500000</v>
      </c>
      <c r="M54" s="67">
        <f>ROUNDDOWN(J54*L54,-3)</f>
        <v>3000000</v>
      </c>
      <c r="N54" s="340">
        <f>Matrik[[#This Row],[JUMLAH]]-Matrik[[#This Row],[JUMLAH ]]</f>
        <v>0</v>
      </c>
      <c r="O54" s="279" t="s">
        <v>1007</v>
      </c>
      <c r="P54" s="244"/>
      <c r="Q54" s="244"/>
    </row>
    <row r="55" spans="1:19" ht="13.2" x14ac:dyDescent="0.25">
      <c r="A55" s="1" t="s">
        <v>571</v>
      </c>
      <c r="B55" s="65"/>
      <c r="C55" s="66" t="s">
        <v>564</v>
      </c>
      <c r="D55" s="65">
        <v>2</v>
      </c>
      <c r="E55" s="65" t="s">
        <v>120</v>
      </c>
      <c r="F55" s="67">
        <v>1000000</v>
      </c>
      <c r="G55" s="154">
        <f>ROUNDDOWN(D55*F55,-3)</f>
        <v>2000000</v>
      </c>
      <c r="H55" s="188"/>
      <c r="I55" s="66" t="s">
        <v>564</v>
      </c>
      <c r="J55" s="65">
        <v>2</v>
      </c>
      <c r="K55" s="65" t="s">
        <v>120</v>
      </c>
      <c r="L55" s="67">
        <v>1000000</v>
      </c>
      <c r="M55" s="67">
        <f>ROUNDDOWN(J55*L55,-3)</f>
        <v>2000000</v>
      </c>
      <c r="N55" s="340">
        <f>Matrik[[#This Row],[JUMLAH]]-Matrik[[#This Row],[JUMLAH ]]</f>
        <v>0</v>
      </c>
      <c r="O55" s="279" t="s">
        <v>1007</v>
      </c>
      <c r="P55" s="244"/>
      <c r="Q55" s="244"/>
    </row>
    <row r="56" spans="1:19" ht="13.2" x14ac:dyDescent="0.25">
      <c r="A56" s="25" t="s">
        <v>572</v>
      </c>
      <c r="B56" s="65"/>
      <c r="C56" s="66" t="s">
        <v>573</v>
      </c>
      <c r="D56" s="65">
        <v>4</v>
      </c>
      <c r="E56" s="65" t="s">
        <v>59</v>
      </c>
      <c r="F56" s="67">
        <v>250000</v>
      </c>
      <c r="G56" s="154">
        <f>ROUNDDOWN(D56*F56,-3)</f>
        <v>1000000</v>
      </c>
      <c r="H56" s="188"/>
      <c r="I56" s="66" t="s">
        <v>573</v>
      </c>
      <c r="J56" s="65">
        <v>4</v>
      </c>
      <c r="K56" s="65" t="s">
        <v>59</v>
      </c>
      <c r="L56" s="67">
        <v>250000</v>
      </c>
      <c r="M56" s="67">
        <f>ROUNDDOWN(J56*L56,-3)</f>
        <v>1000000</v>
      </c>
      <c r="N56" s="340">
        <f>Matrik[[#This Row],[JUMLAH]]-Matrik[[#This Row],[JUMLAH ]]</f>
        <v>0</v>
      </c>
      <c r="O56" s="279" t="s">
        <v>1007</v>
      </c>
      <c r="P56" s="244"/>
      <c r="Q56" s="244"/>
    </row>
    <row r="57" spans="1:19" ht="13.2" x14ac:dyDescent="0.25">
      <c r="A57" s="1" t="s">
        <v>574</v>
      </c>
      <c r="B57" s="74" t="s">
        <v>528</v>
      </c>
      <c r="C57" s="75" t="s">
        <v>31</v>
      </c>
      <c r="D57" s="74"/>
      <c r="E57" s="74"/>
      <c r="F57" s="76"/>
      <c r="G57" s="157">
        <f>G58</f>
        <v>4000000</v>
      </c>
      <c r="H57" s="191" t="s">
        <v>528</v>
      </c>
      <c r="I57" s="75" t="s">
        <v>31</v>
      </c>
      <c r="J57" s="74"/>
      <c r="K57" s="74"/>
      <c r="L57" s="76"/>
      <c r="M57" s="76">
        <f>M58</f>
        <v>20000000</v>
      </c>
      <c r="N57" s="418">
        <f>N58</f>
        <v>-16000000</v>
      </c>
      <c r="O57" s="279" t="s">
        <v>1007</v>
      </c>
      <c r="P57" s="244"/>
      <c r="Q57" s="244"/>
      <c r="S57" s="311" t="s">
        <v>501</v>
      </c>
    </row>
    <row r="58" spans="1:19" ht="13.2" x14ac:dyDescent="0.25">
      <c r="A58" s="1" t="s">
        <v>575</v>
      </c>
      <c r="B58" s="65"/>
      <c r="C58" s="66" t="s">
        <v>559</v>
      </c>
      <c r="D58" s="65">
        <v>4</v>
      </c>
      <c r="E58" s="65" t="s">
        <v>33</v>
      </c>
      <c r="F58" s="67">
        <v>1000000</v>
      </c>
      <c r="G58" s="154">
        <f>ROUNDDOWN(D58*F58,-3)</f>
        <v>4000000</v>
      </c>
      <c r="H58" s="188"/>
      <c r="I58" s="271" t="s">
        <v>559</v>
      </c>
      <c r="J58" s="537">
        <v>20</v>
      </c>
      <c r="K58" s="272" t="s">
        <v>33</v>
      </c>
      <c r="L58" s="274">
        <v>1000000</v>
      </c>
      <c r="M58" s="274">
        <f>ROUNDDOWN(J58*L58,-3)</f>
        <v>20000000</v>
      </c>
      <c r="N58" s="340">
        <f>Matrik[[#This Row],[JUMLAH]]-Matrik[[#This Row],[JUMLAH ]]</f>
        <v>-16000000</v>
      </c>
      <c r="O58" s="253" t="str">
        <f>IF(AND(ISBLANK(H58),N58&lt;&gt;0),"Rev","")</f>
        <v>Rev</v>
      </c>
      <c r="P58" s="244"/>
      <c r="Q58" s="244"/>
    </row>
    <row r="59" spans="1:19" ht="13.2" x14ac:dyDescent="0.25">
      <c r="A59" s="1" t="s">
        <v>63</v>
      </c>
      <c r="B59" s="68" t="s">
        <v>525</v>
      </c>
      <c r="C59" s="69" t="s">
        <v>35</v>
      </c>
      <c r="D59" s="68"/>
      <c r="E59" s="68"/>
      <c r="F59" s="70"/>
      <c r="G59" s="155">
        <f>G60</f>
        <v>66252000</v>
      </c>
      <c r="H59" s="189" t="s">
        <v>525</v>
      </c>
      <c r="I59" s="69" t="s">
        <v>35</v>
      </c>
      <c r="J59" s="68"/>
      <c r="K59" s="68"/>
      <c r="L59" s="70"/>
      <c r="M59" s="70">
        <f>M60</f>
        <v>66252000</v>
      </c>
      <c r="N59" s="417">
        <f>N60</f>
        <v>0</v>
      </c>
      <c r="O59" s="279" t="s">
        <v>1007</v>
      </c>
      <c r="P59" s="244"/>
      <c r="Q59" s="244"/>
      <c r="S59" s="311" t="s">
        <v>501</v>
      </c>
    </row>
    <row r="60" spans="1:19" ht="13.2" x14ac:dyDescent="0.25">
      <c r="A60" s="1" t="s">
        <v>64</v>
      </c>
      <c r="B60" s="65"/>
      <c r="C60" s="66" t="s">
        <v>576</v>
      </c>
      <c r="D60" s="65">
        <v>12</v>
      </c>
      <c r="E60" s="65" t="s">
        <v>26</v>
      </c>
      <c r="F60" s="67">
        <v>5521000</v>
      </c>
      <c r="G60" s="154">
        <f>ROUNDDOWN(D60*F60,-3)</f>
        <v>66252000</v>
      </c>
      <c r="H60" s="188"/>
      <c r="I60" s="66" t="s">
        <v>576</v>
      </c>
      <c r="J60" s="65">
        <v>12</v>
      </c>
      <c r="K60" s="65" t="s">
        <v>26</v>
      </c>
      <c r="L60" s="67">
        <v>5521000</v>
      </c>
      <c r="M60" s="67">
        <f>ROUNDDOWN(J60*L60,-3)</f>
        <v>66252000</v>
      </c>
      <c r="N60" s="340">
        <f>Matrik[[#This Row],[JUMLAH]]-Matrik[[#This Row],[JUMLAH ]]</f>
        <v>0</v>
      </c>
      <c r="O60" s="240" t="str">
        <f>IF(AND(ISBLANK(H60),N60&lt;&gt;0),"Rev","")</f>
        <v/>
      </c>
      <c r="P60" s="244"/>
      <c r="Q60" s="244"/>
    </row>
    <row r="61" spans="1:19" ht="13.2" x14ac:dyDescent="0.25">
      <c r="A61" s="1" t="s">
        <v>65</v>
      </c>
      <c r="B61" s="77" t="s">
        <v>66</v>
      </c>
      <c r="C61" s="78" t="s">
        <v>67</v>
      </c>
      <c r="D61" s="77"/>
      <c r="E61" s="77" t="s">
        <v>554</v>
      </c>
      <c r="F61" s="79"/>
      <c r="G61" s="158">
        <f>SUM(G62,G77)</f>
        <v>475336000</v>
      </c>
      <c r="H61" s="192" t="s">
        <v>66</v>
      </c>
      <c r="I61" s="78" t="s">
        <v>67</v>
      </c>
      <c r="J61" s="77"/>
      <c r="K61" s="77" t="s">
        <v>554</v>
      </c>
      <c r="L61" s="79"/>
      <c r="M61" s="79">
        <f>SUM(M62,M77)</f>
        <v>475336000</v>
      </c>
      <c r="N61" s="428">
        <f>SUM(N62,N77)</f>
        <v>0</v>
      </c>
      <c r="O61" s="279" t="s">
        <v>1007</v>
      </c>
      <c r="P61" s="244"/>
      <c r="Q61" s="244"/>
    </row>
    <row r="62" spans="1:19" ht="13.2" x14ac:dyDescent="0.25">
      <c r="A62" s="1" t="s">
        <v>68</v>
      </c>
      <c r="B62" s="71" t="s">
        <v>21</v>
      </c>
      <c r="C62" s="72" t="s">
        <v>577</v>
      </c>
      <c r="D62" s="71"/>
      <c r="E62" s="71"/>
      <c r="F62" s="73"/>
      <c r="G62" s="156">
        <f>SUM(G63,G71,G73,G75)</f>
        <v>404820000</v>
      </c>
      <c r="H62" s="190" t="s">
        <v>21</v>
      </c>
      <c r="I62" s="72" t="s">
        <v>577</v>
      </c>
      <c r="J62" s="71"/>
      <c r="K62" s="71"/>
      <c r="L62" s="73"/>
      <c r="M62" s="73">
        <f>SUM(M63,M69,M71,M73,M75)</f>
        <v>404820000</v>
      </c>
      <c r="N62" s="419">
        <f>SUM(N63,N69,N71,N73,N75)</f>
        <v>0</v>
      </c>
      <c r="O62" s="279" t="s">
        <v>1007</v>
      </c>
      <c r="P62" s="532" t="s">
        <v>502</v>
      </c>
      <c r="Q62" s="532" t="s">
        <v>503</v>
      </c>
      <c r="S62" s="311"/>
    </row>
    <row r="63" spans="1:19" ht="13.2" x14ac:dyDescent="0.25">
      <c r="A63" s="1" t="s">
        <v>69</v>
      </c>
      <c r="B63" s="68" t="s">
        <v>523</v>
      </c>
      <c r="C63" s="69" t="s">
        <v>24</v>
      </c>
      <c r="D63" s="68"/>
      <c r="E63" s="68"/>
      <c r="F63" s="70"/>
      <c r="G63" s="155">
        <f>SUM(G64:G68)</f>
        <v>74000000</v>
      </c>
      <c r="H63" s="189" t="s">
        <v>523</v>
      </c>
      <c r="I63" s="69" t="s">
        <v>24</v>
      </c>
      <c r="J63" s="68"/>
      <c r="K63" s="68"/>
      <c r="L63" s="70"/>
      <c r="M63" s="70">
        <f>SUM(M64:M68)</f>
        <v>43000000</v>
      </c>
      <c r="N63" s="417">
        <f>SUM(N64:N68)</f>
        <v>31000000</v>
      </c>
      <c r="O63" s="279" t="s">
        <v>1007</v>
      </c>
      <c r="P63" s="244"/>
      <c r="Q63" s="244"/>
      <c r="S63" s="311" t="s">
        <v>503</v>
      </c>
    </row>
    <row r="64" spans="1:19" ht="13.2" x14ac:dyDescent="0.25">
      <c r="A64" s="1" t="s">
        <v>70</v>
      </c>
      <c r="B64" s="65"/>
      <c r="C64" s="66" t="s">
        <v>555</v>
      </c>
      <c r="D64" s="65">
        <v>200</v>
      </c>
      <c r="E64" s="65" t="s">
        <v>26</v>
      </c>
      <c r="F64" s="67">
        <v>75000</v>
      </c>
      <c r="G64" s="154">
        <f>ROUNDDOWN(D64*F64,-3)</f>
        <v>15000000</v>
      </c>
      <c r="H64" s="188"/>
      <c r="I64" s="66" t="s">
        <v>555</v>
      </c>
      <c r="J64" s="65">
        <v>200</v>
      </c>
      <c r="K64" s="65" t="s">
        <v>26</v>
      </c>
      <c r="L64" s="67">
        <v>75000</v>
      </c>
      <c r="M64" s="67">
        <f>ROUNDDOWN(J64*L64,-3)</f>
        <v>15000000</v>
      </c>
      <c r="N64" s="340">
        <f>Matrik[[#This Row],[JUMLAH]]-Matrik[[#This Row],[JUMLAH ]]</f>
        <v>0</v>
      </c>
      <c r="O64" s="279" t="s">
        <v>1007</v>
      </c>
      <c r="P64" s="244"/>
      <c r="Q64" s="244"/>
    </row>
    <row r="65" spans="1:19" ht="13.2" x14ac:dyDescent="0.25">
      <c r="A65" s="1" t="s">
        <v>71</v>
      </c>
      <c r="B65" s="65"/>
      <c r="C65" s="66" t="s">
        <v>556</v>
      </c>
      <c r="D65" s="65">
        <v>8</v>
      </c>
      <c r="E65" s="65" t="s">
        <v>120</v>
      </c>
      <c r="F65" s="67">
        <v>1000000</v>
      </c>
      <c r="G65" s="154">
        <f>ROUNDDOWN(D65*F65,-3)</f>
        <v>8000000</v>
      </c>
      <c r="H65" s="188"/>
      <c r="I65" s="66" t="s">
        <v>556</v>
      </c>
      <c r="J65" s="65">
        <v>8</v>
      </c>
      <c r="K65" s="65" t="s">
        <v>120</v>
      </c>
      <c r="L65" s="67">
        <v>1000000</v>
      </c>
      <c r="M65" s="67">
        <f>ROUNDDOWN(J65*L65,-3)</f>
        <v>8000000</v>
      </c>
      <c r="N65" s="480">
        <f>Matrik[[#This Row],[JUMLAH]]-Matrik[[#This Row],[JUMLAH ]]</f>
        <v>0</v>
      </c>
      <c r="O65" s="253" t="str">
        <f>IF(AND(ISBLANK(H65),N65&lt;&gt;0),"Rev detil","")</f>
        <v/>
      </c>
      <c r="P65" s="244"/>
      <c r="Q65" s="244"/>
    </row>
    <row r="66" spans="1:19" ht="13.2" x14ac:dyDescent="0.25">
      <c r="A66" s="1" t="s">
        <v>72</v>
      </c>
      <c r="B66" s="65"/>
      <c r="C66" s="66" t="s">
        <v>557</v>
      </c>
      <c r="D66" s="65">
        <v>8</v>
      </c>
      <c r="E66" s="65" t="s">
        <v>120</v>
      </c>
      <c r="F66" s="67">
        <v>1500000</v>
      </c>
      <c r="G66" s="154">
        <f>ROUNDDOWN(D66*F66,-3)</f>
        <v>12000000</v>
      </c>
      <c r="H66" s="188"/>
      <c r="I66" s="66" t="s">
        <v>557</v>
      </c>
      <c r="J66" s="65">
        <v>8</v>
      </c>
      <c r="K66" s="65" t="s">
        <v>120</v>
      </c>
      <c r="L66" s="67">
        <v>1500000</v>
      </c>
      <c r="M66" s="67">
        <f>ROUNDDOWN(J66*L66,-3)</f>
        <v>12000000</v>
      </c>
      <c r="N66" s="480">
        <f>Matrik[[#This Row],[JUMLAH]]-Matrik[[#This Row],[JUMLAH ]]</f>
        <v>0</v>
      </c>
      <c r="O66" s="253" t="str">
        <f>IF(AND(ISBLANK(H66),N66&lt;&gt;0),"Rev detil","")</f>
        <v/>
      </c>
      <c r="P66" s="244"/>
      <c r="Q66" s="244"/>
    </row>
    <row r="67" spans="1:19" ht="13.2" x14ac:dyDescent="0.25">
      <c r="A67" s="1" t="s">
        <v>578</v>
      </c>
      <c r="B67" s="65"/>
      <c r="C67" s="66" t="s">
        <v>558</v>
      </c>
      <c r="D67" s="65">
        <v>8</v>
      </c>
      <c r="E67" s="65" t="s">
        <v>120</v>
      </c>
      <c r="F67" s="67">
        <v>1000000</v>
      </c>
      <c r="G67" s="154">
        <f>ROUNDDOWN(D67*F67,-3)</f>
        <v>8000000</v>
      </c>
      <c r="H67" s="188"/>
      <c r="I67" s="66" t="s">
        <v>558</v>
      </c>
      <c r="J67" s="65">
        <v>8</v>
      </c>
      <c r="K67" s="65" t="s">
        <v>120</v>
      </c>
      <c r="L67" s="67">
        <v>1000000</v>
      </c>
      <c r="M67" s="67">
        <f>ROUNDDOWN(J67*L67,-3)</f>
        <v>8000000</v>
      </c>
      <c r="N67" s="480">
        <f>Matrik[[#This Row],[JUMLAH]]-Matrik[[#This Row],[JUMLAH ]]</f>
        <v>0</v>
      </c>
      <c r="O67" s="253" t="str">
        <f>IF(AND(ISBLANK(H67),N67&lt;&gt;0),"Rev detil","")</f>
        <v/>
      </c>
      <c r="P67" s="244"/>
      <c r="Q67" s="244"/>
    </row>
    <row r="68" spans="1:19" ht="13.2" x14ac:dyDescent="0.25">
      <c r="A68" s="1" t="s">
        <v>579</v>
      </c>
      <c r="B68" s="65"/>
      <c r="C68" s="66" t="s">
        <v>580</v>
      </c>
      <c r="D68" s="65">
        <v>62</v>
      </c>
      <c r="E68" s="65" t="s">
        <v>581</v>
      </c>
      <c r="F68" s="67">
        <v>500000</v>
      </c>
      <c r="G68" s="154">
        <f>ROUNDDOWN(D68*F68,-3)</f>
        <v>31000000</v>
      </c>
      <c r="H68" s="188"/>
      <c r="I68" s="304"/>
      <c r="J68" s="539"/>
      <c r="K68" s="305"/>
      <c r="L68" s="306"/>
      <c r="M68" s="306"/>
      <c r="N68" s="478">
        <f>Matrik[[#This Row],[JUMLAH]]-Matrik[[#This Row],[JUMLAH ]]</f>
        <v>31000000</v>
      </c>
      <c r="O68" s="253" t="str">
        <f>IF(AND(ISBLANK(H68),N68&lt;&gt;0),"Rev detil","")</f>
        <v>Rev detil</v>
      </c>
      <c r="P68" s="244"/>
      <c r="Q68" s="244"/>
    </row>
    <row r="69" spans="1:19" ht="13.2" x14ac:dyDescent="0.25">
      <c r="A69" s="1" t="s">
        <v>1024</v>
      </c>
      <c r="B69" s="65"/>
      <c r="C69" s="66"/>
      <c r="D69" s="65"/>
      <c r="E69" s="65"/>
      <c r="F69" s="67"/>
      <c r="G69" s="154"/>
      <c r="H69" s="187" t="s">
        <v>524</v>
      </c>
      <c r="I69" s="63" t="s">
        <v>73</v>
      </c>
      <c r="J69" s="62"/>
      <c r="K69" s="62"/>
      <c r="L69" s="64"/>
      <c r="M69" s="64">
        <f>M70</f>
        <v>31000000</v>
      </c>
      <c r="N69" s="442">
        <f>N70</f>
        <v>-31000000</v>
      </c>
      <c r="O69" s="279" t="s">
        <v>1007</v>
      </c>
      <c r="P69" s="244"/>
      <c r="Q69" s="244"/>
      <c r="S69" s="311" t="s">
        <v>503</v>
      </c>
    </row>
    <row r="70" spans="1:19" ht="13.2" x14ac:dyDescent="0.25">
      <c r="A70" s="1" t="s">
        <v>1177</v>
      </c>
      <c r="B70" s="65"/>
      <c r="C70" s="66"/>
      <c r="D70" s="65"/>
      <c r="E70" s="65"/>
      <c r="F70" s="67"/>
      <c r="G70" s="154"/>
      <c r="H70" s="188"/>
      <c r="I70" s="271" t="s">
        <v>955</v>
      </c>
      <c r="J70" s="537">
        <v>1</v>
      </c>
      <c r="K70" s="272" t="s">
        <v>120</v>
      </c>
      <c r="L70" s="274">
        <v>31000000</v>
      </c>
      <c r="M70" s="274">
        <f>ROUNDDOWN(J70*L70,-3)</f>
        <v>31000000</v>
      </c>
      <c r="N70" s="479">
        <f>Matrik[[#This Row],[JUMLAH]]-Matrik[[#This Row],[JUMLAH ]]</f>
        <v>-31000000</v>
      </c>
      <c r="O70" s="253" t="str">
        <f>IF(AND(ISBLANK(H70),N70&lt;&gt;0),"Rev detil","")</f>
        <v>Rev detil</v>
      </c>
      <c r="P70" s="244"/>
      <c r="Q70" s="244"/>
    </row>
    <row r="71" spans="1:19" ht="13.2" x14ac:dyDescent="0.25">
      <c r="A71" s="1" t="s">
        <v>75</v>
      </c>
      <c r="B71" s="68" t="s">
        <v>528</v>
      </c>
      <c r="C71" s="69" t="s">
        <v>31</v>
      </c>
      <c r="D71" s="68"/>
      <c r="E71" s="68"/>
      <c r="F71" s="70"/>
      <c r="G71" s="155">
        <f>G72</f>
        <v>25200000</v>
      </c>
      <c r="H71" s="189" t="s">
        <v>528</v>
      </c>
      <c r="I71" s="69" t="s">
        <v>31</v>
      </c>
      <c r="J71" s="68"/>
      <c r="K71" s="68"/>
      <c r="L71" s="70"/>
      <c r="M71" s="70">
        <f>M72</f>
        <v>25200000</v>
      </c>
      <c r="N71" s="417">
        <f>N72</f>
        <v>0</v>
      </c>
      <c r="O71" s="279" t="s">
        <v>1007</v>
      </c>
      <c r="P71" s="244"/>
      <c r="Q71" s="244"/>
      <c r="S71" s="311" t="s">
        <v>503</v>
      </c>
    </row>
    <row r="72" spans="1:19" ht="13.2" x14ac:dyDescent="0.25">
      <c r="A72" s="1" t="s">
        <v>76</v>
      </c>
      <c r="B72" s="65"/>
      <c r="C72" s="66" t="s">
        <v>559</v>
      </c>
      <c r="D72" s="65">
        <v>28</v>
      </c>
      <c r="E72" s="65" t="s">
        <v>33</v>
      </c>
      <c r="F72" s="67">
        <v>900000</v>
      </c>
      <c r="G72" s="154">
        <f>ROUNDDOWN(D72*F72,-3)</f>
        <v>25200000</v>
      </c>
      <c r="H72" s="188"/>
      <c r="I72" s="66" t="s">
        <v>559</v>
      </c>
      <c r="J72" s="65">
        <v>28</v>
      </c>
      <c r="K72" s="65" t="s">
        <v>33</v>
      </c>
      <c r="L72" s="67">
        <v>900000</v>
      </c>
      <c r="M72" s="67">
        <f>ROUNDDOWN(J72*L72,-3)</f>
        <v>25200000</v>
      </c>
      <c r="N72" s="480">
        <f>Matrik[[#This Row],[JUMLAH]]-Matrik[[#This Row],[JUMLAH ]]</f>
        <v>0</v>
      </c>
      <c r="O72" s="253" t="str">
        <f>IF(AND(ISBLANK(H72),N72&lt;&gt;0),"Rev detil","")</f>
        <v/>
      </c>
      <c r="P72" s="244"/>
      <c r="Q72" s="244"/>
    </row>
    <row r="73" spans="1:19" ht="13.2" x14ac:dyDescent="0.25">
      <c r="A73" s="1" t="s">
        <v>77</v>
      </c>
      <c r="B73" s="68" t="s">
        <v>525</v>
      </c>
      <c r="C73" s="69" t="s">
        <v>35</v>
      </c>
      <c r="D73" s="68"/>
      <c r="E73" s="68"/>
      <c r="F73" s="70"/>
      <c r="G73" s="155">
        <f>G74</f>
        <v>304120000</v>
      </c>
      <c r="H73" s="189" t="s">
        <v>525</v>
      </c>
      <c r="I73" s="69" t="s">
        <v>35</v>
      </c>
      <c r="J73" s="68"/>
      <c r="K73" s="68"/>
      <c r="L73" s="70"/>
      <c r="M73" s="70">
        <f>M74</f>
        <v>304120000</v>
      </c>
      <c r="N73" s="417">
        <f>N74</f>
        <v>0</v>
      </c>
      <c r="O73" s="279" t="s">
        <v>1007</v>
      </c>
      <c r="P73" s="244"/>
      <c r="Q73" s="244"/>
      <c r="S73" s="311" t="s">
        <v>503</v>
      </c>
    </row>
    <row r="74" spans="1:19" ht="13.2" x14ac:dyDescent="0.25">
      <c r="A74" s="1" t="s">
        <v>78</v>
      </c>
      <c r="B74" s="65"/>
      <c r="C74" s="66" t="s">
        <v>582</v>
      </c>
      <c r="D74" s="65">
        <v>52</v>
      </c>
      <c r="E74" s="65" t="s">
        <v>26</v>
      </c>
      <c r="F74" s="67">
        <v>5848480</v>
      </c>
      <c r="G74" s="154">
        <f>ROUNDDOWN(D74*F74,-3)</f>
        <v>304120000</v>
      </c>
      <c r="H74" s="188"/>
      <c r="I74" s="66" t="s">
        <v>582</v>
      </c>
      <c r="J74" s="65">
        <v>52</v>
      </c>
      <c r="K74" s="65" t="s">
        <v>26</v>
      </c>
      <c r="L74" s="67">
        <v>5848480</v>
      </c>
      <c r="M74" s="67">
        <f>ROUNDDOWN(J74*L74,-3)</f>
        <v>304120000</v>
      </c>
      <c r="N74" s="340">
        <f>Matrik[[#This Row],[JUMLAH]]-Matrik[[#This Row],[JUMLAH ]]</f>
        <v>0</v>
      </c>
      <c r="O74" s="240" t="str">
        <f>IF(AND(ISBLANK(H74),N74&lt;&gt;0),"Rev","")</f>
        <v/>
      </c>
      <c r="P74" s="244"/>
      <c r="Q74" s="244"/>
    </row>
    <row r="75" spans="1:19" ht="13.2" x14ac:dyDescent="0.25">
      <c r="A75" s="1" t="s">
        <v>79</v>
      </c>
      <c r="B75" s="68" t="s">
        <v>583</v>
      </c>
      <c r="C75" s="69" t="s">
        <v>80</v>
      </c>
      <c r="D75" s="68"/>
      <c r="E75" s="68"/>
      <c r="F75" s="70"/>
      <c r="G75" s="155">
        <f>G76</f>
        <v>1500000</v>
      </c>
      <c r="H75" s="189" t="s">
        <v>583</v>
      </c>
      <c r="I75" s="69" t="s">
        <v>80</v>
      </c>
      <c r="J75" s="68"/>
      <c r="K75" s="68"/>
      <c r="L75" s="70"/>
      <c r="M75" s="70">
        <f>M76</f>
        <v>1500000</v>
      </c>
      <c r="N75" s="417">
        <f>N76</f>
        <v>0</v>
      </c>
      <c r="O75" s="279" t="s">
        <v>1007</v>
      </c>
      <c r="P75" s="244"/>
      <c r="Q75" s="244"/>
      <c r="S75" s="311" t="s">
        <v>503</v>
      </c>
    </row>
    <row r="76" spans="1:19" ht="13.2" x14ac:dyDescent="0.25">
      <c r="A76" s="1" t="s">
        <v>81</v>
      </c>
      <c r="B76" s="65"/>
      <c r="C76" s="66" t="s">
        <v>584</v>
      </c>
      <c r="D76" s="65">
        <v>10</v>
      </c>
      <c r="E76" s="65" t="s">
        <v>26</v>
      </c>
      <c r="F76" s="67">
        <v>150000</v>
      </c>
      <c r="G76" s="154">
        <f>ROUNDDOWN(D76*F76,-3)</f>
        <v>1500000</v>
      </c>
      <c r="H76" s="188"/>
      <c r="I76" s="66" t="s">
        <v>584</v>
      </c>
      <c r="J76" s="65">
        <v>10</v>
      </c>
      <c r="K76" s="65" t="s">
        <v>26</v>
      </c>
      <c r="L76" s="67">
        <v>150000</v>
      </c>
      <c r="M76" s="67">
        <f>ROUNDDOWN(J76*L76,-3)</f>
        <v>1500000</v>
      </c>
      <c r="N76" s="340">
        <f>Matrik[[#This Row],[JUMLAH]]-Matrik[[#This Row],[JUMLAH ]]</f>
        <v>0</v>
      </c>
      <c r="O76" s="240" t="str">
        <f>IF(AND(ISBLANK(H76),N76&lt;&gt;0),"Rev","")</f>
        <v/>
      </c>
      <c r="P76" s="244"/>
      <c r="Q76" s="244"/>
    </row>
    <row r="77" spans="1:19" ht="13.2" x14ac:dyDescent="0.25">
      <c r="A77" s="1" t="s">
        <v>82</v>
      </c>
      <c r="B77" s="71" t="s">
        <v>38</v>
      </c>
      <c r="C77" s="72" t="s">
        <v>92</v>
      </c>
      <c r="D77" s="71"/>
      <c r="E77" s="71"/>
      <c r="F77" s="73"/>
      <c r="G77" s="156">
        <f>SUM(G78,G83,G85)</f>
        <v>70516000</v>
      </c>
      <c r="H77" s="190" t="s">
        <v>38</v>
      </c>
      <c r="I77" s="72" t="s">
        <v>92</v>
      </c>
      <c r="J77" s="71"/>
      <c r="K77" s="71"/>
      <c r="L77" s="73"/>
      <c r="M77" s="73">
        <f>SUM(M78,M83,M85)</f>
        <v>70516000</v>
      </c>
      <c r="N77" s="419">
        <f>SUM(N78,N83,N85)</f>
        <v>0</v>
      </c>
      <c r="O77" s="279" t="s">
        <v>1007</v>
      </c>
      <c r="P77" s="532" t="s">
        <v>502</v>
      </c>
      <c r="Q77" s="532" t="s">
        <v>503</v>
      </c>
      <c r="S77" s="311"/>
    </row>
    <row r="78" spans="1:19" ht="13.2" x14ac:dyDescent="0.25">
      <c r="A78" s="1" t="s">
        <v>83</v>
      </c>
      <c r="B78" s="68" t="s">
        <v>523</v>
      </c>
      <c r="C78" s="69" t="s">
        <v>24</v>
      </c>
      <c r="D78" s="68"/>
      <c r="E78" s="68"/>
      <c r="F78" s="70"/>
      <c r="G78" s="155">
        <f>SUM(G79:G82)</f>
        <v>22625000</v>
      </c>
      <c r="H78" s="189" t="s">
        <v>523</v>
      </c>
      <c r="I78" s="69" t="s">
        <v>24</v>
      </c>
      <c r="J78" s="68"/>
      <c r="K78" s="68"/>
      <c r="L78" s="70"/>
      <c r="M78" s="70">
        <f>SUM(M79:M82)</f>
        <v>22625000</v>
      </c>
      <c r="N78" s="417">
        <f>SUM(N79:N82)</f>
        <v>0</v>
      </c>
      <c r="O78" s="281"/>
      <c r="P78" s="244"/>
      <c r="Q78" s="244"/>
      <c r="S78" s="311" t="s">
        <v>503</v>
      </c>
    </row>
    <row r="79" spans="1:19" ht="13.2" x14ac:dyDescent="0.25">
      <c r="A79" s="1" t="s">
        <v>84</v>
      </c>
      <c r="B79" s="65"/>
      <c r="C79" s="66" t="s">
        <v>555</v>
      </c>
      <c r="D79" s="65">
        <v>75</v>
      </c>
      <c r="E79" s="65" t="s">
        <v>26</v>
      </c>
      <c r="F79" s="67">
        <v>75000</v>
      </c>
      <c r="G79" s="154">
        <f>ROUNDDOWN(D79*F79,-3)</f>
        <v>5625000</v>
      </c>
      <c r="H79" s="188"/>
      <c r="I79" s="66" t="s">
        <v>555</v>
      </c>
      <c r="J79" s="65">
        <v>75</v>
      </c>
      <c r="K79" s="65" t="s">
        <v>26</v>
      </c>
      <c r="L79" s="67">
        <v>75000</v>
      </c>
      <c r="M79" s="67">
        <f>ROUNDDOWN(J79*L79,-3)</f>
        <v>5625000</v>
      </c>
      <c r="N79" s="340">
        <f>Matrik[[#This Row],[JUMLAH]]-Matrik[[#This Row],[JUMLAH ]]</f>
        <v>0</v>
      </c>
      <c r="O79" s="240" t="str">
        <f>IF(AND(ISBLANK(H79),N79&lt;&gt;0),"Rev","")</f>
        <v/>
      </c>
      <c r="P79" s="244"/>
      <c r="Q79" s="244"/>
    </row>
    <row r="80" spans="1:19" ht="13.2" x14ac:dyDescent="0.25">
      <c r="A80" s="1" t="s">
        <v>85</v>
      </c>
      <c r="B80" s="65"/>
      <c r="C80" s="66" t="s">
        <v>556</v>
      </c>
      <c r="D80" s="65">
        <v>4</v>
      </c>
      <c r="E80" s="65" t="s">
        <v>120</v>
      </c>
      <c r="F80" s="67">
        <v>1500000</v>
      </c>
      <c r="G80" s="154">
        <f>ROUNDDOWN(D80*F80,-3)</f>
        <v>6000000</v>
      </c>
      <c r="H80" s="188"/>
      <c r="I80" s="66" t="s">
        <v>556</v>
      </c>
      <c r="J80" s="65">
        <v>4</v>
      </c>
      <c r="K80" s="65" t="s">
        <v>120</v>
      </c>
      <c r="L80" s="67">
        <v>1500000</v>
      </c>
      <c r="M80" s="67">
        <f>ROUNDDOWN(J80*L80,-3)</f>
        <v>6000000</v>
      </c>
      <c r="N80" s="340">
        <f>Matrik[[#This Row],[JUMLAH]]-Matrik[[#This Row],[JUMLAH ]]</f>
        <v>0</v>
      </c>
      <c r="O80" s="240" t="str">
        <f>IF(AND(ISBLANK(H80),N80&lt;&gt;0),"Rev","")</f>
        <v/>
      </c>
      <c r="P80" s="244"/>
      <c r="Q80" s="244"/>
    </row>
    <row r="81" spans="1:19" ht="13.2" x14ac:dyDescent="0.25">
      <c r="A81" s="1" t="s">
        <v>585</v>
      </c>
      <c r="B81" s="65"/>
      <c r="C81" s="66" t="s">
        <v>557</v>
      </c>
      <c r="D81" s="65">
        <v>4</v>
      </c>
      <c r="E81" s="65" t="s">
        <v>120</v>
      </c>
      <c r="F81" s="67">
        <v>1500000</v>
      </c>
      <c r="G81" s="154">
        <f>ROUNDDOWN(D81*F81,-3)</f>
        <v>6000000</v>
      </c>
      <c r="H81" s="188"/>
      <c r="I81" s="66" t="s">
        <v>557</v>
      </c>
      <c r="J81" s="65">
        <v>4</v>
      </c>
      <c r="K81" s="65" t="s">
        <v>120</v>
      </c>
      <c r="L81" s="67">
        <v>1500000</v>
      </c>
      <c r="M81" s="67">
        <f>ROUNDDOWN(J81*L81,-3)</f>
        <v>6000000</v>
      </c>
      <c r="N81" s="340">
        <f>Matrik[[#This Row],[JUMLAH]]-Matrik[[#This Row],[JUMLAH ]]</f>
        <v>0</v>
      </c>
      <c r="O81" s="240" t="str">
        <f>IF(AND(ISBLANK(H81),N81&lt;&gt;0),"Rev","")</f>
        <v/>
      </c>
      <c r="P81" s="244"/>
      <c r="Q81" s="244"/>
    </row>
    <row r="82" spans="1:19" ht="13.2" x14ac:dyDescent="0.25">
      <c r="A82" s="1" t="s">
        <v>586</v>
      </c>
      <c r="B82" s="65"/>
      <c r="C82" s="66" t="s">
        <v>558</v>
      </c>
      <c r="D82" s="65">
        <v>5</v>
      </c>
      <c r="E82" s="65" t="s">
        <v>120</v>
      </c>
      <c r="F82" s="67">
        <v>1000000</v>
      </c>
      <c r="G82" s="154">
        <f>ROUNDDOWN(D82*F82,-3)</f>
        <v>5000000</v>
      </c>
      <c r="H82" s="188"/>
      <c r="I82" s="66" t="s">
        <v>558</v>
      </c>
      <c r="J82" s="65">
        <v>5</v>
      </c>
      <c r="K82" s="65" t="s">
        <v>120</v>
      </c>
      <c r="L82" s="67">
        <v>1000000</v>
      </c>
      <c r="M82" s="67">
        <f>ROUNDDOWN(J82*L82,-3)</f>
        <v>5000000</v>
      </c>
      <c r="N82" s="340">
        <f>Matrik[[#This Row],[JUMLAH]]-Matrik[[#This Row],[JUMLAH ]]</f>
        <v>0</v>
      </c>
      <c r="O82" s="240" t="str">
        <f>IF(AND(ISBLANK(H82),N82&lt;&gt;0),"Rev","")</f>
        <v/>
      </c>
      <c r="P82" s="244"/>
      <c r="Q82" s="244"/>
    </row>
    <row r="83" spans="1:19" ht="13.2" x14ac:dyDescent="0.25">
      <c r="A83" s="1" t="s">
        <v>86</v>
      </c>
      <c r="B83" s="62" t="s">
        <v>528</v>
      </c>
      <c r="C83" s="63" t="s">
        <v>31</v>
      </c>
      <c r="D83" s="62"/>
      <c r="E83" s="62"/>
      <c r="F83" s="64"/>
      <c r="G83" s="153">
        <f>G84</f>
        <v>7200000</v>
      </c>
      <c r="H83" s="187" t="s">
        <v>528</v>
      </c>
      <c r="I83" s="63" t="s">
        <v>31</v>
      </c>
      <c r="J83" s="62"/>
      <c r="K83" s="62"/>
      <c r="L83" s="64"/>
      <c r="M83" s="64">
        <f>M84</f>
        <v>7200000</v>
      </c>
      <c r="N83" s="416">
        <f>N84</f>
        <v>0</v>
      </c>
      <c r="O83" s="280"/>
      <c r="P83" s="244"/>
      <c r="Q83" s="244"/>
      <c r="S83" s="311" t="s">
        <v>503</v>
      </c>
    </row>
    <row r="84" spans="1:19" ht="13.2" x14ac:dyDescent="0.25">
      <c r="A84" s="1" t="s">
        <v>87</v>
      </c>
      <c r="B84" s="65"/>
      <c r="C84" s="66" t="s">
        <v>559</v>
      </c>
      <c r="D84" s="65">
        <v>8</v>
      </c>
      <c r="E84" s="65" t="s">
        <v>33</v>
      </c>
      <c r="F84" s="67">
        <v>900000</v>
      </c>
      <c r="G84" s="154">
        <f>ROUNDDOWN(D84*F84,-3)</f>
        <v>7200000</v>
      </c>
      <c r="H84" s="188"/>
      <c r="I84" s="66" t="s">
        <v>559</v>
      </c>
      <c r="J84" s="65">
        <v>8</v>
      </c>
      <c r="K84" s="65" t="s">
        <v>33</v>
      </c>
      <c r="L84" s="67">
        <v>900000</v>
      </c>
      <c r="M84" s="67">
        <f>ROUNDDOWN(J84*L84,-3)</f>
        <v>7200000</v>
      </c>
      <c r="N84" s="340">
        <f>Matrik[[#This Row],[JUMLAH]]-Matrik[[#This Row],[JUMLAH ]]</f>
        <v>0</v>
      </c>
      <c r="O84" s="240" t="str">
        <f>IF(AND(ISBLANK(H84),N84&lt;&gt;0),"Rev","")</f>
        <v/>
      </c>
      <c r="P84" s="244"/>
      <c r="Q84" s="244"/>
    </row>
    <row r="85" spans="1:19" ht="13.2" x14ac:dyDescent="0.25">
      <c r="A85" s="1" t="s">
        <v>89</v>
      </c>
      <c r="B85" s="68" t="s">
        <v>525</v>
      </c>
      <c r="C85" s="69" t="s">
        <v>35</v>
      </c>
      <c r="D85" s="68"/>
      <c r="E85" s="68"/>
      <c r="F85" s="70"/>
      <c r="G85" s="155">
        <f>G86</f>
        <v>40691000</v>
      </c>
      <c r="H85" s="189" t="s">
        <v>525</v>
      </c>
      <c r="I85" s="69" t="s">
        <v>35</v>
      </c>
      <c r="J85" s="68"/>
      <c r="K85" s="68"/>
      <c r="L85" s="70"/>
      <c r="M85" s="70">
        <f>M86</f>
        <v>40691000</v>
      </c>
      <c r="N85" s="417">
        <f>N86</f>
        <v>0</v>
      </c>
      <c r="O85" s="281"/>
      <c r="P85" s="244"/>
      <c r="Q85" s="244"/>
      <c r="S85" s="311" t="s">
        <v>503</v>
      </c>
    </row>
    <row r="86" spans="1:19" ht="13.2" x14ac:dyDescent="0.25">
      <c r="A86" s="1" t="s">
        <v>90</v>
      </c>
      <c r="B86" s="65"/>
      <c r="C86" s="66" t="s">
        <v>587</v>
      </c>
      <c r="D86" s="65">
        <v>20</v>
      </c>
      <c r="E86" s="65" t="s">
        <v>26</v>
      </c>
      <c r="F86" s="67">
        <v>2034550</v>
      </c>
      <c r="G86" s="154">
        <f>ROUNDDOWN(D86*F86,-3)</f>
        <v>40691000</v>
      </c>
      <c r="H86" s="188"/>
      <c r="I86" s="66" t="s">
        <v>587</v>
      </c>
      <c r="J86" s="65">
        <v>20</v>
      </c>
      <c r="K86" s="65" t="s">
        <v>26</v>
      </c>
      <c r="L86" s="67">
        <v>2034550</v>
      </c>
      <c r="M86" s="67">
        <f>ROUNDDOWN(J86*L86,-3)</f>
        <v>40691000</v>
      </c>
      <c r="N86" s="340">
        <f>Matrik[[#This Row],[JUMLAH]]-Matrik[[#This Row],[JUMLAH ]]</f>
        <v>0</v>
      </c>
      <c r="O86" s="240" t="str">
        <f>IF(AND(ISBLANK(H86),N86&lt;&gt;0),"Rev","")</f>
        <v/>
      </c>
      <c r="P86" s="244"/>
      <c r="Q86" s="244"/>
    </row>
    <row r="87" spans="1:19" ht="13.2" x14ac:dyDescent="0.25">
      <c r="A87" s="1" t="s">
        <v>93</v>
      </c>
      <c r="B87" s="77" t="s">
        <v>94</v>
      </c>
      <c r="C87" s="78" t="s">
        <v>95</v>
      </c>
      <c r="D87" s="77"/>
      <c r="E87" s="77" t="s">
        <v>554</v>
      </c>
      <c r="F87" s="79"/>
      <c r="G87" s="158">
        <f>SUM(G88,G98)</f>
        <v>219670000</v>
      </c>
      <c r="H87" s="192" t="s">
        <v>94</v>
      </c>
      <c r="I87" s="78" t="s">
        <v>95</v>
      </c>
      <c r="J87" s="77"/>
      <c r="K87" s="77" t="s">
        <v>554</v>
      </c>
      <c r="L87" s="79"/>
      <c r="M87" s="79">
        <f>SUM(M88,M98)</f>
        <v>316578000</v>
      </c>
      <c r="N87" s="428">
        <f>SUM(N88,N98)</f>
        <v>-96908000</v>
      </c>
      <c r="O87" s="279" t="s">
        <v>1007</v>
      </c>
      <c r="P87" s="244"/>
      <c r="Q87" s="244"/>
    </row>
    <row r="88" spans="1:19" ht="13.2" x14ac:dyDescent="0.25">
      <c r="A88" s="1" t="s">
        <v>96</v>
      </c>
      <c r="B88" s="71" t="s">
        <v>21</v>
      </c>
      <c r="C88" s="72" t="s">
        <v>588</v>
      </c>
      <c r="D88" s="71"/>
      <c r="E88" s="71"/>
      <c r="F88" s="73"/>
      <c r="G88" s="156">
        <f>SUM(G89,G96)</f>
        <v>116750000</v>
      </c>
      <c r="H88" s="190" t="s">
        <v>21</v>
      </c>
      <c r="I88" s="72" t="s">
        <v>588</v>
      </c>
      <c r="J88" s="71"/>
      <c r="K88" s="71"/>
      <c r="L88" s="73"/>
      <c r="M88" s="73">
        <f>SUM(M89,M94,M96)</f>
        <v>205658000</v>
      </c>
      <c r="N88" s="419">
        <f>SUM(N89,N94,N96)</f>
        <v>-88908000</v>
      </c>
      <c r="O88" s="279" t="s">
        <v>1007</v>
      </c>
      <c r="P88" s="532" t="s">
        <v>502</v>
      </c>
      <c r="Q88" s="532" t="s">
        <v>504</v>
      </c>
      <c r="S88" s="311"/>
    </row>
    <row r="89" spans="1:19" ht="13.2" x14ac:dyDescent="0.25">
      <c r="A89" s="1" t="s">
        <v>98</v>
      </c>
      <c r="B89" s="68" t="s">
        <v>523</v>
      </c>
      <c r="C89" s="69" t="s">
        <v>24</v>
      </c>
      <c r="D89" s="68"/>
      <c r="E89" s="68"/>
      <c r="F89" s="70"/>
      <c r="G89" s="155">
        <f>SUM(G90:G93)</f>
        <v>50750000</v>
      </c>
      <c r="H89" s="189" t="s">
        <v>523</v>
      </c>
      <c r="I89" s="69" t="s">
        <v>24</v>
      </c>
      <c r="J89" s="68"/>
      <c r="K89" s="68"/>
      <c r="L89" s="70"/>
      <c r="M89" s="70">
        <f>SUM(M90:M93)</f>
        <v>50750000</v>
      </c>
      <c r="N89" s="417">
        <f>SUM(N90:N93)</f>
        <v>0</v>
      </c>
      <c r="O89" s="279" t="s">
        <v>1007</v>
      </c>
      <c r="P89" s="244"/>
      <c r="Q89" s="244"/>
      <c r="S89" s="311" t="s">
        <v>504</v>
      </c>
    </row>
    <row r="90" spans="1:19" ht="13.2" x14ac:dyDescent="0.25">
      <c r="A90" s="1" t="s">
        <v>99</v>
      </c>
      <c r="B90" s="65"/>
      <c r="C90" s="66" t="s">
        <v>555</v>
      </c>
      <c r="D90" s="65">
        <v>250</v>
      </c>
      <c r="E90" s="65" t="s">
        <v>26</v>
      </c>
      <c r="F90" s="67">
        <v>75000</v>
      </c>
      <c r="G90" s="154">
        <f>ROUNDDOWN(D90*F90,-3)</f>
        <v>18750000</v>
      </c>
      <c r="H90" s="188"/>
      <c r="I90" s="66" t="s">
        <v>555</v>
      </c>
      <c r="J90" s="65">
        <v>250</v>
      </c>
      <c r="K90" s="65" t="s">
        <v>26</v>
      </c>
      <c r="L90" s="67">
        <v>75000</v>
      </c>
      <c r="M90" s="67">
        <f>ROUNDDOWN(J90*L90,-3)</f>
        <v>18750000</v>
      </c>
      <c r="N90" s="340">
        <f>Matrik[[#This Row],[JUMLAH]]-Matrik[[#This Row],[JUMLAH ]]</f>
        <v>0</v>
      </c>
      <c r="O90" s="279" t="s">
        <v>1007</v>
      </c>
      <c r="P90" s="244"/>
      <c r="Q90" s="244"/>
    </row>
    <row r="91" spans="1:19" ht="13.2" x14ac:dyDescent="0.25">
      <c r="A91" s="1" t="s">
        <v>100</v>
      </c>
      <c r="B91" s="65"/>
      <c r="C91" s="66" t="s">
        <v>556</v>
      </c>
      <c r="D91" s="65">
        <v>8</v>
      </c>
      <c r="E91" s="65" t="s">
        <v>120</v>
      </c>
      <c r="F91" s="67">
        <v>1500000</v>
      </c>
      <c r="G91" s="154">
        <f>ROUNDDOWN(D91*F91,-3)</f>
        <v>12000000</v>
      </c>
      <c r="H91" s="188"/>
      <c r="I91" s="66" t="s">
        <v>556</v>
      </c>
      <c r="J91" s="65">
        <v>8</v>
      </c>
      <c r="K91" s="65" t="s">
        <v>120</v>
      </c>
      <c r="L91" s="67">
        <v>1500000</v>
      </c>
      <c r="M91" s="67">
        <f>ROUNDDOWN(J91*L91,-3)</f>
        <v>12000000</v>
      </c>
      <c r="N91" s="480">
        <f>Matrik[[#This Row],[JUMLAH]]-Matrik[[#This Row],[JUMLAH ]]</f>
        <v>0</v>
      </c>
      <c r="O91" s="253" t="str">
        <f>IF(AND(ISBLANK(H91),N91&lt;&gt;0),"Rev detil","")</f>
        <v/>
      </c>
      <c r="P91" s="244"/>
      <c r="Q91" s="244"/>
    </row>
    <row r="92" spans="1:19" ht="13.2" x14ac:dyDescent="0.25">
      <c r="A92" s="1" t="s">
        <v>101</v>
      </c>
      <c r="B92" s="65"/>
      <c r="C92" s="66" t="s">
        <v>557</v>
      </c>
      <c r="D92" s="65">
        <v>8</v>
      </c>
      <c r="E92" s="65" t="s">
        <v>120</v>
      </c>
      <c r="F92" s="67">
        <v>1500000</v>
      </c>
      <c r="G92" s="154">
        <f>ROUNDDOWN(D92*F92,-3)</f>
        <v>12000000</v>
      </c>
      <c r="H92" s="188"/>
      <c r="I92" s="66" t="s">
        <v>557</v>
      </c>
      <c r="J92" s="65">
        <v>8</v>
      </c>
      <c r="K92" s="65" t="s">
        <v>120</v>
      </c>
      <c r="L92" s="67">
        <v>1500000</v>
      </c>
      <c r="M92" s="67">
        <f>ROUNDDOWN(J92*L92,-3)</f>
        <v>12000000</v>
      </c>
      <c r="N92" s="480">
        <f>Matrik[[#This Row],[JUMLAH]]-Matrik[[#This Row],[JUMLAH ]]</f>
        <v>0</v>
      </c>
      <c r="O92" s="253" t="str">
        <f>IF(AND(ISBLANK(H92),N92&lt;&gt;0),"Rev detil","")</f>
        <v/>
      </c>
      <c r="P92" s="244"/>
      <c r="Q92" s="244"/>
    </row>
    <row r="93" spans="1:19" ht="13.2" x14ac:dyDescent="0.25">
      <c r="A93" s="1" t="s">
        <v>102</v>
      </c>
      <c r="B93" s="65"/>
      <c r="C93" s="66" t="s">
        <v>558</v>
      </c>
      <c r="D93" s="65">
        <v>8</v>
      </c>
      <c r="E93" s="65" t="s">
        <v>120</v>
      </c>
      <c r="F93" s="67">
        <v>1000000</v>
      </c>
      <c r="G93" s="154">
        <f>ROUNDDOWN(D93*F93,-3)</f>
        <v>8000000</v>
      </c>
      <c r="H93" s="188"/>
      <c r="I93" s="66" t="s">
        <v>558</v>
      </c>
      <c r="J93" s="65">
        <v>8</v>
      </c>
      <c r="K93" s="65" t="s">
        <v>120</v>
      </c>
      <c r="L93" s="67">
        <v>1000000</v>
      </c>
      <c r="M93" s="67">
        <f>ROUNDDOWN(J93*L93,-3)</f>
        <v>8000000</v>
      </c>
      <c r="N93" s="480">
        <f>Matrik[[#This Row],[JUMLAH]]-Matrik[[#This Row],[JUMLAH ]]</f>
        <v>0</v>
      </c>
      <c r="O93" s="253" t="str">
        <f>IF(AND(ISBLANK(H93),N93&lt;&gt;0),"Rev detil","")</f>
        <v/>
      </c>
      <c r="P93" s="244"/>
      <c r="Q93" s="244"/>
    </row>
    <row r="94" spans="1:19" ht="13.2" x14ac:dyDescent="0.25">
      <c r="A94" s="1" t="s">
        <v>1025</v>
      </c>
      <c r="B94" s="65"/>
      <c r="C94" s="66"/>
      <c r="D94" s="65"/>
      <c r="E94" s="65"/>
      <c r="F94" s="67"/>
      <c r="G94" s="154"/>
      <c r="H94" s="191" t="s">
        <v>528</v>
      </c>
      <c r="I94" s="75" t="s">
        <v>31</v>
      </c>
      <c r="J94" s="74"/>
      <c r="K94" s="74"/>
      <c r="L94" s="76"/>
      <c r="M94" s="76">
        <f>M95</f>
        <v>27000000</v>
      </c>
      <c r="N94" s="418">
        <f>N95</f>
        <v>-27000000</v>
      </c>
      <c r="O94" s="279"/>
      <c r="P94" s="244"/>
      <c r="Q94" s="244"/>
      <c r="S94" s="311" t="s">
        <v>504</v>
      </c>
    </row>
    <row r="95" spans="1:19" ht="13.2" x14ac:dyDescent="0.25">
      <c r="A95" s="1" t="s">
        <v>1178</v>
      </c>
      <c r="B95" s="65"/>
      <c r="C95" s="66"/>
      <c r="D95" s="65"/>
      <c r="E95" s="65"/>
      <c r="F95" s="67"/>
      <c r="G95" s="154"/>
      <c r="H95" s="188"/>
      <c r="I95" s="271" t="s">
        <v>559</v>
      </c>
      <c r="J95" s="537">
        <v>30</v>
      </c>
      <c r="K95" s="272" t="s">
        <v>33</v>
      </c>
      <c r="L95" s="274">
        <v>900000</v>
      </c>
      <c r="M95" s="274">
        <f>ROUNDDOWN(J95*L95,-3)</f>
        <v>27000000</v>
      </c>
      <c r="N95" s="340">
        <f>Matrik[[#This Row],[JUMLAH]]-Matrik[[#This Row],[JUMLAH ]]</f>
        <v>-27000000</v>
      </c>
      <c r="O95" s="253" t="str">
        <f>IF(AND(ISBLANK(H95),N95&lt;&gt;0),"Rev","")</f>
        <v>Rev</v>
      </c>
      <c r="P95" s="244"/>
      <c r="Q95" s="244"/>
    </row>
    <row r="96" spans="1:19" ht="13.2" x14ac:dyDescent="0.25">
      <c r="A96" s="1" t="s">
        <v>103</v>
      </c>
      <c r="B96" s="68" t="s">
        <v>525</v>
      </c>
      <c r="C96" s="69" t="s">
        <v>35</v>
      </c>
      <c r="D96" s="68"/>
      <c r="E96" s="68"/>
      <c r="F96" s="70"/>
      <c r="G96" s="155">
        <f>G97</f>
        <v>66000000</v>
      </c>
      <c r="H96" s="189" t="s">
        <v>525</v>
      </c>
      <c r="I96" s="69" t="s">
        <v>35</v>
      </c>
      <c r="J96" s="68"/>
      <c r="K96" s="68"/>
      <c r="L96" s="70"/>
      <c r="M96" s="70">
        <f>M97</f>
        <v>127908000</v>
      </c>
      <c r="N96" s="417">
        <f>N97</f>
        <v>-61908000</v>
      </c>
      <c r="O96" s="279" t="s">
        <v>1007</v>
      </c>
      <c r="P96" s="244"/>
      <c r="Q96" s="244"/>
      <c r="S96" s="311" t="s">
        <v>504</v>
      </c>
    </row>
    <row r="97" spans="1:19" ht="13.2" x14ac:dyDescent="0.25">
      <c r="A97" s="1" t="s">
        <v>104</v>
      </c>
      <c r="B97" s="65"/>
      <c r="C97" s="66" t="s">
        <v>589</v>
      </c>
      <c r="D97" s="65">
        <v>12</v>
      </c>
      <c r="E97" s="65" t="s">
        <v>26</v>
      </c>
      <c r="F97" s="67">
        <v>5500000</v>
      </c>
      <c r="G97" s="154">
        <f>ROUNDDOWN(D97*F97,-3)</f>
        <v>66000000</v>
      </c>
      <c r="H97" s="188"/>
      <c r="I97" s="271" t="s">
        <v>589</v>
      </c>
      <c r="J97" s="537">
        <v>20</v>
      </c>
      <c r="K97" s="272" t="s">
        <v>26</v>
      </c>
      <c r="L97" s="274">
        <v>6395400</v>
      </c>
      <c r="M97" s="274">
        <f>ROUNDDOWN(J97*L97,-3)</f>
        <v>127908000</v>
      </c>
      <c r="N97" s="340">
        <f>Matrik[[#This Row],[JUMLAH]]-Matrik[[#This Row],[JUMLAH ]]</f>
        <v>-61908000</v>
      </c>
      <c r="O97" s="240" t="str">
        <f>IF(AND(ISBLANK(H97),N97&lt;&gt;0),"Rev","")</f>
        <v>Rev</v>
      </c>
      <c r="P97" s="244"/>
      <c r="Q97" s="244"/>
    </row>
    <row r="98" spans="1:19" ht="13.2" x14ac:dyDescent="0.25">
      <c r="A98" s="1" t="s">
        <v>590</v>
      </c>
      <c r="B98" s="80" t="s">
        <v>38</v>
      </c>
      <c r="C98" s="81" t="s">
        <v>97</v>
      </c>
      <c r="D98" s="80"/>
      <c r="E98" s="80"/>
      <c r="F98" s="82"/>
      <c r="G98" s="159">
        <f>SUM(G99,G105,G107)</f>
        <v>102920000</v>
      </c>
      <c r="H98" s="193" t="s">
        <v>38</v>
      </c>
      <c r="I98" s="81" t="s">
        <v>97</v>
      </c>
      <c r="J98" s="80"/>
      <c r="K98" s="80"/>
      <c r="L98" s="82"/>
      <c r="M98" s="82">
        <f>SUM(M99,M105,M107)</f>
        <v>110920000</v>
      </c>
      <c r="N98" s="420">
        <f>SUM(N99,N105,N107)</f>
        <v>-8000000</v>
      </c>
      <c r="O98" s="279" t="s">
        <v>1007</v>
      </c>
      <c r="P98" s="532" t="s">
        <v>502</v>
      </c>
      <c r="Q98" s="532" t="s">
        <v>504</v>
      </c>
      <c r="S98" s="311"/>
    </row>
    <row r="99" spans="1:19" ht="13.2" x14ac:dyDescent="0.25">
      <c r="A99" s="1" t="s">
        <v>591</v>
      </c>
      <c r="B99" s="68" t="s">
        <v>523</v>
      </c>
      <c r="C99" s="69" t="s">
        <v>24</v>
      </c>
      <c r="D99" s="68"/>
      <c r="E99" s="68"/>
      <c r="F99" s="70"/>
      <c r="G99" s="155">
        <f>SUM(G100:G104)</f>
        <v>23750000</v>
      </c>
      <c r="H99" s="189" t="s">
        <v>523</v>
      </c>
      <c r="I99" s="69" t="s">
        <v>24</v>
      </c>
      <c r="J99" s="68"/>
      <c r="K99" s="68"/>
      <c r="L99" s="70"/>
      <c r="M99" s="70">
        <f>SUM(M100:M104)</f>
        <v>23750000</v>
      </c>
      <c r="N99" s="417">
        <f>SUM(N100:N104)</f>
        <v>0</v>
      </c>
      <c r="O99" s="279"/>
      <c r="P99" s="244"/>
      <c r="Q99" s="244"/>
      <c r="S99" s="311" t="s">
        <v>504</v>
      </c>
    </row>
    <row r="100" spans="1:19" ht="13.2" x14ac:dyDescent="0.25">
      <c r="A100" s="1" t="s">
        <v>592</v>
      </c>
      <c r="B100" s="65"/>
      <c r="C100" s="66" t="s">
        <v>555</v>
      </c>
      <c r="D100" s="65">
        <v>90</v>
      </c>
      <c r="E100" s="65" t="s">
        <v>26</v>
      </c>
      <c r="F100" s="67">
        <v>75000</v>
      </c>
      <c r="G100" s="154">
        <f>ROUNDDOWN(D100*F100,-3)</f>
        <v>6750000</v>
      </c>
      <c r="H100" s="188"/>
      <c r="I100" s="66" t="s">
        <v>555</v>
      </c>
      <c r="J100" s="65">
        <v>90</v>
      </c>
      <c r="K100" s="65" t="s">
        <v>26</v>
      </c>
      <c r="L100" s="67">
        <v>75000</v>
      </c>
      <c r="M100" s="67">
        <f>ROUNDDOWN(J100*L100,-3)</f>
        <v>6750000</v>
      </c>
      <c r="N100" s="340">
        <f>Matrik[[#This Row],[JUMLAH]]-Matrik[[#This Row],[JUMLAH ]]</f>
        <v>0</v>
      </c>
      <c r="O100" s="240" t="str">
        <f>IF(AND(ISBLANK(H100),N100&lt;&gt;0),"Rev","")</f>
        <v/>
      </c>
      <c r="P100" s="244"/>
      <c r="Q100" s="244"/>
    </row>
    <row r="101" spans="1:19" ht="13.2" x14ac:dyDescent="0.25">
      <c r="A101" s="1" t="s">
        <v>593</v>
      </c>
      <c r="B101" s="65"/>
      <c r="C101" s="66" t="s">
        <v>556</v>
      </c>
      <c r="D101" s="65">
        <v>2</v>
      </c>
      <c r="E101" s="65" t="s">
        <v>120</v>
      </c>
      <c r="F101" s="67">
        <v>1500000</v>
      </c>
      <c r="G101" s="154">
        <f>ROUNDDOWN(D101*F101,-3)</f>
        <v>3000000</v>
      </c>
      <c r="H101" s="188"/>
      <c r="I101" s="66" t="s">
        <v>556</v>
      </c>
      <c r="J101" s="65">
        <v>2</v>
      </c>
      <c r="K101" s="65" t="s">
        <v>120</v>
      </c>
      <c r="L101" s="67">
        <v>1500000</v>
      </c>
      <c r="M101" s="67">
        <f>ROUNDDOWN(J101*L101,-3)</f>
        <v>3000000</v>
      </c>
      <c r="N101" s="340">
        <f>Matrik[[#This Row],[JUMLAH]]-Matrik[[#This Row],[JUMLAH ]]</f>
        <v>0</v>
      </c>
      <c r="O101" s="240" t="str">
        <f>IF(AND(ISBLANK(H101),N101&lt;&gt;0),"Rev","")</f>
        <v/>
      </c>
      <c r="P101" s="244"/>
      <c r="Q101" s="244"/>
    </row>
    <row r="102" spans="1:19" ht="13.2" x14ac:dyDescent="0.25">
      <c r="A102" s="1" t="s">
        <v>594</v>
      </c>
      <c r="B102" s="65"/>
      <c r="C102" s="66" t="s">
        <v>557</v>
      </c>
      <c r="D102" s="65">
        <v>2</v>
      </c>
      <c r="E102" s="65" t="s">
        <v>120</v>
      </c>
      <c r="F102" s="67">
        <v>1500000</v>
      </c>
      <c r="G102" s="154">
        <f>ROUNDDOWN(D102*F102,-3)</f>
        <v>3000000</v>
      </c>
      <c r="H102" s="188"/>
      <c r="I102" s="66" t="s">
        <v>557</v>
      </c>
      <c r="J102" s="65">
        <v>2</v>
      </c>
      <c r="K102" s="65" t="s">
        <v>120</v>
      </c>
      <c r="L102" s="67">
        <v>1500000</v>
      </c>
      <c r="M102" s="67">
        <f>ROUNDDOWN(J102*L102,-3)</f>
        <v>3000000</v>
      </c>
      <c r="N102" s="340">
        <f>Matrik[[#This Row],[JUMLAH]]-Matrik[[#This Row],[JUMLAH ]]</f>
        <v>0</v>
      </c>
      <c r="O102" s="240" t="str">
        <f>IF(AND(ISBLANK(H102),N102&lt;&gt;0),"Rev","")</f>
        <v/>
      </c>
      <c r="P102" s="244"/>
      <c r="Q102" s="244"/>
    </row>
    <row r="103" spans="1:19" ht="13.2" x14ac:dyDescent="0.25">
      <c r="A103" s="1" t="s">
        <v>595</v>
      </c>
      <c r="B103" s="65"/>
      <c r="C103" s="66" t="s">
        <v>558</v>
      </c>
      <c r="D103" s="65">
        <v>2</v>
      </c>
      <c r="E103" s="65" t="s">
        <v>120</v>
      </c>
      <c r="F103" s="67">
        <v>1000000</v>
      </c>
      <c r="G103" s="154">
        <f>ROUNDDOWN(D103*F103,-3)</f>
        <v>2000000</v>
      </c>
      <c r="H103" s="188"/>
      <c r="I103" s="66" t="s">
        <v>558</v>
      </c>
      <c r="J103" s="65">
        <v>2</v>
      </c>
      <c r="K103" s="65" t="s">
        <v>120</v>
      </c>
      <c r="L103" s="67">
        <v>1000000</v>
      </c>
      <c r="M103" s="67">
        <f>ROUNDDOWN(J103*L103,-3)</f>
        <v>2000000</v>
      </c>
      <c r="N103" s="340">
        <f>Matrik[[#This Row],[JUMLAH]]-Matrik[[#This Row],[JUMLAH ]]</f>
        <v>0</v>
      </c>
      <c r="O103" s="240" t="str">
        <f>IF(AND(ISBLANK(H103),N103&lt;&gt;0),"Rev","")</f>
        <v/>
      </c>
      <c r="P103" s="244"/>
      <c r="Q103" s="244"/>
    </row>
    <row r="104" spans="1:19" ht="13.2" x14ac:dyDescent="0.25">
      <c r="A104" s="25" t="s">
        <v>596</v>
      </c>
      <c r="B104" s="65"/>
      <c r="C104" s="66" t="s">
        <v>597</v>
      </c>
      <c r="D104" s="65">
        <v>36</v>
      </c>
      <c r="E104" s="65" t="s">
        <v>26</v>
      </c>
      <c r="F104" s="67">
        <v>250000</v>
      </c>
      <c r="G104" s="154">
        <f>ROUNDDOWN(D104*F104,-3)</f>
        <v>9000000</v>
      </c>
      <c r="H104" s="188"/>
      <c r="I104" s="66" t="s">
        <v>597</v>
      </c>
      <c r="J104" s="65">
        <v>36</v>
      </c>
      <c r="K104" s="65" t="s">
        <v>26</v>
      </c>
      <c r="L104" s="67">
        <v>250000</v>
      </c>
      <c r="M104" s="67">
        <f>ROUNDDOWN(J104*L104,-3)</f>
        <v>9000000</v>
      </c>
      <c r="N104" s="340">
        <f>Matrik[[#This Row],[JUMLAH]]-Matrik[[#This Row],[JUMLAH ]]</f>
        <v>0</v>
      </c>
      <c r="O104" s="240" t="str">
        <f>IF(AND(ISBLANK(H104),N104&lt;&gt;0),"Rev","")</f>
        <v/>
      </c>
      <c r="P104" s="244"/>
      <c r="Q104" s="244"/>
    </row>
    <row r="105" spans="1:19" ht="13.2" x14ac:dyDescent="0.25">
      <c r="A105" s="1" t="s">
        <v>598</v>
      </c>
      <c r="B105" s="74" t="s">
        <v>528</v>
      </c>
      <c r="C105" s="75" t="s">
        <v>31</v>
      </c>
      <c r="D105" s="74"/>
      <c r="E105" s="74"/>
      <c r="F105" s="76"/>
      <c r="G105" s="157">
        <f>G106</f>
        <v>10000000</v>
      </c>
      <c r="H105" s="191" t="s">
        <v>528</v>
      </c>
      <c r="I105" s="75" t="s">
        <v>31</v>
      </c>
      <c r="J105" s="74"/>
      <c r="K105" s="74"/>
      <c r="L105" s="76"/>
      <c r="M105" s="76">
        <f>M106</f>
        <v>18000000</v>
      </c>
      <c r="N105" s="418">
        <f>N106</f>
        <v>-8000000</v>
      </c>
      <c r="O105" s="279"/>
      <c r="P105" s="244"/>
      <c r="Q105" s="244"/>
      <c r="S105" s="311" t="s">
        <v>504</v>
      </c>
    </row>
    <row r="106" spans="1:19" ht="13.2" x14ac:dyDescent="0.25">
      <c r="A106" s="1" t="s">
        <v>599</v>
      </c>
      <c r="B106" s="65"/>
      <c r="C106" s="66" t="s">
        <v>559</v>
      </c>
      <c r="D106" s="65">
        <v>10</v>
      </c>
      <c r="E106" s="65" t="s">
        <v>33</v>
      </c>
      <c r="F106" s="67">
        <v>1000000</v>
      </c>
      <c r="G106" s="154">
        <f>ROUNDDOWN(D106*F106,-3)</f>
        <v>10000000</v>
      </c>
      <c r="H106" s="188"/>
      <c r="I106" s="271" t="s">
        <v>559</v>
      </c>
      <c r="J106" s="537">
        <v>20</v>
      </c>
      <c r="K106" s="272" t="s">
        <v>33</v>
      </c>
      <c r="L106" s="274">
        <v>900000</v>
      </c>
      <c r="M106" s="274">
        <f>ROUNDDOWN(J106*L106,-3)</f>
        <v>18000000</v>
      </c>
      <c r="N106" s="340">
        <f>Matrik[[#This Row],[JUMLAH]]-Matrik[[#This Row],[JUMLAH ]]</f>
        <v>-8000000</v>
      </c>
      <c r="O106" s="253"/>
      <c r="P106" s="244"/>
      <c r="Q106" s="244"/>
    </row>
    <row r="107" spans="1:19" ht="13.2" x14ac:dyDescent="0.25">
      <c r="A107" s="1" t="s">
        <v>600</v>
      </c>
      <c r="B107" s="68" t="s">
        <v>525</v>
      </c>
      <c r="C107" s="69" t="s">
        <v>35</v>
      </c>
      <c r="D107" s="68"/>
      <c r="E107" s="68"/>
      <c r="F107" s="70"/>
      <c r="G107" s="155">
        <f>G108</f>
        <v>69170000</v>
      </c>
      <c r="H107" s="189" t="s">
        <v>525</v>
      </c>
      <c r="I107" s="69" t="s">
        <v>35</v>
      </c>
      <c r="J107" s="68"/>
      <c r="K107" s="68"/>
      <c r="L107" s="70"/>
      <c r="M107" s="70">
        <f>M108</f>
        <v>69170000</v>
      </c>
      <c r="N107" s="417">
        <f>N108</f>
        <v>0</v>
      </c>
      <c r="O107" s="279"/>
      <c r="P107" s="244"/>
      <c r="Q107" s="244"/>
      <c r="S107" s="311" t="s">
        <v>504</v>
      </c>
    </row>
    <row r="108" spans="1:19" ht="13.2" x14ac:dyDescent="0.25">
      <c r="A108" s="1" t="s">
        <v>601</v>
      </c>
      <c r="B108" s="65"/>
      <c r="C108" s="66" t="s">
        <v>602</v>
      </c>
      <c r="D108" s="65">
        <v>26</v>
      </c>
      <c r="E108" s="65" t="s">
        <v>26</v>
      </c>
      <c r="F108" s="67">
        <v>2660417</v>
      </c>
      <c r="G108" s="154">
        <f>ROUNDDOWN(D108*F108,-3)</f>
        <v>69170000</v>
      </c>
      <c r="H108" s="188"/>
      <c r="I108" s="66" t="s">
        <v>602</v>
      </c>
      <c r="J108" s="65">
        <v>26</v>
      </c>
      <c r="K108" s="65" t="s">
        <v>26</v>
      </c>
      <c r="L108" s="67">
        <v>2660417</v>
      </c>
      <c r="M108" s="67">
        <f>ROUNDDOWN(J108*L108,-3)</f>
        <v>69170000</v>
      </c>
      <c r="N108" s="340">
        <f>Matrik[[#This Row],[JUMLAH]]-Matrik[[#This Row],[JUMLAH ]]</f>
        <v>0</v>
      </c>
      <c r="O108" s="240" t="str">
        <f>IF(AND(ISBLANK(H108),N108&lt;&gt;0),"Rev","")</f>
        <v/>
      </c>
      <c r="P108" s="244"/>
      <c r="Q108" s="244"/>
    </row>
    <row r="109" spans="1:19" ht="13.2" x14ac:dyDescent="0.25">
      <c r="A109" s="1" t="s">
        <v>105</v>
      </c>
      <c r="B109" s="83" t="s">
        <v>105</v>
      </c>
      <c r="C109" s="84" t="s">
        <v>106</v>
      </c>
      <c r="D109" s="83"/>
      <c r="E109" s="83"/>
      <c r="F109" s="85"/>
      <c r="G109" s="160">
        <f>SUM(G110,G659)</f>
        <v>22288180000</v>
      </c>
      <c r="H109" s="194" t="s">
        <v>105</v>
      </c>
      <c r="I109" s="84" t="s">
        <v>106</v>
      </c>
      <c r="J109" s="83"/>
      <c r="K109" s="83"/>
      <c r="L109" s="85"/>
      <c r="M109" s="85">
        <f>SUM(M110,M659)</f>
        <v>22942174000</v>
      </c>
      <c r="N109" s="421">
        <f>SUM(N110,N659)</f>
        <v>-653994000</v>
      </c>
      <c r="O109" s="279" t="s">
        <v>1007</v>
      </c>
      <c r="P109" s="244"/>
      <c r="Q109" s="244"/>
    </row>
    <row r="110" spans="1:19" ht="26.4" x14ac:dyDescent="0.25">
      <c r="A110" s="1" t="s">
        <v>107</v>
      </c>
      <c r="B110" s="86" t="s">
        <v>603</v>
      </c>
      <c r="C110" s="87" t="s">
        <v>108</v>
      </c>
      <c r="D110" s="86"/>
      <c r="E110" s="86"/>
      <c r="F110" s="88"/>
      <c r="G110" s="161">
        <f>SUM(G111,G117,G406,G412)</f>
        <v>13788180000</v>
      </c>
      <c r="H110" s="195" t="s">
        <v>603</v>
      </c>
      <c r="I110" s="87" t="s">
        <v>108</v>
      </c>
      <c r="J110" s="86"/>
      <c r="K110" s="86"/>
      <c r="L110" s="88"/>
      <c r="M110" s="88">
        <f>SUM(M111,M117,M406,M412)</f>
        <v>14442174000</v>
      </c>
      <c r="N110" s="422">
        <f>SUM(N111,N117,N406,N412)</f>
        <v>-653994000</v>
      </c>
      <c r="O110" s="279" t="s">
        <v>1007</v>
      </c>
      <c r="P110" s="244"/>
      <c r="Q110" s="244"/>
    </row>
    <row r="111" spans="1:19" ht="26.4" x14ac:dyDescent="0.25">
      <c r="A111" s="1" t="s">
        <v>109</v>
      </c>
      <c r="B111" s="89" t="s">
        <v>110</v>
      </c>
      <c r="C111" s="90" t="s">
        <v>604</v>
      </c>
      <c r="D111" s="89">
        <v>2</v>
      </c>
      <c r="E111" s="89" t="s">
        <v>111</v>
      </c>
      <c r="F111" s="91"/>
      <c r="G111" s="162">
        <f>G112</f>
        <v>260000000</v>
      </c>
      <c r="H111" s="196" t="s">
        <v>110</v>
      </c>
      <c r="I111" s="90" t="s">
        <v>604</v>
      </c>
      <c r="J111" s="89">
        <v>2</v>
      </c>
      <c r="K111" s="89" t="s">
        <v>111</v>
      </c>
      <c r="L111" s="91"/>
      <c r="M111" s="91">
        <f t="shared" ref="M111:N115" si="3">M112</f>
        <v>260000000</v>
      </c>
      <c r="N111" s="423">
        <f t="shared" si="3"/>
        <v>0</v>
      </c>
      <c r="O111" s="279" t="s">
        <v>1007</v>
      </c>
      <c r="P111" s="244"/>
      <c r="Q111" s="244"/>
    </row>
    <row r="112" spans="1:19" ht="26.4" x14ac:dyDescent="0.25">
      <c r="A112" s="1" t="s">
        <v>112</v>
      </c>
      <c r="B112" s="92" t="s">
        <v>113</v>
      </c>
      <c r="C112" s="93" t="s">
        <v>605</v>
      </c>
      <c r="D112" s="92">
        <v>2</v>
      </c>
      <c r="E112" s="92" t="s">
        <v>111</v>
      </c>
      <c r="F112" s="94"/>
      <c r="G112" s="94">
        <f>G113</f>
        <v>260000000</v>
      </c>
      <c r="H112" s="92" t="s">
        <v>113</v>
      </c>
      <c r="I112" s="93" t="s">
        <v>605</v>
      </c>
      <c r="J112" s="92">
        <v>2</v>
      </c>
      <c r="K112" s="92" t="s">
        <v>111</v>
      </c>
      <c r="L112" s="94"/>
      <c r="M112" s="94">
        <f t="shared" si="3"/>
        <v>260000000</v>
      </c>
      <c r="N112" s="424">
        <f t="shared" si="3"/>
        <v>0</v>
      </c>
      <c r="O112" s="289"/>
      <c r="P112" s="244"/>
      <c r="Q112" s="244"/>
    </row>
    <row r="113" spans="1:19" ht="26.4" x14ac:dyDescent="0.25">
      <c r="A113" s="1" t="s">
        <v>114</v>
      </c>
      <c r="B113" s="370" t="s">
        <v>606</v>
      </c>
      <c r="C113" s="371" t="s">
        <v>115</v>
      </c>
      <c r="D113" s="370"/>
      <c r="E113" s="370" t="s">
        <v>554</v>
      </c>
      <c r="F113" s="372"/>
      <c r="G113" s="373">
        <f>G114</f>
        <v>260000000</v>
      </c>
      <c r="H113" s="374" t="s">
        <v>606</v>
      </c>
      <c r="I113" s="371" t="s">
        <v>115</v>
      </c>
      <c r="J113" s="370"/>
      <c r="K113" s="370" t="s">
        <v>554</v>
      </c>
      <c r="L113" s="372"/>
      <c r="M113" s="372">
        <f t="shared" si="3"/>
        <v>260000000</v>
      </c>
      <c r="N113" s="425">
        <f t="shared" si="3"/>
        <v>0</v>
      </c>
      <c r="O113" s="290"/>
      <c r="P113" s="244"/>
      <c r="Q113" s="244"/>
    </row>
    <row r="114" spans="1:19" ht="13.2" x14ac:dyDescent="0.25">
      <c r="A114" s="1" t="s">
        <v>116</v>
      </c>
      <c r="B114" s="80" t="s">
        <v>21</v>
      </c>
      <c r="C114" s="81" t="s">
        <v>607</v>
      </c>
      <c r="D114" s="80"/>
      <c r="E114" s="80"/>
      <c r="F114" s="82"/>
      <c r="G114" s="159">
        <f>G115</f>
        <v>260000000</v>
      </c>
      <c r="H114" s="193" t="s">
        <v>21</v>
      </c>
      <c r="I114" s="81" t="s">
        <v>607</v>
      </c>
      <c r="J114" s="80"/>
      <c r="K114" s="80"/>
      <c r="L114" s="82"/>
      <c r="M114" s="82">
        <f t="shared" si="3"/>
        <v>260000000</v>
      </c>
      <c r="N114" s="420">
        <f t="shared" si="3"/>
        <v>0</v>
      </c>
      <c r="O114" s="285"/>
      <c r="P114" s="532" t="s">
        <v>505</v>
      </c>
      <c r="Q114" s="532" t="s">
        <v>506</v>
      </c>
      <c r="S114" s="311"/>
    </row>
    <row r="115" spans="1:19" ht="13.2" x14ac:dyDescent="0.25">
      <c r="A115" s="1" t="s">
        <v>117</v>
      </c>
      <c r="B115" s="62" t="s">
        <v>608</v>
      </c>
      <c r="C115" s="63" t="s">
        <v>118</v>
      </c>
      <c r="D115" s="62"/>
      <c r="E115" s="62"/>
      <c r="F115" s="64"/>
      <c r="G115" s="153">
        <f>G116</f>
        <v>260000000</v>
      </c>
      <c r="H115" s="187" t="s">
        <v>608</v>
      </c>
      <c r="I115" s="63" t="s">
        <v>118</v>
      </c>
      <c r="J115" s="62"/>
      <c r="K115" s="62"/>
      <c r="L115" s="64"/>
      <c r="M115" s="64">
        <f t="shared" si="3"/>
        <v>260000000</v>
      </c>
      <c r="N115" s="416">
        <f t="shared" si="3"/>
        <v>0</v>
      </c>
      <c r="O115" s="280"/>
      <c r="P115" s="244"/>
      <c r="Q115" s="244"/>
      <c r="R115" s="345" t="s">
        <v>1043</v>
      </c>
      <c r="S115" s="311" t="s">
        <v>506</v>
      </c>
    </row>
    <row r="116" spans="1:19" ht="13.2" x14ac:dyDescent="0.25">
      <c r="A116" s="1" t="s">
        <v>119</v>
      </c>
      <c r="B116" s="65"/>
      <c r="C116" s="66" t="s">
        <v>609</v>
      </c>
      <c r="D116" s="65">
        <v>1</v>
      </c>
      <c r="E116" s="65" t="s">
        <v>120</v>
      </c>
      <c r="F116" s="67">
        <v>260000000</v>
      </c>
      <c r="G116" s="154">
        <f>ROUNDDOWN(D116*F116,-3)</f>
        <v>260000000</v>
      </c>
      <c r="H116" s="188"/>
      <c r="I116" s="66" t="s">
        <v>609</v>
      </c>
      <c r="J116" s="65">
        <v>1</v>
      </c>
      <c r="K116" s="65" t="s">
        <v>120</v>
      </c>
      <c r="L116" s="67">
        <v>260000000</v>
      </c>
      <c r="M116" s="67">
        <f>ROUNDDOWN(J116*L116,-3)</f>
        <v>260000000</v>
      </c>
      <c r="N116" s="340">
        <f>Matrik[[#This Row],[JUMLAH]]-Matrik[[#This Row],[JUMLAH ]]</f>
        <v>0</v>
      </c>
      <c r="O116" s="240" t="str">
        <f>IF(AND(ISBLANK(H116),N116&lt;&gt;0),"Rev","")</f>
        <v/>
      </c>
      <c r="P116" s="244"/>
      <c r="Q116" s="244"/>
    </row>
    <row r="117" spans="1:19" ht="66" x14ac:dyDescent="0.25">
      <c r="A117" s="1" t="s">
        <v>121</v>
      </c>
      <c r="B117" s="98" t="s">
        <v>122</v>
      </c>
      <c r="C117" s="99" t="s">
        <v>610</v>
      </c>
      <c r="D117" s="98">
        <v>8</v>
      </c>
      <c r="E117" s="501" t="s">
        <v>611</v>
      </c>
      <c r="F117" s="501"/>
      <c r="G117" s="165">
        <f>SUM(G118,G162,G321)</f>
        <v>10694573000</v>
      </c>
      <c r="H117" s="199" t="s">
        <v>122</v>
      </c>
      <c r="I117" s="99" t="s">
        <v>610</v>
      </c>
      <c r="J117" s="98">
        <v>8</v>
      </c>
      <c r="K117" s="249" t="s">
        <v>611</v>
      </c>
      <c r="L117" s="249"/>
      <c r="M117" s="100">
        <f>SUM(M118,M162,M321)</f>
        <v>11735200000</v>
      </c>
      <c r="N117" s="408">
        <f>SUM(N118,N162,N321)</f>
        <v>-1040627000</v>
      </c>
      <c r="O117" s="279" t="s">
        <v>1007</v>
      </c>
      <c r="P117" s="244"/>
      <c r="Q117" s="244"/>
    </row>
    <row r="118" spans="1:19" ht="13.2" x14ac:dyDescent="0.25">
      <c r="A118" s="1" t="s">
        <v>124</v>
      </c>
      <c r="B118" s="101" t="s">
        <v>125</v>
      </c>
      <c r="C118" s="102" t="s">
        <v>126</v>
      </c>
      <c r="D118" s="101">
        <v>1</v>
      </c>
      <c r="E118" s="101" t="s">
        <v>123</v>
      </c>
      <c r="F118" s="103"/>
      <c r="G118" s="166">
        <f>G119</f>
        <v>253780000</v>
      </c>
      <c r="H118" s="200" t="s">
        <v>125</v>
      </c>
      <c r="I118" s="102" t="s">
        <v>126</v>
      </c>
      <c r="J118" s="101">
        <v>1</v>
      </c>
      <c r="K118" s="101" t="s">
        <v>123</v>
      </c>
      <c r="L118" s="103"/>
      <c r="M118" s="103">
        <f t="shared" ref="M118:N118" si="4">M119</f>
        <v>572128000</v>
      </c>
      <c r="N118" s="434">
        <f t="shared" si="4"/>
        <v>-318348000</v>
      </c>
      <c r="O118" s="279" t="s">
        <v>1007</v>
      </c>
      <c r="P118" s="244"/>
      <c r="Q118" s="244"/>
    </row>
    <row r="119" spans="1:19" ht="13.2" x14ac:dyDescent="0.25">
      <c r="A119" s="1" t="s">
        <v>612</v>
      </c>
      <c r="B119" s="375" t="s">
        <v>613</v>
      </c>
      <c r="C119" s="376" t="s">
        <v>127</v>
      </c>
      <c r="D119" s="375"/>
      <c r="E119" s="375" t="s">
        <v>554</v>
      </c>
      <c r="F119" s="377"/>
      <c r="G119" s="378">
        <f>G120</f>
        <v>253780000</v>
      </c>
      <c r="H119" s="379" t="s">
        <v>613</v>
      </c>
      <c r="I119" s="376" t="s">
        <v>127</v>
      </c>
      <c r="J119" s="375"/>
      <c r="K119" s="375" t="s">
        <v>554</v>
      </c>
      <c r="L119" s="377"/>
      <c r="M119" s="377">
        <f>SUM(M120,M133,M148)</f>
        <v>572128000</v>
      </c>
      <c r="N119" s="435">
        <f>SUM(N120,N133,N148)</f>
        <v>-318348000</v>
      </c>
      <c r="O119" s="279" t="s">
        <v>1007</v>
      </c>
      <c r="P119" s="244"/>
      <c r="Q119" s="244"/>
    </row>
    <row r="120" spans="1:19" ht="13.2" x14ac:dyDescent="0.25">
      <c r="A120" s="1" t="s">
        <v>614</v>
      </c>
      <c r="B120" s="107" t="s">
        <v>21</v>
      </c>
      <c r="C120" s="108" t="s">
        <v>128</v>
      </c>
      <c r="D120" s="107"/>
      <c r="E120" s="107"/>
      <c r="F120" s="109"/>
      <c r="G120" s="168">
        <f>SUM(G121,G126,G129,G131)</f>
        <v>253780000</v>
      </c>
      <c r="H120" s="202" t="s">
        <v>21</v>
      </c>
      <c r="I120" s="108" t="s">
        <v>128</v>
      </c>
      <c r="J120" s="107"/>
      <c r="K120" s="107"/>
      <c r="L120" s="109"/>
      <c r="M120" s="109">
        <f>SUM(M121,M126,M129,M131)</f>
        <v>115852000</v>
      </c>
      <c r="N120" s="436">
        <f>SUM(N121,N126,N129,N131)</f>
        <v>137928000</v>
      </c>
      <c r="O120" s="279" t="s">
        <v>1007</v>
      </c>
      <c r="P120" s="532" t="s">
        <v>507</v>
      </c>
      <c r="Q120" s="532" t="s">
        <v>508</v>
      </c>
      <c r="S120" s="311"/>
    </row>
    <row r="121" spans="1:19" ht="13.2" x14ac:dyDescent="0.25">
      <c r="A121" s="1" t="s">
        <v>615</v>
      </c>
      <c r="B121" s="110" t="s">
        <v>523</v>
      </c>
      <c r="C121" s="111" t="s">
        <v>24</v>
      </c>
      <c r="D121" s="110"/>
      <c r="E121" s="110"/>
      <c r="F121" s="112"/>
      <c r="G121" s="169">
        <f>SUM(G122:G125)</f>
        <v>39000000</v>
      </c>
      <c r="H121" s="203" t="s">
        <v>523</v>
      </c>
      <c r="I121" s="111" t="s">
        <v>24</v>
      </c>
      <c r="J121" s="110"/>
      <c r="K121" s="110"/>
      <c r="L121" s="112"/>
      <c r="M121" s="112">
        <f>SUM(M122:M125)</f>
        <v>19500000</v>
      </c>
      <c r="N121" s="437">
        <f>SUM(N122:N125)</f>
        <v>19500000</v>
      </c>
      <c r="O121" s="279" t="s">
        <v>1007</v>
      </c>
      <c r="P121" s="244"/>
      <c r="Q121" s="244"/>
      <c r="R121" s="4" t="s">
        <v>127</v>
      </c>
      <c r="S121" s="311" t="s">
        <v>508</v>
      </c>
    </row>
    <row r="122" spans="1:19" ht="13.2" x14ac:dyDescent="0.25">
      <c r="A122" s="1" t="s">
        <v>616</v>
      </c>
      <c r="B122" s="65"/>
      <c r="C122" s="66" t="s">
        <v>555</v>
      </c>
      <c r="D122" s="65">
        <v>200</v>
      </c>
      <c r="E122" s="65" t="s">
        <v>26</v>
      </c>
      <c r="F122" s="67">
        <v>75000</v>
      </c>
      <c r="G122" s="154">
        <f>ROUNDDOWN(D122*F122,-3)</f>
        <v>15000000</v>
      </c>
      <c r="H122" s="188"/>
      <c r="I122" s="271" t="s">
        <v>555</v>
      </c>
      <c r="J122" s="537">
        <v>100</v>
      </c>
      <c r="K122" s="272" t="s">
        <v>26</v>
      </c>
      <c r="L122" s="274">
        <v>75000</v>
      </c>
      <c r="M122" s="274">
        <f>ROUNDDOWN(J122*L122,-3)</f>
        <v>7500000</v>
      </c>
      <c r="N122" s="480">
        <f>Matrik[[#This Row],[JUMLAH]]-Matrik[[#This Row],[JUMLAH ]]</f>
        <v>7500000</v>
      </c>
      <c r="O122" s="253" t="str">
        <f>IF(AND(ISBLANK(H122),N122&lt;&gt;0),"Rev detil","")</f>
        <v>Rev detil</v>
      </c>
      <c r="P122" s="244"/>
      <c r="Q122" s="244"/>
    </row>
    <row r="123" spans="1:19" ht="13.2" x14ac:dyDescent="0.25">
      <c r="A123" s="1" t="s">
        <v>617</v>
      </c>
      <c r="B123" s="65"/>
      <c r="C123" s="66" t="s">
        <v>556</v>
      </c>
      <c r="D123" s="65">
        <v>6</v>
      </c>
      <c r="E123" s="65" t="s">
        <v>120</v>
      </c>
      <c r="F123" s="67">
        <v>1500000</v>
      </c>
      <c r="G123" s="154">
        <f>ROUNDDOWN(D123*F123,-3)</f>
        <v>9000000</v>
      </c>
      <c r="H123" s="188"/>
      <c r="I123" s="271" t="s">
        <v>556</v>
      </c>
      <c r="J123" s="537">
        <v>3</v>
      </c>
      <c r="K123" s="272" t="s">
        <v>120</v>
      </c>
      <c r="L123" s="274">
        <v>1500000</v>
      </c>
      <c r="M123" s="274">
        <f>ROUNDDOWN(J123*L123,-3)</f>
        <v>4500000</v>
      </c>
      <c r="N123" s="480">
        <f>Matrik[[#This Row],[JUMLAH]]-Matrik[[#This Row],[JUMLAH ]]</f>
        <v>4500000</v>
      </c>
      <c r="O123" s="253" t="str">
        <f>IF(AND(ISBLANK(H123),N123&lt;&gt;0),"Rev detil","")</f>
        <v>Rev detil</v>
      </c>
      <c r="P123" s="244"/>
      <c r="Q123" s="244"/>
    </row>
    <row r="124" spans="1:19" ht="13.2" x14ac:dyDescent="0.25">
      <c r="A124" s="1" t="s">
        <v>618</v>
      </c>
      <c r="B124" s="65"/>
      <c r="C124" s="66" t="s">
        <v>557</v>
      </c>
      <c r="D124" s="65">
        <v>6</v>
      </c>
      <c r="E124" s="65" t="s">
        <v>120</v>
      </c>
      <c r="F124" s="67">
        <v>1500000</v>
      </c>
      <c r="G124" s="154">
        <f>ROUNDDOWN(D124*F124,-3)</f>
        <v>9000000</v>
      </c>
      <c r="H124" s="188"/>
      <c r="I124" s="271" t="s">
        <v>557</v>
      </c>
      <c r="J124" s="537">
        <v>3</v>
      </c>
      <c r="K124" s="272" t="s">
        <v>120</v>
      </c>
      <c r="L124" s="274">
        <v>1500000</v>
      </c>
      <c r="M124" s="274">
        <f>ROUNDDOWN(J124*L124,-3)</f>
        <v>4500000</v>
      </c>
      <c r="N124" s="480">
        <f>Matrik[[#This Row],[JUMLAH]]-Matrik[[#This Row],[JUMLAH ]]</f>
        <v>4500000</v>
      </c>
      <c r="O124" s="253" t="str">
        <f>IF(AND(ISBLANK(H124),N124&lt;&gt;0),"Rev detil","")</f>
        <v>Rev detil</v>
      </c>
      <c r="P124" s="244"/>
      <c r="Q124" s="244"/>
    </row>
    <row r="125" spans="1:19" ht="13.2" x14ac:dyDescent="0.25">
      <c r="A125" s="1" t="s">
        <v>619</v>
      </c>
      <c r="B125" s="65"/>
      <c r="C125" s="66" t="s">
        <v>558</v>
      </c>
      <c r="D125" s="65">
        <v>6</v>
      </c>
      <c r="E125" s="65" t="s">
        <v>120</v>
      </c>
      <c r="F125" s="67">
        <v>1000000</v>
      </c>
      <c r="G125" s="154">
        <f>ROUNDDOWN(D125*F125,-3)</f>
        <v>6000000</v>
      </c>
      <c r="H125" s="188"/>
      <c r="I125" s="271" t="s">
        <v>558</v>
      </c>
      <c r="J125" s="537">
        <v>3</v>
      </c>
      <c r="K125" s="272" t="s">
        <v>120</v>
      </c>
      <c r="L125" s="274">
        <v>1000000</v>
      </c>
      <c r="M125" s="274">
        <f>ROUNDDOWN(J125*L125,-3)</f>
        <v>3000000</v>
      </c>
      <c r="N125" s="480">
        <f>Matrik[[#This Row],[JUMLAH]]-Matrik[[#This Row],[JUMLAH ]]</f>
        <v>3000000</v>
      </c>
      <c r="O125" s="253" t="str">
        <f>IF(AND(ISBLANK(H125),N125&lt;&gt;0),"Rev detil","")</f>
        <v>Rev detil</v>
      </c>
      <c r="P125" s="244"/>
      <c r="Q125" s="244"/>
    </row>
    <row r="126" spans="1:19" ht="13.2" x14ac:dyDescent="0.25">
      <c r="A126" s="1" t="s">
        <v>620</v>
      </c>
      <c r="B126" s="62" t="s">
        <v>524</v>
      </c>
      <c r="C126" s="63" t="s">
        <v>73</v>
      </c>
      <c r="D126" s="62"/>
      <c r="E126" s="62"/>
      <c r="F126" s="64"/>
      <c r="G126" s="153">
        <f>SUM(G127:G128)</f>
        <v>9000000</v>
      </c>
      <c r="H126" s="187" t="s">
        <v>524</v>
      </c>
      <c r="I126" s="63" t="s">
        <v>73</v>
      </c>
      <c r="J126" s="62"/>
      <c r="K126" s="62"/>
      <c r="L126" s="64"/>
      <c r="M126" s="64">
        <f>SUM(M127:M128)</f>
        <v>8500000</v>
      </c>
      <c r="N126" s="416">
        <f>SUM(N127:N128)</f>
        <v>500000</v>
      </c>
      <c r="O126" s="279" t="s">
        <v>1007</v>
      </c>
      <c r="P126" s="244"/>
      <c r="Q126" s="244"/>
      <c r="R126" s="4" t="s">
        <v>127</v>
      </c>
      <c r="S126" s="311" t="s">
        <v>508</v>
      </c>
    </row>
    <row r="127" spans="1:19" ht="13.2" x14ac:dyDescent="0.25">
      <c r="A127" s="1" t="s">
        <v>621</v>
      </c>
      <c r="B127" s="65"/>
      <c r="C127" s="66" t="s">
        <v>622</v>
      </c>
      <c r="D127" s="65">
        <v>4</v>
      </c>
      <c r="E127" s="65" t="s">
        <v>120</v>
      </c>
      <c r="F127" s="67">
        <v>250000</v>
      </c>
      <c r="G127" s="154">
        <f>ROUNDDOWN(D127*F127,-3)</f>
        <v>1000000</v>
      </c>
      <c r="H127" s="188"/>
      <c r="I127" s="271" t="s">
        <v>622</v>
      </c>
      <c r="J127" s="537">
        <v>2</v>
      </c>
      <c r="K127" s="272" t="s">
        <v>120</v>
      </c>
      <c r="L127" s="274">
        <v>250000</v>
      </c>
      <c r="M127" s="274">
        <f>ROUNDDOWN(J127*L127,-3)</f>
        <v>500000</v>
      </c>
      <c r="N127" s="340">
        <f>Matrik[[#This Row],[JUMLAH]]-Matrik[[#This Row],[JUMLAH ]]</f>
        <v>500000</v>
      </c>
      <c r="O127" s="240" t="str">
        <f>IF(AND(ISBLANK(H127),N127&lt;&gt;0),"Rev","")</f>
        <v>Rev</v>
      </c>
      <c r="P127" s="244"/>
      <c r="Q127" s="244"/>
    </row>
    <row r="128" spans="1:19" ht="13.2" x14ac:dyDescent="0.25">
      <c r="A128" s="25" t="s">
        <v>623</v>
      </c>
      <c r="B128" s="65"/>
      <c r="C128" s="66" t="s">
        <v>624</v>
      </c>
      <c r="D128" s="65">
        <v>1</v>
      </c>
      <c r="E128" s="65" t="s">
        <v>120</v>
      </c>
      <c r="F128" s="67">
        <v>8000000</v>
      </c>
      <c r="G128" s="154">
        <f>ROUNDDOWN(D128*F128,-3)</f>
        <v>8000000</v>
      </c>
      <c r="H128" s="188"/>
      <c r="I128" s="66" t="s">
        <v>624</v>
      </c>
      <c r="J128" s="65">
        <v>1</v>
      </c>
      <c r="K128" s="65" t="s">
        <v>120</v>
      </c>
      <c r="L128" s="67">
        <v>8000000</v>
      </c>
      <c r="M128" s="67">
        <f>ROUNDDOWN(J128*L128,-3)</f>
        <v>8000000</v>
      </c>
      <c r="N128" s="340">
        <f>Matrik[[#This Row],[JUMLAH]]-Matrik[[#This Row],[JUMLAH ]]</f>
        <v>0</v>
      </c>
      <c r="O128" s="240" t="str">
        <f>IF(AND(ISBLANK(H128),N128&lt;&gt;0),"Rev","")</f>
        <v/>
      </c>
      <c r="P128" s="244"/>
      <c r="Q128" s="244"/>
    </row>
    <row r="129" spans="1:19" ht="13.2" x14ac:dyDescent="0.25">
      <c r="A129" s="1" t="s">
        <v>625</v>
      </c>
      <c r="B129" s="113" t="s">
        <v>528</v>
      </c>
      <c r="C129" s="114" t="s">
        <v>31</v>
      </c>
      <c r="D129" s="113"/>
      <c r="E129" s="113"/>
      <c r="F129" s="115"/>
      <c r="G129" s="170">
        <f>G130</f>
        <v>8000000</v>
      </c>
      <c r="H129" s="204" t="s">
        <v>528</v>
      </c>
      <c r="I129" s="114" t="s">
        <v>31</v>
      </c>
      <c r="J129" s="113"/>
      <c r="K129" s="113"/>
      <c r="L129" s="115"/>
      <c r="M129" s="115">
        <f>M130</f>
        <v>0</v>
      </c>
      <c r="N129" s="429">
        <f>N130</f>
        <v>8000000</v>
      </c>
      <c r="O129" s="279" t="s">
        <v>1007</v>
      </c>
      <c r="P129" s="244"/>
      <c r="Q129" s="244"/>
      <c r="R129" s="4" t="s">
        <v>127</v>
      </c>
      <c r="S129" s="311" t="s">
        <v>508</v>
      </c>
    </row>
    <row r="130" spans="1:19" ht="13.2" x14ac:dyDescent="0.25">
      <c r="A130" s="1" t="s">
        <v>626</v>
      </c>
      <c r="B130" s="65"/>
      <c r="C130" s="66" t="s">
        <v>559</v>
      </c>
      <c r="D130" s="65">
        <v>8</v>
      </c>
      <c r="E130" s="65" t="s">
        <v>33</v>
      </c>
      <c r="F130" s="67">
        <v>1000000</v>
      </c>
      <c r="G130" s="154">
        <f>ROUNDDOWN(D130*F130,-3)</f>
        <v>8000000</v>
      </c>
      <c r="H130" s="188"/>
      <c r="I130" s="271" t="s">
        <v>559</v>
      </c>
      <c r="J130" s="537">
        <v>0</v>
      </c>
      <c r="K130" s="272" t="s">
        <v>33</v>
      </c>
      <c r="L130" s="274">
        <v>1000000</v>
      </c>
      <c r="M130" s="274">
        <f>ROUNDDOWN(J130*L130,-3)</f>
        <v>0</v>
      </c>
      <c r="N130" s="480">
        <f>Matrik[[#This Row],[JUMLAH]]-Matrik[[#This Row],[JUMLAH ]]</f>
        <v>8000000</v>
      </c>
      <c r="O130" s="253" t="str">
        <f>IF(AND(ISBLANK(H130),N130&lt;&gt;0),"Rev detil","")</f>
        <v>Rev detil</v>
      </c>
      <c r="P130" s="244"/>
      <c r="Q130" s="244"/>
    </row>
    <row r="131" spans="1:19" ht="13.2" x14ac:dyDescent="0.25">
      <c r="A131" s="1" t="s">
        <v>627</v>
      </c>
      <c r="B131" s="74" t="s">
        <v>525</v>
      </c>
      <c r="C131" s="75" t="s">
        <v>35</v>
      </c>
      <c r="D131" s="74"/>
      <c r="E131" s="74"/>
      <c r="F131" s="76"/>
      <c r="G131" s="157">
        <f>G132</f>
        <v>197780000</v>
      </c>
      <c r="H131" s="191" t="s">
        <v>525</v>
      </c>
      <c r="I131" s="75" t="s">
        <v>35</v>
      </c>
      <c r="J131" s="74"/>
      <c r="K131" s="74"/>
      <c r="L131" s="76"/>
      <c r="M131" s="76">
        <f>M132</f>
        <v>87852000</v>
      </c>
      <c r="N131" s="418">
        <f>N132</f>
        <v>109928000</v>
      </c>
      <c r="O131" s="279" t="s">
        <v>1007</v>
      </c>
      <c r="P131" s="244"/>
      <c r="Q131" s="244"/>
      <c r="R131" s="4" t="s">
        <v>127</v>
      </c>
      <c r="S131" s="311" t="s">
        <v>508</v>
      </c>
    </row>
    <row r="132" spans="1:19" ht="13.2" x14ac:dyDescent="0.25">
      <c r="A132" s="1" t="s">
        <v>628</v>
      </c>
      <c r="B132" s="65"/>
      <c r="C132" s="66" t="s">
        <v>629</v>
      </c>
      <c r="D132" s="65">
        <v>30</v>
      </c>
      <c r="E132" s="65" t="s">
        <v>26</v>
      </c>
      <c r="F132" s="67">
        <v>6592667</v>
      </c>
      <c r="G132" s="154">
        <f>ROUNDDOWN(D132*F132,-3)</f>
        <v>197780000</v>
      </c>
      <c r="H132" s="188"/>
      <c r="I132" s="271" t="s">
        <v>629</v>
      </c>
      <c r="J132" s="537">
        <v>15</v>
      </c>
      <c r="K132" s="272" t="s">
        <v>26</v>
      </c>
      <c r="L132" s="274">
        <v>5856800</v>
      </c>
      <c r="M132" s="274">
        <f>ROUNDDOWN(J132*L132,-3)</f>
        <v>87852000</v>
      </c>
      <c r="N132" s="480">
        <f>Matrik[[#This Row],[JUMLAH]]-Matrik[[#This Row],[JUMLAH ]]</f>
        <v>109928000</v>
      </c>
      <c r="O132" s="253" t="str">
        <f>IF(AND(ISBLANK(H132),N132&lt;&gt;0),"Rev detil","")</f>
        <v>Rev detil</v>
      </c>
      <c r="P132" s="244"/>
      <c r="Q132" s="244"/>
    </row>
    <row r="133" spans="1:19" ht="13.2" x14ac:dyDescent="0.25">
      <c r="A133" s="1" t="s">
        <v>1120</v>
      </c>
      <c r="B133" s="65"/>
      <c r="C133" s="66"/>
      <c r="D133" s="65"/>
      <c r="E133" s="65"/>
      <c r="F133" s="67"/>
      <c r="G133" s="154"/>
      <c r="H133" s="202" t="s">
        <v>38</v>
      </c>
      <c r="I133" s="108" t="s">
        <v>1121</v>
      </c>
      <c r="J133" s="107"/>
      <c r="K133" s="107"/>
      <c r="L133" s="109"/>
      <c r="M133" s="109">
        <f>SUM(M134,M140,M143,M145)</f>
        <v>393216000</v>
      </c>
      <c r="N133" s="436">
        <f>SUM(N134,N140,N143,N145)</f>
        <v>-393216000</v>
      </c>
      <c r="O133" s="279" t="s">
        <v>1007</v>
      </c>
      <c r="P133" s="532" t="s">
        <v>507</v>
      </c>
      <c r="Q133" s="532" t="s">
        <v>508</v>
      </c>
      <c r="S133" s="311"/>
    </row>
    <row r="134" spans="1:19" ht="13.2" x14ac:dyDescent="0.25">
      <c r="A134" s="1" t="s">
        <v>1108</v>
      </c>
      <c r="B134" s="65"/>
      <c r="C134" s="66"/>
      <c r="D134" s="65"/>
      <c r="E134" s="65"/>
      <c r="F134" s="67"/>
      <c r="G134" s="154"/>
      <c r="H134" s="203" t="s">
        <v>523</v>
      </c>
      <c r="I134" s="111" t="s">
        <v>24</v>
      </c>
      <c r="J134" s="110"/>
      <c r="K134" s="110"/>
      <c r="L134" s="112"/>
      <c r="M134" s="112">
        <f>SUM(M135:M139)</f>
        <v>36020000</v>
      </c>
      <c r="N134" s="437">
        <f>SUM(N135:N139)</f>
        <v>-36020000</v>
      </c>
      <c r="O134" s="279" t="s">
        <v>1007</v>
      </c>
      <c r="P134" s="244"/>
      <c r="Q134" s="244"/>
      <c r="R134" s="4" t="s">
        <v>127</v>
      </c>
      <c r="S134" s="311" t="s">
        <v>508</v>
      </c>
    </row>
    <row r="135" spans="1:19" ht="13.2" x14ac:dyDescent="0.25">
      <c r="A135" s="1" t="s">
        <v>1109</v>
      </c>
      <c r="B135" s="65"/>
      <c r="C135" s="66"/>
      <c r="D135" s="65"/>
      <c r="E135" s="65"/>
      <c r="F135" s="67"/>
      <c r="G135" s="154"/>
      <c r="H135" s="188"/>
      <c r="I135" s="271" t="s">
        <v>555</v>
      </c>
      <c r="J135" s="537">
        <v>20</v>
      </c>
      <c r="K135" s="272" t="s">
        <v>26</v>
      </c>
      <c r="L135" s="274">
        <v>75000</v>
      </c>
      <c r="M135" s="274">
        <f>ROUNDDOWN(J135*L135,-3)</f>
        <v>1500000</v>
      </c>
      <c r="N135" s="480">
        <f>Matrik[[#This Row],[JUMLAH]]-Matrik[[#This Row],[JUMLAH ]]</f>
        <v>-1500000</v>
      </c>
      <c r="O135" s="253" t="str">
        <f>IF(AND(ISBLANK(H135),N135&lt;&gt;0),"Rev detil","")</f>
        <v>Rev detil</v>
      </c>
      <c r="P135" s="244"/>
      <c r="Q135" s="244"/>
    </row>
    <row r="136" spans="1:19" ht="13.2" x14ac:dyDescent="0.25">
      <c r="A136" s="1" t="s">
        <v>1110</v>
      </c>
      <c r="B136" s="65"/>
      <c r="C136" s="66"/>
      <c r="D136" s="65"/>
      <c r="E136" s="65"/>
      <c r="F136" s="67"/>
      <c r="G136" s="154"/>
      <c r="H136" s="188"/>
      <c r="I136" s="271" t="s">
        <v>556</v>
      </c>
      <c r="J136" s="537">
        <v>1</v>
      </c>
      <c r="K136" s="272" t="s">
        <v>120</v>
      </c>
      <c r="L136" s="274">
        <v>1500000</v>
      </c>
      <c r="M136" s="274">
        <f>ROUNDDOWN(J136*L136,-3)</f>
        <v>1500000</v>
      </c>
      <c r="N136" s="480">
        <f>Matrik[[#This Row],[JUMLAH]]-Matrik[[#This Row],[JUMLAH ]]</f>
        <v>-1500000</v>
      </c>
      <c r="O136" s="253" t="str">
        <f>IF(AND(ISBLANK(H136),N136&lt;&gt;0),"Rev detil","")</f>
        <v>Rev detil</v>
      </c>
      <c r="P136" s="244"/>
      <c r="Q136" s="244"/>
    </row>
    <row r="137" spans="1:19" ht="13.2" x14ac:dyDescent="0.25">
      <c r="A137" s="1" t="s">
        <v>1111</v>
      </c>
      <c r="B137" s="65"/>
      <c r="C137" s="66"/>
      <c r="D137" s="65"/>
      <c r="E137" s="65"/>
      <c r="F137" s="67"/>
      <c r="G137" s="154"/>
      <c r="H137" s="188"/>
      <c r="I137" s="271" t="s">
        <v>557</v>
      </c>
      <c r="J137" s="537">
        <v>1</v>
      </c>
      <c r="K137" s="272" t="s">
        <v>120</v>
      </c>
      <c r="L137" s="274">
        <v>1500000</v>
      </c>
      <c r="M137" s="274">
        <f>ROUNDDOWN(J137*L137,-3)</f>
        <v>1500000</v>
      </c>
      <c r="N137" s="480">
        <f>Matrik[[#This Row],[JUMLAH]]-Matrik[[#This Row],[JUMLAH ]]</f>
        <v>-1500000</v>
      </c>
      <c r="O137" s="253" t="str">
        <f>IF(AND(ISBLANK(H137),N137&lt;&gt;0),"Rev detil","")</f>
        <v>Rev detil</v>
      </c>
      <c r="P137" s="244"/>
      <c r="Q137" s="244"/>
    </row>
    <row r="138" spans="1:19" ht="13.2" x14ac:dyDescent="0.25">
      <c r="A138" s="1" t="s">
        <v>1112</v>
      </c>
      <c r="B138" s="65"/>
      <c r="C138" s="66"/>
      <c r="D138" s="65"/>
      <c r="E138" s="65"/>
      <c r="F138" s="67"/>
      <c r="G138" s="154"/>
      <c r="H138" s="188"/>
      <c r="I138" s="271" t="s">
        <v>558</v>
      </c>
      <c r="J138" s="537">
        <v>1</v>
      </c>
      <c r="K138" s="272" t="s">
        <v>120</v>
      </c>
      <c r="L138" s="274">
        <v>1000000</v>
      </c>
      <c r="M138" s="274">
        <f>ROUNDDOWN(J138*L138,-3)</f>
        <v>1000000</v>
      </c>
      <c r="N138" s="480">
        <f>Matrik[[#This Row],[JUMLAH]]-Matrik[[#This Row],[JUMLAH ]]</f>
        <v>-1000000</v>
      </c>
      <c r="O138" s="253" t="str">
        <f>IF(AND(ISBLANK(H138),N138&lt;&gt;0),"Rev detil","")</f>
        <v>Rev detil</v>
      </c>
      <c r="P138" s="244"/>
      <c r="Q138" s="244"/>
    </row>
    <row r="139" spans="1:19" ht="13.2" x14ac:dyDescent="0.25">
      <c r="A139" s="1" t="s">
        <v>1122</v>
      </c>
      <c r="B139" s="65"/>
      <c r="C139" s="66"/>
      <c r="D139" s="65"/>
      <c r="E139" s="65"/>
      <c r="F139" s="67"/>
      <c r="G139" s="154"/>
      <c r="H139" s="188"/>
      <c r="I139" s="271" t="s">
        <v>1123</v>
      </c>
      <c r="J139" s="537">
        <v>109</v>
      </c>
      <c r="K139" s="272" t="s">
        <v>120</v>
      </c>
      <c r="L139" s="274">
        <v>280000</v>
      </c>
      <c r="M139" s="274">
        <f>ROUNDDOWN(J139*L139,-3)</f>
        <v>30520000</v>
      </c>
      <c r="N139" s="480">
        <f>Matrik[[#This Row],[JUMLAH]]-Matrik[[#This Row],[JUMLAH ]]</f>
        <v>-30520000</v>
      </c>
      <c r="O139" s="253" t="str">
        <f>IF(AND(ISBLANK(H139),N139&lt;&gt;0),"Rev detil","")</f>
        <v>Rev detil</v>
      </c>
      <c r="P139" s="244"/>
      <c r="Q139" s="244"/>
    </row>
    <row r="140" spans="1:19" ht="13.2" x14ac:dyDescent="0.25">
      <c r="A140" s="1" t="s">
        <v>1113</v>
      </c>
      <c r="B140" s="65"/>
      <c r="C140" s="66"/>
      <c r="D140" s="65"/>
      <c r="E140" s="65"/>
      <c r="F140" s="67"/>
      <c r="G140" s="154"/>
      <c r="H140" s="187" t="s">
        <v>524</v>
      </c>
      <c r="I140" s="63" t="s">
        <v>73</v>
      </c>
      <c r="J140" s="62"/>
      <c r="K140" s="62"/>
      <c r="L140" s="64"/>
      <c r="M140" s="64">
        <f>SUM(M141:M142)</f>
        <v>0</v>
      </c>
      <c r="N140" s="416">
        <f>SUM(N141:N142)</f>
        <v>0</v>
      </c>
      <c r="O140" s="279" t="s">
        <v>1007</v>
      </c>
      <c r="P140" s="244"/>
      <c r="Q140" s="244"/>
      <c r="R140" s="4" t="s">
        <v>127</v>
      </c>
      <c r="S140" s="311" t="s">
        <v>508</v>
      </c>
    </row>
    <row r="141" spans="1:19" ht="13.2" x14ac:dyDescent="0.25">
      <c r="A141" s="1" t="s">
        <v>1114</v>
      </c>
      <c r="B141" s="65"/>
      <c r="C141" s="66"/>
      <c r="D141" s="65"/>
      <c r="E141" s="65"/>
      <c r="F141" s="67"/>
      <c r="G141" s="154"/>
      <c r="H141" s="188"/>
      <c r="I141" s="66" t="s">
        <v>622</v>
      </c>
      <c r="J141" s="65">
        <v>0</v>
      </c>
      <c r="K141" s="65" t="s">
        <v>120</v>
      </c>
      <c r="L141" s="67">
        <v>250000</v>
      </c>
      <c r="M141" s="67">
        <f>ROUNDDOWN(J141*L141,-3)</f>
        <v>0</v>
      </c>
      <c r="N141" s="340">
        <f>Matrik[[#This Row],[JUMLAH]]-Matrik[[#This Row],[JUMLAH ]]</f>
        <v>0</v>
      </c>
      <c r="O141" s="240" t="str">
        <f>IF(AND(ISBLANK(H141),N141&lt;&gt;0),"Rev","")</f>
        <v/>
      </c>
      <c r="P141" s="244"/>
      <c r="Q141" s="244"/>
    </row>
    <row r="142" spans="1:19" ht="13.2" x14ac:dyDescent="0.25">
      <c r="A142" s="25" t="s">
        <v>1115</v>
      </c>
      <c r="B142" s="65"/>
      <c r="C142" s="66"/>
      <c r="D142" s="65"/>
      <c r="E142" s="65"/>
      <c r="F142" s="67"/>
      <c r="G142" s="154"/>
      <c r="H142" s="188"/>
      <c r="I142" s="66" t="s">
        <v>624</v>
      </c>
      <c r="J142" s="65">
        <v>0</v>
      </c>
      <c r="K142" s="65" t="s">
        <v>120</v>
      </c>
      <c r="L142" s="67">
        <v>8000000</v>
      </c>
      <c r="M142" s="67">
        <f>ROUNDDOWN(J142*L142,-3)</f>
        <v>0</v>
      </c>
      <c r="N142" s="340">
        <f>Matrik[[#This Row],[JUMLAH]]-Matrik[[#This Row],[JUMLAH ]]</f>
        <v>0</v>
      </c>
      <c r="O142" s="240" t="str">
        <f>IF(AND(ISBLANK(H142),N142&lt;&gt;0),"Rev","")</f>
        <v/>
      </c>
      <c r="P142" s="244"/>
      <c r="Q142" s="244"/>
    </row>
    <row r="143" spans="1:19" ht="13.2" x14ac:dyDescent="0.25">
      <c r="A143" s="1" t="s">
        <v>1116</v>
      </c>
      <c r="B143" s="65"/>
      <c r="C143" s="66"/>
      <c r="D143" s="65"/>
      <c r="E143" s="65"/>
      <c r="F143" s="67"/>
      <c r="G143" s="154"/>
      <c r="H143" s="204" t="s">
        <v>528</v>
      </c>
      <c r="I143" s="114" t="s">
        <v>31</v>
      </c>
      <c r="J143" s="113"/>
      <c r="K143" s="113"/>
      <c r="L143" s="115"/>
      <c r="M143" s="115">
        <f>M144</f>
        <v>10000000</v>
      </c>
      <c r="N143" s="429">
        <f>N144</f>
        <v>-10000000</v>
      </c>
      <c r="O143" s="279" t="s">
        <v>1007</v>
      </c>
      <c r="P143" s="244"/>
      <c r="Q143" s="244"/>
      <c r="R143" s="4" t="s">
        <v>127</v>
      </c>
      <c r="S143" s="311" t="s">
        <v>508</v>
      </c>
    </row>
    <row r="144" spans="1:19" ht="13.2" x14ac:dyDescent="0.25">
      <c r="A144" s="1" t="s">
        <v>1117</v>
      </c>
      <c r="B144" s="65"/>
      <c r="C144" s="66"/>
      <c r="D144" s="65"/>
      <c r="E144" s="65"/>
      <c r="F144" s="67"/>
      <c r="G144" s="154"/>
      <c r="H144" s="188"/>
      <c r="I144" s="271" t="s">
        <v>559</v>
      </c>
      <c r="J144" s="537">
        <v>10</v>
      </c>
      <c r="K144" s="272" t="s">
        <v>33</v>
      </c>
      <c r="L144" s="274">
        <v>1000000</v>
      </c>
      <c r="M144" s="274">
        <f>ROUNDDOWN(J144*L144,-3)</f>
        <v>10000000</v>
      </c>
      <c r="N144" s="480">
        <f>Matrik[[#This Row],[JUMLAH]]-Matrik[[#This Row],[JUMLAH ]]</f>
        <v>-10000000</v>
      </c>
      <c r="O144" s="253" t="str">
        <f>IF(AND(ISBLANK(H144),N144&lt;&gt;0),"Rev detil","")</f>
        <v>Rev detil</v>
      </c>
      <c r="P144" s="244"/>
      <c r="Q144" s="244"/>
    </row>
    <row r="145" spans="1:19" ht="13.2" x14ac:dyDescent="0.25">
      <c r="A145" s="1" t="s">
        <v>1118</v>
      </c>
      <c r="B145" s="65"/>
      <c r="C145" s="66"/>
      <c r="D145" s="65"/>
      <c r="E145" s="65"/>
      <c r="F145" s="67"/>
      <c r="G145" s="154"/>
      <c r="H145" s="191" t="s">
        <v>525</v>
      </c>
      <c r="I145" s="75" t="s">
        <v>35</v>
      </c>
      <c r="J145" s="74"/>
      <c r="K145" s="74"/>
      <c r="L145" s="76"/>
      <c r="M145" s="76">
        <f>SUM(M146:M147)</f>
        <v>347196000</v>
      </c>
      <c r="N145" s="418">
        <f>SUM(N146:N147)</f>
        <v>-347196000</v>
      </c>
      <c r="O145" s="279" t="s">
        <v>1007</v>
      </c>
      <c r="P145" s="244"/>
      <c r="Q145" s="244"/>
      <c r="R145" s="4" t="s">
        <v>127</v>
      </c>
      <c r="S145" s="311" t="s">
        <v>508</v>
      </c>
    </row>
    <row r="146" spans="1:19" ht="13.2" x14ac:dyDescent="0.25">
      <c r="A146" s="1" t="s">
        <v>1119</v>
      </c>
      <c r="B146" s="65"/>
      <c r="C146" s="66"/>
      <c r="D146" s="65"/>
      <c r="E146" s="65"/>
      <c r="F146" s="67"/>
      <c r="G146" s="154"/>
      <c r="H146" s="188"/>
      <c r="I146" s="271" t="s">
        <v>1125</v>
      </c>
      <c r="J146" s="537">
        <f>109*2</f>
        <v>218</v>
      </c>
      <c r="K146" s="272" t="s">
        <v>26</v>
      </c>
      <c r="L146" s="274">
        <v>822000</v>
      </c>
      <c r="M146" s="274">
        <f>ROUNDDOWN(J146*L146,-3)</f>
        <v>179196000</v>
      </c>
      <c r="N146" s="480">
        <f>Matrik[[#This Row],[JUMLAH]]-Matrik[[#This Row],[JUMLAH ]]</f>
        <v>-179196000</v>
      </c>
      <c r="O146" s="253" t="str">
        <f>IF(AND(ISBLANK(H146),N146&lt;&gt;0),"Rev detil","")</f>
        <v>Rev detil</v>
      </c>
      <c r="P146" s="244"/>
      <c r="Q146" s="244"/>
    </row>
    <row r="147" spans="1:19" ht="13.2" x14ac:dyDescent="0.25">
      <c r="A147" s="1" t="s">
        <v>1124</v>
      </c>
      <c r="B147" s="65"/>
      <c r="C147" s="66"/>
      <c r="D147" s="65"/>
      <c r="E147" s="65"/>
      <c r="F147" s="67"/>
      <c r="G147" s="154"/>
      <c r="H147" s="188"/>
      <c r="I147" s="275" t="s">
        <v>958</v>
      </c>
      <c r="J147" s="537">
        <v>56</v>
      </c>
      <c r="K147" s="272" t="s">
        <v>26</v>
      </c>
      <c r="L147" s="274">
        <v>3000000</v>
      </c>
      <c r="M147" s="274">
        <f>ROUNDDOWN(J147*L147,-3)</f>
        <v>168000000</v>
      </c>
      <c r="N147" s="480">
        <f>Matrik[[#This Row],[JUMLAH]]-Matrik[[#This Row],[JUMLAH ]]</f>
        <v>-168000000</v>
      </c>
      <c r="O147" s="240"/>
      <c r="P147" s="244"/>
      <c r="Q147" s="244"/>
    </row>
    <row r="148" spans="1:19" ht="13.2" x14ac:dyDescent="0.25">
      <c r="A148" s="1" t="s">
        <v>1139</v>
      </c>
      <c r="B148" s="65"/>
      <c r="C148" s="66"/>
      <c r="D148" s="65"/>
      <c r="E148" s="65"/>
      <c r="F148" s="67"/>
      <c r="G148" s="154"/>
      <c r="H148" s="202" t="s">
        <v>91</v>
      </c>
      <c r="I148" s="108" t="s">
        <v>1140</v>
      </c>
      <c r="J148" s="107"/>
      <c r="K148" s="107"/>
      <c r="L148" s="109"/>
      <c r="M148" s="109">
        <f>SUM(M149,M155,M158,M160)</f>
        <v>63060000</v>
      </c>
      <c r="N148" s="436">
        <f>SUM(N149,N155,N158,N160)</f>
        <v>-63060000</v>
      </c>
      <c r="O148" s="279" t="s">
        <v>1007</v>
      </c>
      <c r="P148" s="532" t="s">
        <v>507</v>
      </c>
      <c r="Q148" s="532" t="s">
        <v>508</v>
      </c>
      <c r="S148" s="311"/>
    </row>
    <row r="149" spans="1:19" ht="13.2" x14ac:dyDescent="0.25">
      <c r="A149" s="1" t="s">
        <v>1126</v>
      </c>
      <c r="B149" s="65"/>
      <c r="C149" s="66"/>
      <c r="D149" s="65"/>
      <c r="E149" s="65"/>
      <c r="F149" s="67"/>
      <c r="G149" s="154"/>
      <c r="H149" s="203" t="s">
        <v>523</v>
      </c>
      <c r="I149" s="111" t="s">
        <v>24</v>
      </c>
      <c r="J149" s="110"/>
      <c r="K149" s="110"/>
      <c r="L149" s="112"/>
      <c r="M149" s="112">
        <f>SUM(M150:M154)</f>
        <v>14700000</v>
      </c>
      <c r="N149" s="437">
        <f>SUM(N150:N154)</f>
        <v>-14700000</v>
      </c>
      <c r="O149" s="279" t="s">
        <v>1007</v>
      </c>
      <c r="P149" s="244"/>
      <c r="Q149" s="244"/>
      <c r="R149" s="4" t="s">
        <v>127</v>
      </c>
      <c r="S149" s="311" t="s">
        <v>508</v>
      </c>
    </row>
    <row r="150" spans="1:19" ht="13.2" x14ac:dyDescent="0.25">
      <c r="A150" s="1" t="s">
        <v>1127</v>
      </c>
      <c r="B150" s="65"/>
      <c r="C150" s="66"/>
      <c r="D150" s="65"/>
      <c r="E150" s="65"/>
      <c r="F150" s="67"/>
      <c r="G150" s="154"/>
      <c r="H150" s="188"/>
      <c r="I150" s="271" t="s">
        <v>555</v>
      </c>
      <c r="J150" s="537">
        <v>36</v>
      </c>
      <c r="K150" s="272" t="s">
        <v>26</v>
      </c>
      <c r="L150" s="274">
        <v>75000</v>
      </c>
      <c r="M150" s="274">
        <f>ROUNDDOWN(J150*L150,-3)</f>
        <v>2700000</v>
      </c>
      <c r="N150" s="480">
        <f>Matrik[[#This Row],[JUMLAH]]-Matrik[[#This Row],[JUMLAH ]]</f>
        <v>-2700000</v>
      </c>
      <c r="O150" s="253" t="str">
        <f>IF(AND(ISBLANK(H150),N150&lt;&gt;0),"Rev detil","")</f>
        <v>Rev detil</v>
      </c>
      <c r="P150" s="244"/>
      <c r="Q150" s="244"/>
    </row>
    <row r="151" spans="1:19" ht="13.2" x14ac:dyDescent="0.25">
      <c r="A151" s="1" t="s">
        <v>1128</v>
      </c>
      <c r="B151" s="65"/>
      <c r="C151" s="66"/>
      <c r="D151" s="65"/>
      <c r="E151" s="65"/>
      <c r="F151" s="67"/>
      <c r="G151" s="154"/>
      <c r="H151" s="188"/>
      <c r="I151" s="271" t="s">
        <v>556</v>
      </c>
      <c r="J151" s="537">
        <v>2</v>
      </c>
      <c r="K151" s="272" t="s">
        <v>120</v>
      </c>
      <c r="L151" s="274">
        <v>1500000</v>
      </c>
      <c r="M151" s="274">
        <f>ROUNDDOWN(J151*L151,-3)</f>
        <v>3000000</v>
      </c>
      <c r="N151" s="480">
        <f>Matrik[[#This Row],[JUMLAH]]-Matrik[[#This Row],[JUMLAH ]]</f>
        <v>-3000000</v>
      </c>
      <c r="O151" s="253" t="str">
        <f>IF(AND(ISBLANK(H151),N151&lt;&gt;0),"Rev detil","")</f>
        <v>Rev detil</v>
      </c>
      <c r="P151" s="244"/>
      <c r="Q151" s="244"/>
    </row>
    <row r="152" spans="1:19" ht="13.2" x14ac:dyDescent="0.25">
      <c r="A152" s="1" t="s">
        <v>1129</v>
      </c>
      <c r="B152" s="65"/>
      <c r="C152" s="66"/>
      <c r="D152" s="65"/>
      <c r="E152" s="65"/>
      <c r="F152" s="67"/>
      <c r="G152" s="154"/>
      <c r="H152" s="188"/>
      <c r="I152" s="271" t="s">
        <v>557</v>
      </c>
      <c r="J152" s="537">
        <v>2</v>
      </c>
      <c r="K152" s="272" t="s">
        <v>120</v>
      </c>
      <c r="L152" s="274">
        <v>1500000</v>
      </c>
      <c r="M152" s="274">
        <f>ROUNDDOWN(J152*L152,-3)</f>
        <v>3000000</v>
      </c>
      <c r="N152" s="480">
        <f>Matrik[[#This Row],[JUMLAH]]-Matrik[[#This Row],[JUMLAH ]]</f>
        <v>-3000000</v>
      </c>
      <c r="O152" s="253" t="str">
        <f>IF(AND(ISBLANK(H152),N152&lt;&gt;0),"Rev detil","")</f>
        <v>Rev detil</v>
      </c>
      <c r="P152" s="244"/>
      <c r="Q152" s="244"/>
    </row>
    <row r="153" spans="1:19" ht="13.2" x14ac:dyDescent="0.25">
      <c r="A153" s="1" t="s">
        <v>1130</v>
      </c>
      <c r="B153" s="65"/>
      <c r="C153" s="66"/>
      <c r="D153" s="65"/>
      <c r="E153" s="65"/>
      <c r="F153" s="67"/>
      <c r="G153" s="154"/>
      <c r="H153" s="188"/>
      <c r="I153" s="271" t="s">
        <v>558</v>
      </c>
      <c r="J153" s="537">
        <v>2</v>
      </c>
      <c r="K153" s="272" t="s">
        <v>120</v>
      </c>
      <c r="L153" s="274">
        <v>1000000</v>
      </c>
      <c r="M153" s="274">
        <f>ROUNDDOWN(J153*L153,-3)</f>
        <v>2000000</v>
      </c>
      <c r="N153" s="480">
        <f>Matrik[[#This Row],[JUMLAH]]-Matrik[[#This Row],[JUMLAH ]]</f>
        <v>-2000000</v>
      </c>
      <c r="O153" s="253" t="str">
        <f>IF(AND(ISBLANK(H153),N153&lt;&gt;0),"Rev detil","")</f>
        <v>Rev detil</v>
      </c>
      <c r="P153" s="244"/>
      <c r="Q153" s="244"/>
    </row>
    <row r="154" spans="1:19" ht="13.2" x14ac:dyDescent="0.25">
      <c r="A154" s="1" t="s">
        <v>1131</v>
      </c>
      <c r="B154" s="65"/>
      <c r="C154" s="66"/>
      <c r="D154" s="65"/>
      <c r="E154" s="65"/>
      <c r="F154" s="67"/>
      <c r="G154" s="154"/>
      <c r="H154" s="188"/>
      <c r="I154" s="271" t="s">
        <v>830</v>
      </c>
      <c r="J154" s="537">
        <v>20</v>
      </c>
      <c r="K154" s="272" t="s">
        <v>120</v>
      </c>
      <c r="L154" s="274">
        <v>200000</v>
      </c>
      <c r="M154" s="274">
        <f>ROUNDDOWN(J154*L154,-3)</f>
        <v>4000000</v>
      </c>
      <c r="N154" s="480">
        <f>Matrik[[#This Row],[JUMLAH]]-Matrik[[#This Row],[JUMLAH ]]</f>
        <v>-4000000</v>
      </c>
      <c r="O154" s="253" t="str">
        <f>IF(AND(ISBLANK(H154),N154&lt;&gt;0),"Rev detil","")</f>
        <v>Rev detil</v>
      </c>
      <c r="P154" s="244"/>
      <c r="Q154" s="244"/>
    </row>
    <row r="155" spans="1:19" ht="13.2" x14ac:dyDescent="0.25">
      <c r="A155" s="1" t="s">
        <v>1132</v>
      </c>
      <c r="B155" s="65"/>
      <c r="C155" s="66"/>
      <c r="D155" s="65"/>
      <c r="E155" s="65"/>
      <c r="F155" s="67"/>
      <c r="G155" s="154"/>
      <c r="H155" s="187" t="s">
        <v>524</v>
      </c>
      <c r="I155" s="63" t="s">
        <v>73</v>
      </c>
      <c r="J155" s="62"/>
      <c r="K155" s="62"/>
      <c r="L155" s="64"/>
      <c r="M155" s="64">
        <f>SUM(M156:M157)</f>
        <v>0</v>
      </c>
      <c r="N155" s="416">
        <f>SUM(N156:N157)</f>
        <v>0</v>
      </c>
      <c r="O155" s="279" t="s">
        <v>1007</v>
      </c>
      <c r="P155" s="244"/>
      <c r="Q155" s="244"/>
      <c r="R155" s="4" t="s">
        <v>127</v>
      </c>
      <c r="S155" s="311" t="s">
        <v>508</v>
      </c>
    </row>
    <row r="156" spans="1:19" ht="13.2" x14ac:dyDescent="0.25">
      <c r="A156" s="1" t="s">
        <v>1133</v>
      </c>
      <c r="B156" s="65"/>
      <c r="C156" s="66"/>
      <c r="D156" s="65"/>
      <c r="E156" s="65"/>
      <c r="F156" s="67"/>
      <c r="G156" s="154"/>
      <c r="H156" s="188"/>
      <c r="I156" s="66" t="s">
        <v>622</v>
      </c>
      <c r="J156" s="65">
        <v>0</v>
      </c>
      <c r="K156" s="65" t="s">
        <v>120</v>
      </c>
      <c r="L156" s="67">
        <v>250000</v>
      </c>
      <c r="M156" s="67">
        <f>ROUNDDOWN(J156*L156,-3)</f>
        <v>0</v>
      </c>
      <c r="N156" s="340">
        <f>Matrik[[#This Row],[JUMLAH]]-Matrik[[#This Row],[JUMLAH ]]</f>
        <v>0</v>
      </c>
      <c r="O156" s="240" t="str">
        <f>IF(AND(ISBLANK(H156),N156&lt;&gt;0),"Rev","")</f>
        <v/>
      </c>
      <c r="P156" s="244"/>
      <c r="Q156" s="244"/>
    </row>
    <row r="157" spans="1:19" ht="13.2" x14ac:dyDescent="0.25">
      <c r="A157" s="25" t="s">
        <v>1134</v>
      </c>
      <c r="B157" s="65"/>
      <c r="C157" s="66"/>
      <c r="D157" s="65"/>
      <c r="E157" s="65"/>
      <c r="F157" s="67"/>
      <c r="G157" s="154"/>
      <c r="H157" s="188"/>
      <c r="I157" s="66" t="s">
        <v>624</v>
      </c>
      <c r="J157" s="65">
        <v>0</v>
      </c>
      <c r="K157" s="65" t="s">
        <v>120</v>
      </c>
      <c r="L157" s="67">
        <v>8000000</v>
      </c>
      <c r="M157" s="67">
        <f>ROUNDDOWN(J157*L157,-3)</f>
        <v>0</v>
      </c>
      <c r="N157" s="340">
        <f>Matrik[[#This Row],[JUMLAH]]-Matrik[[#This Row],[JUMLAH ]]</f>
        <v>0</v>
      </c>
      <c r="O157" s="240" t="str">
        <f>IF(AND(ISBLANK(H157),N157&lt;&gt;0),"Rev","")</f>
        <v/>
      </c>
      <c r="P157" s="244"/>
      <c r="Q157" s="244"/>
    </row>
    <row r="158" spans="1:19" ht="13.2" x14ac:dyDescent="0.25">
      <c r="A158" s="1" t="s">
        <v>1135</v>
      </c>
      <c r="B158" s="65"/>
      <c r="C158" s="66"/>
      <c r="D158" s="65"/>
      <c r="E158" s="65"/>
      <c r="F158" s="67"/>
      <c r="G158" s="154"/>
      <c r="H158" s="204" t="s">
        <v>528</v>
      </c>
      <c r="I158" s="114" t="s">
        <v>31</v>
      </c>
      <c r="J158" s="113"/>
      <c r="K158" s="113"/>
      <c r="L158" s="115"/>
      <c r="M158" s="115">
        <f>M159</f>
        <v>0</v>
      </c>
      <c r="N158" s="429">
        <f>N159</f>
        <v>0</v>
      </c>
      <c r="O158" s="279" t="s">
        <v>1007</v>
      </c>
      <c r="P158" s="244"/>
      <c r="Q158" s="244"/>
      <c r="R158" s="4" t="s">
        <v>127</v>
      </c>
      <c r="S158" s="311" t="s">
        <v>508</v>
      </c>
    </row>
    <row r="159" spans="1:19" ht="13.2" x14ac:dyDescent="0.25">
      <c r="A159" s="1" t="s">
        <v>1136</v>
      </c>
      <c r="B159" s="65"/>
      <c r="C159" s="66"/>
      <c r="D159" s="65"/>
      <c r="E159" s="65"/>
      <c r="F159" s="67"/>
      <c r="G159" s="154"/>
      <c r="H159" s="188"/>
      <c r="I159" s="66" t="s">
        <v>559</v>
      </c>
      <c r="J159" s="65">
        <v>0</v>
      </c>
      <c r="K159" s="65" t="s">
        <v>33</v>
      </c>
      <c r="L159" s="67">
        <v>1000000</v>
      </c>
      <c r="M159" s="67">
        <f>ROUNDDOWN(J159*L159,-3)</f>
        <v>0</v>
      </c>
      <c r="N159" s="480">
        <f>Matrik[[#This Row],[JUMLAH]]-Matrik[[#This Row],[JUMLAH ]]</f>
        <v>0</v>
      </c>
      <c r="O159" s="253" t="str">
        <f>IF(AND(ISBLANK(H159),N159&lt;&gt;0),"Rev detil","")</f>
        <v/>
      </c>
      <c r="P159" s="244"/>
      <c r="Q159" s="244"/>
    </row>
    <row r="160" spans="1:19" ht="13.2" x14ac:dyDescent="0.25">
      <c r="A160" s="1" t="s">
        <v>1137</v>
      </c>
      <c r="B160" s="65"/>
      <c r="C160" s="66"/>
      <c r="D160" s="65"/>
      <c r="E160" s="65"/>
      <c r="F160" s="67"/>
      <c r="G160" s="154"/>
      <c r="H160" s="191" t="s">
        <v>525</v>
      </c>
      <c r="I160" s="75" t="s">
        <v>35</v>
      </c>
      <c r="J160" s="74"/>
      <c r="K160" s="74"/>
      <c r="L160" s="76"/>
      <c r="M160" s="76">
        <f>SUM(M161:M161)</f>
        <v>48360000</v>
      </c>
      <c r="N160" s="418">
        <f>SUM(N161:N161)</f>
        <v>-48360000</v>
      </c>
      <c r="O160" s="279" t="s">
        <v>1007</v>
      </c>
      <c r="P160" s="244"/>
      <c r="Q160" s="244"/>
      <c r="R160" s="4" t="s">
        <v>127</v>
      </c>
      <c r="S160" s="311" t="s">
        <v>508</v>
      </c>
    </row>
    <row r="161" spans="1:19" ht="13.2" x14ac:dyDescent="0.25">
      <c r="A161" s="1" t="s">
        <v>1138</v>
      </c>
      <c r="B161" s="65"/>
      <c r="C161" s="66"/>
      <c r="D161" s="65"/>
      <c r="E161" s="65"/>
      <c r="F161" s="67"/>
      <c r="G161" s="154"/>
      <c r="H161" s="188"/>
      <c r="I161" s="271" t="s">
        <v>1141</v>
      </c>
      <c r="J161" s="537">
        <v>24</v>
      </c>
      <c r="K161" s="272" t="s">
        <v>26</v>
      </c>
      <c r="L161" s="274">
        <v>2015000</v>
      </c>
      <c r="M161" s="274">
        <f>ROUNDDOWN(J161*L161,-3)</f>
        <v>48360000</v>
      </c>
      <c r="N161" s="480">
        <f>Matrik[[#This Row],[JUMLAH]]-Matrik[[#This Row],[JUMLAH ]]</f>
        <v>-48360000</v>
      </c>
      <c r="O161" s="253" t="str">
        <f>IF(AND(ISBLANK(H161),N161&lt;&gt;0),"Rev detil","")</f>
        <v>Rev detil</v>
      </c>
      <c r="P161" s="244"/>
      <c r="Q161" s="244"/>
    </row>
    <row r="162" spans="1:19" ht="13.2" x14ac:dyDescent="0.25">
      <c r="A162" s="1" t="s">
        <v>129</v>
      </c>
      <c r="B162" s="101" t="s">
        <v>130</v>
      </c>
      <c r="C162" s="102" t="s">
        <v>131</v>
      </c>
      <c r="D162" s="101">
        <v>1</v>
      </c>
      <c r="E162" s="101" t="s">
        <v>123</v>
      </c>
      <c r="F162" s="103"/>
      <c r="G162" s="166">
        <f>G163</f>
        <v>1209115000</v>
      </c>
      <c r="H162" s="200" t="s">
        <v>130</v>
      </c>
      <c r="I162" s="102" t="s">
        <v>131</v>
      </c>
      <c r="J162" s="101">
        <v>1</v>
      </c>
      <c r="K162" s="101" t="s">
        <v>123</v>
      </c>
      <c r="L162" s="103"/>
      <c r="M162" s="103">
        <f>M163</f>
        <v>1931394000</v>
      </c>
      <c r="N162" s="446">
        <f>N163</f>
        <v>-722279000</v>
      </c>
      <c r="O162" s="279" t="s">
        <v>1007</v>
      </c>
      <c r="P162" s="244"/>
      <c r="Q162" s="244"/>
    </row>
    <row r="163" spans="1:19" ht="26.4" x14ac:dyDescent="0.25">
      <c r="A163" s="1" t="s">
        <v>132</v>
      </c>
      <c r="B163" s="380" t="s">
        <v>606</v>
      </c>
      <c r="C163" s="381" t="s">
        <v>133</v>
      </c>
      <c r="D163" s="380"/>
      <c r="E163" s="380" t="s">
        <v>554</v>
      </c>
      <c r="F163" s="382"/>
      <c r="G163" s="383">
        <f>SUM(G164,G174,G183,G195,G206,G220,G232,G243,G255)</f>
        <v>1209115000</v>
      </c>
      <c r="H163" s="384" t="s">
        <v>606</v>
      </c>
      <c r="I163" s="381" t="s">
        <v>133</v>
      </c>
      <c r="J163" s="380"/>
      <c r="K163" s="380" t="s">
        <v>554</v>
      </c>
      <c r="L163" s="382"/>
      <c r="M163" s="382">
        <f>SUM(M164,M174,M183,M195,M206,M220,M232,M243,M255,M263,M281,M296,M301,M313,M318)</f>
        <v>1931394000</v>
      </c>
      <c r="N163" s="410">
        <f>SUM(N164,N174,N183,N195,N206,N220,N232,N243,N255,N263,N281,N296,N301,N313,N318)</f>
        <v>-722279000</v>
      </c>
      <c r="O163" s="279" t="s">
        <v>1007</v>
      </c>
      <c r="P163" s="244"/>
      <c r="Q163" s="244"/>
    </row>
    <row r="164" spans="1:19" ht="13.2" x14ac:dyDescent="0.25">
      <c r="A164" s="1" t="s">
        <v>134</v>
      </c>
      <c r="B164" s="80" t="s">
        <v>21</v>
      </c>
      <c r="C164" s="81" t="s">
        <v>630</v>
      </c>
      <c r="D164" s="80"/>
      <c r="E164" s="80"/>
      <c r="F164" s="82"/>
      <c r="G164" s="159">
        <f>SUM(G165,G170,G172)</f>
        <v>72100000</v>
      </c>
      <c r="H164" s="193" t="s">
        <v>21</v>
      </c>
      <c r="I164" s="81" t="s">
        <v>630</v>
      </c>
      <c r="J164" s="80"/>
      <c r="K164" s="80"/>
      <c r="L164" s="82"/>
      <c r="M164" s="82">
        <f>SUM(M165,M170,M172)</f>
        <v>61900000</v>
      </c>
      <c r="N164" s="420">
        <f>SUM(N165,N170,N172)</f>
        <v>10200000</v>
      </c>
      <c r="O164" s="279" t="s">
        <v>1007</v>
      </c>
      <c r="P164" s="532" t="s">
        <v>505</v>
      </c>
      <c r="Q164" s="532" t="s">
        <v>506</v>
      </c>
      <c r="S164" s="311"/>
    </row>
    <row r="165" spans="1:19" ht="13.2" x14ac:dyDescent="0.25">
      <c r="A165" s="1" t="s">
        <v>135</v>
      </c>
      <c r="B165" s="62" t="s">
        <v>523</v>
      </c>
      <c r="C165" s="63" t="s">
        <v>24</v>
      </c>
      <c r="D165" s="62"/>
      <c r="E165" s="62"/>
      <c r="F165" s="64"/>
      <c r="G165" s="153">
        <f>SUM(G166:G169)</f>
        <v>22000000</v>
      </c>
      <c r="H165" s="187" t="s">
        <v>523</v>
      </c>
      <c r="I165" s="63" t="s">
        <v>24</v>
      </c>
      <c r="J165" s="62"/>
      <c r="K165" s="62"/>
      <c r="L165" s="64"/>
      <c r="M165" s="64">
        <f>SUM(M166:M169)</f>
        <v>15000000</v>
      </c>
      <c r="N165" s="416">
        <f>SUM(N166:N169)</f>
        <v>7000000</v>
      </c>
      <c r="O165" s="279" t="s">
        <v>1007</v>
      </c>
      <c r="P165" s="244"/>
      <c r="Q165" s="244"/>
      <c r="R165" s="4" t="s">
        <v>131</v>
      </c>
      <c r="S165" s="311" t="s">
        <v>506</v>
      </c>
    </row>
    <row r="166" spans="1:19" ht="13.2" x14ac:dyDescent="0.25">
      <c r="A166" s="1" t="s">
        <v>136</v>
      </c>
      <c r="B166" s="65"/>
      <c r="C166" s="66" t="s">
        <v>631</v>
      </c>
      <c r="D166" s="65">
        <v>4</v>
      </c>
      <c r="E166" s="65" t="s">
        <v>120</v>
      </c>
      <c r="F166" s="67">
        <v>1500000</v>
      </c>
      <c r="G166" s="154">
        <f>ROUNDDOWN(D166*F166,-3)</f>
        <v>6000000</v>
      </c>
      <c r="H166" s="188"/>
      <c r="I166" s="271" t="s">
        <v>1106</v>
      </c>
      <c r="J166" s="537">
        <v>3</v>
      </c>
      <c r="K166" s="272" t="s">
        <v>120</v>
      </c>
      <c r="L166" s="274">
        <v>1500000</v>
      </c>
      <c r="M166" s="274">
        <f>ROUNDDOWN(J166*L166,-3)</f>
        <v>4500000</v>
      </c>
      <c r="N166" s="480">
        <f>Matrik[[#This Row],[JUMLAH]]-Matrik[[#This Row],[JUMLAH ]]</f>
        <v>1500000</v>
      </c>
      <c r="O166" s="279" t="s">
        <v>1007</v>
      </c>
      <c r="P166" s="244"/>
      <c r="Q166" s="244"/>
    </row>
    <row r="167" spans="1:19" ht="13.2" x14ac:dyDescent="0.25">
      <c r="A167" s="1" t="s">
        <v>137</v>
      </c>
      <c r="B167" s="65"/>
      <c r="C167" s="66" t="s">
        <v>563</v>
      </c>
      <c r="D167" s="65">
        <v>4</v>
      </c>
      <c r="E167" s="65" t="s">
        <v>120</v>
      </c>
      <c r="F167" s="67">
        <v>1500000</v>
      </c>
      <c r="G167" s="154">
        <f>ROUNDDOWN(D167*F167,-3)</f>
        <v>6000000</v>
      </c>
      <c r="H167" s="188"/>
      <c r="I167" s="271" t="s">
        <v>563</v>
      </c>
      <c r="J167" s="537">
        <v>3</v>
      </c>
      <c r="K167" s="272" t="s">
        <v>120</v>
      </c>
      <c r="L167" s="274">
        <v>1500000</v>
      </c>
      <c r="M167" s="274">
        <f>ROUNDDOWN(J167*L167,-3)</f>
        <v>4500000</v>
      </c>
      <c r="N167" s="480">
        <f>Matrik[[#This Row],[JUMLAH]]-Matrik[[#This Row],[JUMLAH ]]</f>
        <v>1500000</v>
      </c>
      <c r="O167" s="279" t="s">
        <v>1007</v>
      </c>
      <c r="P167" s="244"/>
      <c r="Q167" s="244"/>
    </row>
    <row r="168" spans="1:19" ht="13.2" x14ac:dyDescent="0.25">
      <c r="A168" s="1" t="s">
        <v>138</v>
      </c>
      <c r="B168" s="65"/>
      <c r="C168" s="66" t="s">
        <v>564</v>
      </c>
      <c r="D168" s="65">
        <v>4</v>
      </c>
      <c r="E168" s="65" t="s">
        <v>120</v>
      </c>
      <c r="F168" s="67">
        <v>1000000</v>
      </c>
      <c r="G168" s="154">
        <f>ROUNDDOWN(D168*F168,-3)</f>
        <v>4000000</v>
      </c>
      <c r="H168" s="188"/>
      <c r="I168" s="271" t="s">
        <v>564</v>
      </c>
      <c r="J168" s="537">
        <v>3</v>
      </c>
      <c r="K168" s="272" t="s">
        <v>120</v>
      </c>
      <c r="L168" s="274">
        <v>1000000</v>
      </c>
      <c r="M168" s="274">
        <f>ROUNDDOWN(J168*L168,-3)</f>
        <v>3000000</v>
      </c>
      <c r="N168" s="480">
        <f>Matrik[[#This Row],[JUMLAH]]-Matrik[[#This Row],[JUMLAH ]]</f>
        <v>1000000</v>
      </c>
      <c r="O168" s="279" t="s">
        <v>1007</v>
      </c>
      <c r="P168" s="244"/>
      <c r="Q168" s="244"/>
    </row>
    <row r="169" spans="1:19" ht="13.2" x14ac:dyDescent="0.25">
      <c r="A169" s="1" t="s">
        <v>632</v>
      </c>
      <c r="B169" s="65"/>
      <c r="C169" s="66" t="s">
        <v>633</v>
      </c>
      <c r="D169" s="65">
        <v>12</v>
      </c>
      <c r="E169" s="65" t="s">
        <v>634</v>
      </c>
      <c r="F169" s="67">
        <v>500000</v>
      </c>
      <c r="G169" s="154">
        <f>ROUNDDOWN(D169*F169,-3)</f>
        <v>6000000</v>
      </c>
      <c r="H169" s="188"/>
      <c r="I169" s="271" t="s">
        <v>633</v>
      </c>
      <c r="J169" s="537">
        <v>6</v>
      </c>
      <c r="K169" s="272" t="s">
        <v>634</v>
      </c>
      <c r="L169" s="274">
        <v>500000</v>
      </c>
      <c r="M169" s="274">
        <f>ROUNDDOWN(J169*L169,-3)</f>
        <v>3000000</v>
      </c>
      <c r="N169" s="480">
        <f>Matrik[[#This Row],[JUMLAH]]-Matrik[[#This Row],[JUMLAH ]]</f>
        <v>3000000</v>
      </c>
      <c r="O169" s="253" t="str">
        <f>IF(AND(ISBLANK(H169),N169&lt;&gt;0),"Rev detil","")</f>
        <v>Rev detil</v>
      </c>
      <c r="P169" s="244"/>
      <c r="Q169" s="244"/>
    </row>
    <row r="170" spans="1:19" ht="13.2" x14ac:dyDescent="0.25">
      <c r="A170" s="1" t="s">
        <v>139</v>
      </c>
      <c r="B170" s="74" t="s">
        <v>525</v>
      </c>
      <c r="C170" s="75" t="s">
        <v>35</v>
      </c>
      <c r="D170" s="74"/>
      <c r="E170" s="74"/>
      <c r="F170" s="76"/>
      <c r="G170" s="157">
        <f>G171</f>
        <v>48000000</v>
      </c>
      <c r="H170" s="191" t="s">
        <v>525</v>
      </c>
      <c r="I170" s="75" t="s">
        <v>35</v>
      </c>
      <c r="J170" s="74"/>
      <c r="K170" s="74"/>
      <c r="L170" s="76"/>
      <c r="M170" s="76">
        <f>M171</f>
        <v>44800000</v>
      </c>
      <c r="N170" s="418">
        <f>N171</f>
        <v>3200000</v>
      </c>
      <c r="O170" s="279" t="s">
        <v>1007</v>
      </c>
      <c r="P170" s="244"/>
      <c r="Q170" s="244"/>
      <c r="R170" s="4" t="s">
        <v>131</v>
      </c>
      <c r="S170" s="311" t="s">
        <v>506</v>
      </c>
    </row>
    <row r="171" spans="1:19" ht="13.2" x14ac:dyDescent="0.25">
      <c r="A171" s="1" t="s">
        <v>140</v>
      </c>
      <c r="B171" s="65"/>
      <c r="C171" s="66" t="s">
        <v>635</v>
      </c>
      <c r="D171" s="65">
        <v>12</v>
      </c>
      <c r="E171" s="65" t="s">
        <v>26</v>
      </c>
      <c r="F171" s="67">
        <v>4000000</v>
      </c>
      <c r="G171" s="154">
        <f>ROUNDDOWN(D171*F171,-3)</f>
        <v>48000000</v>
      </c>
      <c r="H171" s="188"/>
      <c r="I171" s="271" t="s">
        <v>635</v>
      </c>
      <c r="J171" s="537">
        <v>8</v>
      </c>
      <c r="K171" s="272" t="s">
        <v>26</v>
      </c>
      <c r="L171" s="274">
        <v>5600000</v>
      </c>
      <c r="M171" s="274">
        <f>ROUNDDOWN(J171*L171,-3)</f>
        <v>44800000</v>
      </c>
      <c r="N171" s="480">
        <f>Matrik[[#This Row],[JUMLAH]]-Matrik[[#This Row],[JUMLAH ]]</f>
        <v>3200000</v>
      </c>
      <c r="O171" s="253" t="str">
        <f>IF(AND(ISBLANK(H171),N171&lt;&gt;0),"Rev detil","")</f>
        <v>Rev detil</v>
      </c>
      <c r="P171" s="244"/>
      <c r="Q171" s="244"/>
    </row>
    <row r="172" spans="1:19" ht="13.2" x14ac:dyDescent="0.25">
      <c r="A172" s="1" t="s">
        <v>141</v>
      </c>
      <c r="B172" s="68" t="s">
        <v>583</v>
      </c>
      <c r="C172" s="69" t="s">
        <v>80</v>
      </c>
      <c r="D172" s="68"/>
      <c r="E172" s="68"/>
      <c r="F172" s="70"/>
      <c r="G172" s="155">
        <f>G173</f>
        <v>2100000</v>
      </c>
      <c r="H172" s="189" t="s">
        <v>583</v>
      </c>
      <c r="I172" s="69" t="s">
        <v>80</v>
      </c>
      <c r="J172" s="68"/>
      <c r="K172" s="68"/>
      <c r="L172" s="70"/>
      <c r="M172" s="70">
        <f>M173</f>
        <v>2100000</v>
      </c>
      <c r="N172" s="417">
        <f>N173</f>
        <v>0</v>
      </c>
      <c r="O172" s="279" t="s">
        <v>1007</v>
      </c>
      <c r="P172" s="244"/>
      <c r="Q172" s="244"/>
      <c r="R172" s="4" t="s">
        <v>131</v>
      </c>
      <c r="S172" s="311" t="s">
        <v>506</v>
      </c>
    </row>
    <row r="173" spans="1:19" ht="13.2" x14ac:dyDescent="0.25">
      <c r="A173" s="1" t="s">
        <v>142</v>
      </c>
      <c r="B173" s="65"/>
      <c r="C173" s="66" t="s">
        <v>636</v>
      </c>
      <c r="D173" s="65">
        <v>14</v>
      </c>
      <c r="E173" s="65" t="s">
        <v>26</v>
      </c>
      <c r="F173" s="67">
        <v>150000</v>
      </c>
      <c r="G173" s="154">
        <f>ROUNDDOWN(D173*F173,-3)</f>
        <v>2100000</v>
      </c>
      <c r="H173" s="188"/>
      <c r="I173" s="66" t="s">
        <v>636</v>
      </c>
      <c r="J173" s="65">
        <v>14</v>
      </c>
      <c r="K173" s="65" t="s">
        <v>26</v>
      </c>
      <c r="L173" s="67">
        <v>150000</v>
      </c>
      <c r="M173" s="67">
        <f>ROUNDDOWN(J173*L173,-3)</f>
        <v>2100000</v>
      </c>
      <c r="N173" s="340">
        <f>Matrik[[#This Row],[JUMLAH]]-Matrik[[#This Row],[JUMLAH ]]</f>
        <v>0</v>
      </c>
      <c r="O173" s="240" t="str">
        <f>IF(AND(ISBLANK(H173),N173&lt;&gt;0),"Rev","")</f>
        <v/>
      </c>
      <c r="P173" s="244"/>
      <c r="Q173" s="244"/>
    </row>
    <row r="174" spans="1:19" ht="13.2" x14ac:dyDescent="0.25">
      <c r="A174" s="1" t="s">
        <v>143</v>
      </c>
      <c r="B174" s="116" t="s">
        <v>38</v>
      </c>
      <c r="C174" s="117" t="s">
        <v>637</v>
      </c>
      <c r="D174" s="116"/>
      <c r="E174" s="116"/>
      <c r="F174" s="118"/>
      <c r="G174" s="171">
        <f>SUM(G175,G178,G180)</f>
        <v>572300000</v>
      </c>
      <c r="H174" s="205" t="s">
        <v>38</v>
      </c>
      <c r="I174" s="117" t="s">
        <v>1041</v>
      </c>
      <c r="J174" s="116"/>
      <c r="K174" s="116"/>
      <c r="L174" s="118"/>
      <c r="M174" s="118">
        <f>SUM(M175,M178,M180)</f>
        <v>498618000</v>
      </c>
      <c r="N174" s="438">
        <f>SUM(N175,N178,N180)</f>
        <v>73682000</v>
      </c>
      <c r="O174" s="279" t="s">
        <v>1007</v>
      </c>
      <c r="P174" s="532" t="s">
        <v>505</v>
      </c>
      <c r="Q174" s="532" t="s">
        <v>506</v>
      </c>
      <c r="S174" s="311"/>
    </row>
    <row r="175" spans="1:19" ht="13.2" x14ac:dyDescent="0.25">
      <c r="A175" s="1" t="s">
        <v>144</v>
      </c>
      <c r="B175" s="74" t="s">
        <v>523</v>
      </c>
      <c r="C175" s="75" t="s">
        <v>24</v>
      </c>
      <c r="D175" s="74"/>
      <c r="E175" s="74"/>
      <c r="F175" s="76"/>
      <c r="G175" s="157">
        <f>SUM(G176:G177)</f>
        <v>10000000</v>
      </c>
      <c r="H175" s="191" t="s">
        <v>523</v>
      </c>
      <c r="I175" s="75" t="s">
        <v>24</v>
      </c>
      <c r="J175" s="74"/>
      <c r="K175" s="74"/>
      <c r="L175" s="76"/>
      <c r="M175" s="76">
        <f>SUM(M176:M177)</f>
        <v>5000000</v>
      </c>
      <c r="N175" s="418">
        <f>SUM(N176:N177)</f>
        <v>5000000</v>
      </c>
      <c r="O175" s="279" t="s">
        <v>1007</v>
      </c>
      <c r="P175" s="244"/>
      <c r="Q175" s="244"/>
      <c r="R175" s="4" t="s">
        <v>131</v>
      </c>
      <c r="S175" s="311" t="s">
        <v>506</v>
      </c>
    </row>
    <row r="176" spans="1:19" ht="13.2" x14ac:dyDescent="0.25">
      <c r="A176" s="1" t="s">
        <v>145</v>
      </c>
      <c r="B176" s="65"/>
      <c r="C176" s="66" t="s">
        <v>638</v>
      </c>
      <c r="D176" s="65">
        <v>4</v>
      </c>
      <c r="E176" s="65" t="s">
        <v>120</v>
      </c>
      <c r="F176" s="67">
        <v>1500000</v>
      </c>
      <c r="G176" s="154">
        <f>ROUNDDOWN(D176*F176,-3)</f>
        <v>6000000</v>
      </c>
      <c r="H176" s="188"/>
      <c r="I176" s="271" t="s">
        <v>638</v>
      </c>
      <c r="J176" s="537">
        <v>2</v>
      </c>
      <c r="K176" s="272" t="s">
        <v>120</v>
      </c>
      <c r="L176" s="274">
        <v>1500000</v>
      </c>
      <c r="M176" s="274">
        <f>ROUNDDOWN(J176*L176,-3)</f>
        <v>3000000</v>
      </c>
      <c r="N176" s="480">
        <f>Matrik[[#This Row],[JUMLAH]]-Matrik[[#This Row],[JUMLAH ]]</f>
        <v>3000000</v>
      </c>
      <c r="O176" s="253" t="str">
        <f>IF(AND(ISBLANK(H176),N176&lt;&gt;0),"Rev detil","")</f>
        <v>Rev detil</v>
      </c>
      <c r="P176" s="244"/>
      <c r="Q176" s="244"/>
    </row>
    <row r="177" spans="1:19" ht="13.2" x14ac:dyDescent="0.25">
      <c r="A177" s="1" t="s">
        <v>146</v>
      </c>
      <c r="B177" s="65"/>
      <c r="C177" s="66" t="s">
        <v>639</v>
      </c>
      <c r="D177" s="65">
        <v>4</v>
      </c>
      <c r="E177" s="65" t="s">
        <v>120</v>
      </c>
      <c r="F177" s="67">
        <v>1000000</v>
      </c>
      <c r="G177" s="154">
        <f>ROUNDDOWN(D177*F177,-3)</f>
        <v>4000000</v>
      </c>
      <c r="H177" s="188"/>
      <c r="I177" s="271" t="s">
        <v>639</v>
      </c>
      <c r="J177" s="537">
        <v>2</v>
      </c>
      <c r="K177" s="272" t="s">
        <v>120</v>
      </c>
      <c r="L177" s="274">
        <v>1000000</v>
      </c>
      <c r="M177" s="274">
        <f>ROUNDDOWN(J177*L177,-3)</f>
        <v>2000000</v>
      </c>
      <c r="N177" s="480">
        <f>Matrik[[#This Row],[JUMLAH]]-Matrik[[#This Row],[JUMLAH ]]</f>
        <v>2000000</v>
      </c>
      <c r="O177" s="253" t="str">
        <f>IF(AND(ISBLANK(H177),N177&lt;&gt;0),"Rev detil","")</f>
        <v>Rev detil</v>
      </c>
      <c r="P177" s="244"/>
      <c r="Q177" s="244"/>
    </row>
    <row r="178" spans="1:19" ht="13.2" x14ac:dyDescent="0.25">
      <c r="A178" s="1" t="s">
        <v>640</v>
      </c>
      <c r="B178" s="68" t="s">
        <v>524</v>
      </c>
      <c r="C178" s="69" t="s">
        <v>73</v>
      </c>
      <c r="D178" s="68"/>
      <c r="E178" s="68"/>
      <c r="F178" s="70"/>
      <c r="G178" s="155">
        <f>G179</f>
        <v>7800000</v>
      </c>
      <c r="H178" s="189" t="s">
        <v>524</v>
      </c>
      <c r="I178" s="69" t="s">
        <v>73</v>
      </c>
      <c r="J178" s="68"/>
      <c r="K178" s="68"/>
      <c r="L178" s="70"/>
      <c r="M178" s="70">
        <f>M179</f>
        <v>7800000</v>
      </c>
      <c r="N178" s="417">
        <f>N179</f>
        <v>0</v>
      </c>
      <c r="O178" s="279" t="s">
        <v>1007</v>
      </c>
      <c r="P178" s="244"/>
      <c r="Q178" s="244"/>
      <c r="R178" s="4" t="s">
        <v>131</v>
      </c>
      <c r="S178" s="311" t="s">
        <v>506</v>
      </c>
    </row>
    <row r="179" spans="1:19" ht="13.2" x14ac:dyDescent="0.25">
      <c r="A179" s="1" t="s">
        <v>641</v>
      </c>
      <c r="B179" s="65"/>
      <c r="C179" s="66" t="s">
        <v>622</v>
      </c>
      <c r="D179" s="65">
        <v>12</v>
      </c>
      <c r="E179" s="65" t="s">
        <v>120</v>
      </c>
      <c r="F179" s="67">
        <v>650000</v>
      </c>
      <c r="G179" s="154">
        <f>ROUNDDOWN(D179*F179,-3)</f>
        <v>7800000</v>
      </c>
      <c r="H179" s="188"/>
      <c r="I179" s="66" t="s">
        <v>962</v>
      </c>
      <c r="J179" s="65">
        <v>2</v>
      </c>
      <c r="K179" s="65" t="s">
        <v>120</v>
      </c>
      <c r="L179" s="67">
        <v>3900000</v>
      </c>
      <c r="M179" s="67">
        <f>ROUNDDOWN(J179*L179,-3)</f>
        <v>7800000</v>
      </c>
      <c r="N179" s="340">
        <f>Matrik[[#This Row],[JUMLAH]]-Matrik[[#This Row],[JUMLAH ]]</f>
        <v>0</v>
      </c>
      <c r="O179" s="240" t="str">
        <f>IF(AND(ISBLANK(H179),N179&lt;&gt;0),"Rev","")</f>
        <v/>
      </c>
      <c r="P179" s="244"/>
      <c r="Q179" s="244"/>
    </row>
    <row r="180" spans="1:19" ht="13.2" x14ac:dyDescent="0.25">
      <c r="A180" s="1" t="s">
        <v>148</v>
      </c>
      <c r="B180" s="62" t="s">
        <v>525</v>
      </c>
      <c r="C180" s="63" t="s">
        <v>35</v>
      </c>
      <c r="D180" s="62"/>
      <c r="E180" s="62"/>
      <c r="F180" s="64"/>
      <c r="G180" s="153">
        <f>SUM(G181:G182)</f>
        <v>554500000</v>
      </c>
      <c r="H180" s="187" t="s">
        <v>525</v>
      </c>
      <c r="I180" s="63" t="s">
        <v>35</v>
      </c>
      <c r="J180" s="62"/>
      <c r="K180" s="62"/>
      <c r="L180" s="64"/>
      <c r="M180" s="64">
        <f>SUM(M181:M182)</f>
        <v>485818000</v>
      </c>
      <c r="N180" s="416">
        <f>SUM(N181:N182)</f>
        <v>68682000</v>
      </c>
      <c r="O180" s="279" t="s">
        <v>1007</v>
      </c>
      <c r="P180" s="244"/>
      <c r="Q180" s="244"/>
      <c r="R180" s="4" t="s">
        <v>131</v>
      </c>
      <c r="S180" s="311" t="s">
        <v>506</v>
      </c>
    </row>
    <row r="181" spans="1:19" ht="26.4" x14ac:dyDescent="0.25">
      <c r="A181" s="1" t="s">
        <v>149</v>
      </c>
      <c r="B181" s="65"/>
      <c r="C181" s="66" t="s">
        <v>642</v>
      </c>
      <c r="D181" s="65">
        <v>55</v>
      </c>
      <c r="E181" s="65" t="s">
        <v>26</v>
      </c>
      <c r="F181" s="67">
        <v>6075000</v>
      </c>
      <c r="G181" s="154">
        <f>ROUNDDOWN(D181*F181,-3)</f>
        <v>334125000</v>
      </c>
      <c r="H181" s="188"/>
      <c r="I181" s="271" t="s">
        <v>1042</v>
      </c>
      <c r="J181" s="537">
        <v>68</v>
      </c>
      <c r="K181" s="272" t="s">
        <v>26</v>
      </c>
      <c r="L181" s="274">
        <v>7144383</v>
      </c>
      <c r="M181" s="274">
        <f>ROUNDDOWN(J181*L181,-3)</f>
        <v>485818000</v>
      </c>
      <c r="N181" s="479">
        <f>Matrik[[#This Row],[JUMLAH]]-Matrik[[#This Row],[JUMLAH ]]</f>
        <v>-151693000</v>
      </c>
      <c r="O181" s="253" t="str">
        <f>IF(AND(ISBLANK(H181),N181&lt;&gt;0),"Rev detil","")</f>
        <v>Rev detil</v>
      </c>
      <c r="P181" s="244"/>
      <c r="Q181" s="244"/>
    </row>
    <row r="182" spans="1:19" ht="26.4" x14ac:dyDescent="0.25">
      <c r="A182" s="1" t="s">
        <v>150</v>
      </c>
      <c r="B182" s="65"/>
      <c r="C182" s="66" t="s">
        <v>643</v>
      </c>
      <c r="D182" s="65">
        <v>36</v>
      </c>
      <c r="E182" s="65" t="s">
        <v>26</v>
      </c>
      <c r="F182" s="67">
        <v>6121528</v>
      </c>
      <c r="G182" s="154">
        <f>ROUNDDOWN(D182*F182,-3)</f>
        <v>220375000</v>
      </c>
      <c r="H182" s="188"/>
      <c r="I182" s="304"/>
      <c r="J182" s="539"/>
      <c r="K182" s="305"/>
      <c r="L182" s="306"/>
      <c r="M182" s="306">
        <f>ROUNDDOWN(J182*L182,-3)</f>
        <v>0</v>
      </c>
      <c r="N182" s="478">
        <f>Matrik[[#This Row],[JUMLAH]]-Matrik[[#This Row],[JUMLAH ]]</f>
        <v>220375000</v>
      </c>
      <c r="O182" s="253" t="str">
        <f>IF(AND(ISBLANK(H182),N182&lt;&gt;0),"Rev detil","")</f>
        <v>Rev detil</v>
      </c>
      <c r="P182" s="244"/>
      <c r="Q182" s="244"/>
    </row>
    <row r="183" spans="1:19" ht="26.4" x14ac:dyDescent="0.25">
      <c r="A183" s="1" t="s">
        <v>151</v>
      </c>
      <c r="B183" s="80" t="s">
        <v>91</v>
      </c>
      <c r="C183" s="81" t="s">
        <v>152</v>
      </c>
      <c r="D183" s="80"/>
      <c r="E183" s="80"/>
      <c r="F183" s="82"/>
      <c r="G183" s="159">
        <f>SUM(G184,G189,G191,G193)</f>
        <v>78000000</v>
      </c>
      <c r="H183" s="193" t="s">
        <v>91</v>
      </c>
      <c r="I183" s="81" t="s">
        <v>152</v>
      </c>
      <c r="J183" s="80"/>
      <c r="K183" s="80"/>
      <c r="L183" s="82"/>
      <c r="M183" s="82">
        <f>SUM(M184,M189,M191,M193)</f>
        <v>63200000</v>
      </c>
      <c r="N183" s="420">
        <f>SUM(N184,N189,N191,N193)</f>
        <v>14800000</v>
      </c>
      <c r="O183" s="279" t="s">
        <v>1007</v>
      </c>
      <c r="P183" s="532" t="s">
        <v>505</v>
      </c>
      <c r="Q183" s="532" t="s">
        <v>506</v>
      </c>
      <c r="S183" s="311"/>
    </row>
    <row r="184" spans="1:19" ht="13.2" x14ac:dyDescent="0.25">
      <c r="A184" s="1" t="s">
        <v>153</v>
      </c>
      <c r="B184" s="74" t="s">
        <v>523</v>
      </c>
      <c r="C184" s="75" t="s">
        <v>24</v>
      </c>
      <c r="D184" s="74"/>
      <c r="E184" s="74"/>
      <c r="F184" s="76"/>
      <c r="G184" s="157">
        <f>SUM(G185:G188)</f>
        <v>34000000</v>
      </c>
      <c r="H184" s="191" t="s">
        <v>523</v>
      </c>
      <c r="I184" s="75" t="s">
        <v>24</v>
      </c>
      <c r="J184" s="74"/>
      <c r="K184" s="74"/>
      <c r="L184" s="76"/>
      <c r="M184" s="76">
        <f>SUM(M185:M188)</f>
        <v>18000000</v>
      </c>
      <c r="N184" s="418">
        <f>SUM(N185:N188)</f>
        <v>16000000</v>
      </c>
      <c r="O184" s="279" t="s">
        <v>1007</v>
      </c>
      <c r="P184" s="244"/>
      <c r="Q184" s="244"/>
      <c r="R184" s="4" t="s">
        <v>131</v>
      </c>
      <c r="S184" s="311" t="s">
        <v>506</v>
      </c>
    </row>
    <row r="185" spans="1:19" ht="13.2" x14ac:dyDescent="0.25">
      <c r="A185" s="1" t="s">
        <v>154</v>
      </c>
      <c r="B185" s="65"/>
      <c r="C185" s="66" t="s">
        <v>631</v>
      </c>
      <c r="D185" s="65">
        <v>8</v>
      </c>
      <c r="E185" s="65" t="s">
        <v>120</v>
      </c>
      <c r="F185" s="67">
        <v>1000000</v>
      </c>
      <c r="G185" s="154">
        <f>ROUNDDOWN(D185*F185,-3)</f>
        <v>8000000</v>
      </c>
      <c r="H185" s="188"/>
      <c r="I185" s="271" t="s">
        <v>631</v>
      </c>
      <c r="J185" s="537">
        <v>4</v>
      </c>
      <c r="K185" s="272" t="s">
        <v>120</v>
      </c>
      <c r="L185" s="274">
        <v>1000000</v>
      </c>
      <c r="M185" s="274">
        <f>ROUNDDOWN(J185*L185,-3)</f>
        <v>4000000</v>
      </c>
      <c r="N185" s="480">
        <f>Matrik[[#This Row],[JUMLAH]]-Matrik[[#This Row],[JUMLAH ]]</f>
        <v>4000000</v>
      </c>
      <c r="O185" s="253" t="str">
        <f>IF(AND(ISBLANK(H185),N185&lt;&gt;0),"Rev detil","")</f>
        <v>Rev detil</v>
      </c>
      <c r="P185" s="244"/>
      <c r="Q185" s="244"/>
    </row>
    <row r="186" spans="1:19" ht="13.2" x14ac:dyDescent="0.25">
      <c r="A186" s="1" t="s">
        <v>155</v>
      </c>
      <c r="B186" s="65"/>
      <c r="C186" s="66" t="s">
        <v>563</v>
      </c>
      <c r="D186" s="65">
        <v>8</v>
      </c>
      <c r="E186" s="65" t="s">
        <v>120</v>
      </c>
      <c r="F186" s="67">
        <v>1500000</v>
      </c>
      <c r="G186" s="154">
        <f>ROUNDDOWN(D186*F186,-3)</f>
        <v>12000000</v>
      </c>
      <c r="H186" s="188"/>
      <c r="I186" s="271" t="s">
        <v>563</v>
      </c>
      <c r="J186" s="537">
        <v>4</v>
      </c>
      <c r="K186" s="272" t="s">
        <v>120</v>
      </c>
      <c r="L186" s="274">
        <v>1500000</v>
      </c>
      <c r="M186" s="274">
        <f>ROUNDDOWN(J186*L186,-3)</f>
        <v>6000000</v>
      </c>
      <c r="N186" s="480">
        <f>Matrik[[#This Row],[JUMLAH]]-Matrik[[#This Row],[JUMLAH ]]</f>
        <v>6000000</v>
      </c>
      <c r="O186" s="253" t="str">
        <f>IF(AND(ISBLANK(H186),N186&lt;&gt;0),"Rev detil","")</f>
        <v>Rev detil</v>
      </c>
      <c r="P186" s="244"/>
      <c r="Q186" s="244"/>
    </row>
    <row r="187" spans="1:19" ht="13.2" x14ac:dyDescent="0.25">
      <c r="A187" s="1" t="s">
        <v>156</v>
      </c>
      <c r="B187" s="65"/>
      <c r="C187" s="66" t="s">
        <v>564</v>
      </c>
      <c r="D187" s="65">
        <v>8</v>
      </c>
      <c r="E187" s="65" t="s">
        <v>120</v>
      </c>
      <c r="F187" s="67">
        <v>1000000</v>
      </c>
      <c r="G187" s="154">
        <f>ROUNDDOWN(D187*F187,-3)</f>
        <v>8000000</v>
      </c>
      <c r="H187" s="188"/>
      <c r="I187" s="271" t="s">
        <v>564</v>
      </c>
      <c r="J187" s="537">
        <v>4</v>
      </c>
      <c r="K187" s="272" t="s">
        <v>120</v>
      </c>
      <c r="L187" s="274">
        <v>1000000</v>
      </c>
      <c r="M187" s="274">
        <f>ROUNDDOWN(J187*L187,-3)</f>
        <v>4000000</v>
      </c>
      <c r="N187" s="480">
        <f>Matrik[[#This Row],[JUMLAH]]-Matrik[[#This Row],[JUMLAH ]]</f>
        <v>4000000</v>
      </c>
      <c r="O187" s="253" t="str">
        <f>IF(AND(ISBLANK(H187),N187&lt;&gt;0),"Rev detil","")</f>
        <v>Rev detil</v>
      </c>
      <c r="P187" s="244"/>
      <c r="Q187" s="244"/>
    </row>
    <row r="188" spans="1:19" ht="13.2" x14ac:dyDescent="0.25">
      <c r="A188" s="1" t="s">
        <v>157</v>
      </c>
      <c r="B188" s="65"/>
      <c r="C188" s="66" t="s">
        <v>644</v>
      </c>
      <c r="D188" s="65">
        <v>12</v>
      </c>
      <c r="E188" s="65" t="s">
        <v>634</v>
      </c>
      <c r="F188" s="67">
        <v>500000</v>
      </c>
      <c r="G188" s="154">
        <f>ROUNDDOWN(D188*F188,-3)</f>
        <v>6000000</v>
      </c>
      <c r="H188" s="188"/>
      <c r="I188" s="271" t="s">
        <v>644</v>
      </c>
      <c r="J188" s="537">
        <v>8</v>
      </c>
      <c r="K188" s="272" t="s">
        <v>634</v>
      </c>
      <c r="L188" s="274">
        <v>500000</v>
      </c>
      <c r="M188" s="274">
        <f>ROUNDDOWN(J188*L188,-3)</f>
        <v>4000000</v>
      </c>
      <c r="N188" s="480">
        <f>Matrik[[#This Row],[JUMLAH]]-Matrik[[#This Row],[JUMLAH ]]</f>
        <v>2000000</v>
      </c>
      <c r="O188" s="253" t="str">
        <f>IF(AND(ISBLANK(H188),N188&lt;&gt;0),"Rev detil","")</f>
        <v>Rev detil</v>
      </c>
      <c r="P188" s="244"/>
      <c r="Q188" s="244"/>
    </row>
    <row r="189" spans="1:19" ht="13.2" x14ac:dyDescent="0.25">
      <c r="A189" s="1" t="s">
        <v>158</v>
      </c>
      <c r="B189" s="68" t="s">
        <v>532</v>
      </c>
      <c r="C189" s="69" t="s">
        <v>159</v>
      </c>
      <c r="D189" s="68"/>
      <c r="E189" s="68"/>
      <c r="F189" s="70"/>
      <c r="G189" s="155">
        <f>G190</f>
        <v>3000000</v>
      </c>
      <c r="H189" s="189" t="s">
        <v>532</v>
      </c>
      <c r="I189" s="69" t="s">
        <v>159</v>
      </c>
      <c r="J189" s="68"/>
      <c r="K189" s="68"/>
      <c r="L189" s="70"/>
      <c r="M189" s="70">
        <f>M190</f>
        <v>3000000</v>
      </c>
      <c r="N189" s="417">
        <f>N190</f>
        <v>0</v>
      </c>
      <c r="O189" s="279" t="s">
        <v>1007</v>
      </c>
      <c r="P189" s="244"/>
      <c r="Q189" s="244"/>
      <c r="R189" s="4" t="s">
        <v>131</v>
      </c>
      <c r="S189" s="311" t="s">
        <v>506</v>
      </c>
    </row>
    <row r="190" spans="1:19" ht="13.2" x14ac:dyDescent="0.25">
      <c r="A190" s="1" t="s">
        <v>160</v>
      </c>
      <c r="B190" s="65"/>
      <c r="C190" s="66" t="s">
        <v>645</v>
      </c>
      <c r="D190" s="65">
        <v>2</v>
      </c>
      <c r="E190" s="65" t="s">
        <v>161</v>
      </c>
      <c r="F190" s="67">
        <v>1500000</v>
      </c>
      <c r="G190" s="154">
        <f>ROUNDDOWN(D190*F190,-3)</f>
        <v>3000000</v>
      </c>
      <c r="H190" s="188"/>
      <c r="I190" s="66" t="s">
        <v>645</v>
      </c>
      <c r="J190" s="65">
        <v>2</v>
      </c>
      <c r="K190" s="65" t="s">
        <v>161</v>
      </c>
      <c r="L190" s="67">
        <v>1500000</v>
      </c>
      <c r="M190" s="67">
        <f>ROUNDDOWN(J190*L190,-3)</f>
        <v>3000000</v>
      </c>
      <c r="N190" s="340">
        <f>Matrik[[#This Row],[JUMLAH]]-Matrik[[#This Row],[JUMLAH ]]</f>
        <v>0</v>
      </c>
      <c r="O190" s="240" t="str">
        <f>IF(AND(ISBLANK(H190),N190&lt;&gt;0),"Rev","")</f>
        <v/>
      </c>
      <c r="P190" s="244"/>
      <c r="Q190" s="244"/>
    </row>
    <row r="191" spans="1:19" ht="13.2" x14ac:dyDescent="0.25">
      <c r="A191" s="1" t="s">
        <v>162</v>
      </c>
      <c r="B191" s="68" t="s">
        <v>525</v>
      </c>
      <c r="C191" s="69" t="s">
        <v>35</v>
      </c>
      <c r="D191" s="68"/>
      <c r="E191" s="68"/>
      <c r="F191" s="70"/>
      <c r="G191" s="155">
        <f>G192</f>
        <v>38000000</v>
      </c>
      <c r="H191" s="189" t="s">
        <v>525</v>
      </c>
      <c r="I191" s="69" t="s">
        <v>35</v>
      </c>
      <c r="J191" s="68"/>
      <c r="K191" s="68"/>
      <c r="L191" s="70"/>
      <c r="M191" s="70">
        <f>M192</f>
        <v>38000000</v>
      </c>
      <c r="N191" s="417">
        <f>N192</f>
        <v>0</v>
      </c>
      <c r="O191" s="279" t="s">
        <v>1007</v>
      </c>
      <c r="P191" s="244"/>
      <c r="Q191" s="244"/>
      <c r="R191" s="4" t="s">
        <v>131</v>
      </c>
      <c r="S191" s="311" t="s">
        <v>506</v>
      </c>
    </row>
    <row r="192" spans="1:19" ht="26.4" x14ac:dyDescent="0.25">
      <c r="A192" s="1" t="s">
        <v>163</v>
      </c>
      <c r="B192" s="65"/>
      <c r="C192" s="66" t="s">
        <v>646</v>
      </c>
      <c r="D192" s="65">
        <v>8</v>
      </c>
      <c r="E192" s="65" t="s">
        <v>26</v>
      </c>
      <c r="F192" s="67">
        <v>4750000</v>
      </c>
      <c r="G192" s="154">
        <f>ROUNDDOWN(D192*F192,-3)</f>
        <v>38000000</v>
      </c>
      <c r="H192" s="188"/>
      <c r="I192" s="66" t="s">
        <v>965</v>
      </c>
      <c r="J192" s="65">
        <v>8</v>
      </c>
      <c r="K192" s="65" t="s">
        <v>26</v>
      </c>
      <c r="L192" s="67">
        <v>4750000</v>
      </c>
      <c r="M192" s="67">
        <f>ROUNDDOWN(J192*L192,-3)</f>
        <v>38000000</v>
      </c>
      <c r="N192" s="457">
        <f>Matrik[[#This Row],[JUMLAH]]-Matrik[[#This Row],[JUMLAH ]]</f>
        <v>0</v>
      </c>
      <c r="O192" s="253" t="str">
        <f>IF(AND(ISBLANK(H192),N192&lt;&gt;0),"Rev detil","")</f>
        <v/>
      </c>
      <c r="P192" s="244"/>
      <c r="Q192" s="244"/>
    </row>
    <row r="193" spans="1:19" ht="13.2" x14ac:dyDescent="0.25">
      <c r="A193" s="1" t="s">
        <v>164</v>
      </c>
      <c r="B193" s="74" t="s">
        <v>583</v>
      </c>
      <c r="C193" s="75" t="s">
        <v>80</v>
      </c>
      <c r="D193" s="74"/>
      <c r="E193" s="74"/>
      <c r="F193" s="76"/>
      <c r="G193" s="157">
        <f>G194</f>
        <v>3000000</v>
      </c>
      <c r="H193" s="191" t="s">
        <v>583</v>
      </c>
      <c r="I193" s="75" t="s">
        <v>80</v>
      </c>
      <c r="J193" s="74"/>
      <c r="K193" s="74"/>
      <c r="L193" s="76"/>
      <c r="M193" s="76">
        <f>M194</f>
        <v>4200000</v>
      </c>
      <c r="N193" s="447">
        <f>N194</f>
        <v>-1200000</v>
      </c>
      <c r="O193" s="279" t="s">
        <v>1007</v>
      </c>
      <c r="P193" s="244"/>
      <c r="Q193" s="244"/>
      <c r="R193" s="4" t="s">
        <v>131</v>
      </c>
      <c r="S193" s="311" t="s">
        <v>506</v>
      </c>
    </row>
    <row r="194" spans="1:19" ht="13.2" x14ac:dyDescent="0.25">
      <c r="A194" s="1" t="s">
        <v>165</v>
      </c>
      <c r="B194" s="65"/>
      <c r="C194" s="66" t="s">
        <v>647</v>
      </c>
      <c r="D194" s="65">
        <v>20</v>
      </c>
      <c r="E194" s="65" t="s">
        <v>26</v>
      </c>
      <c r="F194" s="67">
        <v>150000</v>
      </c>
      <c r="G194" s="154">
        <f>ROUNDDOWN(D194*F194,-3)</f>
        <v>3000000</v>
      </c>
      <c r="H194" s="188"/>
      <c r="I194" s="271" t="s">
        <v>647</v>
      </c>
      <c r="J194" s="537">
        <v>28</v>
      </c>
      <c r="K194" s="272" t="s">
        <v>26</v>
      </c>
      <c r="L194" s="274">
        <v>150000</v>
      </c>
      <c r="M194" s="274">
        <f>ROUNDDOWN(J194*L194,-3)</f>
        <v>4200000</v>
      </c>
      <c r="N194" s="479">
        <f>Matrik[[#This Row],[JUMLAH]]-Matrik[[#This Row],[JUMLAH ]]</f>
        <v>-1200000</v>
      </c>
      <c r="O194" s="253" t="str">
        <f>IF(AND(ISBLANK(H194),N194&lt;&gt;0),"Rev detil","")</f>
        <v>Rev detil</v>
      </c>
      <c r="P194" s="244"/>
      <c r="Q194" s="244"/>
    </row>
    <row r="195" spans="1:19" ht="13.2" x14ac:dyDescent="0.25">
      <c r="A195" s="1" t="s">
        <v>166</v>
      </c>
      <c r="B195" s="80" t="s">
        <v>167</v>
      </c>
      <c r="C195" s="81" t="s">
        <v>168</v>
      </c>
      <c r="D195" s="80"/>
      <c r="E195" s="80"/>
      <c r="F195" s="82"/>
      <c r="G195" s="159">
        <f>SUM(G196,G202,G204)</f>
        <v>65000000</v>
      </c>
      <c r="H195" s="193" t="s">
        <v>167</v>
      </c>
      <c r="I195" s="81" t="s">
        <v>168</v>
      </c>
      <c r="J195" s="80"/>
      <c r="K195" s="80"/>
      <c r="L195" s="82"/>
      <c r="M195" s="82">
        <f>SUM(M196,M202,M204)</f>
        <v>64800000</v>
      </c>
      <c r="N195" s="420">
        <f>SUM(N196,N202,N204)</f>
        <v>200000</v>
      </c>
      <c r="O195" s="279" t="s">
        <v>1007</v>
      </c>
      <c r="P195" s="532" t="s">
        <v>505</v>
      </c>
      <c r="Q195" s="532" t="s">
        <v>506</v>
      </c>
      <c r="S195" s="311"/>
    </row>
    <row r="196" spans="1:19" ht="13.2" x14ac:dyDescent="0.25">
      <c r="A196" s="1" t="s">
        <v>169</v>
      </c>
      <c r="B196" s="68" t="s">
        <v>523</v>
      </c>
      <c r="C196" s="69" t="s">
        <v>24</v>
      </c>
      <c r="D196" s="68"/>
      <c r="E196" s="68"/>
      <c r="F196" s="70"/>
      <c r="G196" s="155">
        <f>SUM(G197:G200)</f>
        <v>22000000</v>
      </c>
      <c r="H196" s="189" t="s">
        <v>523</v>
      </c>
      <c r="I196" s="69" t="s">
        <v>24</v>
      </c>
      <c r="J196" s="68"/>
      <c r="K196" s="68"/>
      <c r="L196" s="70"/>
      <c r="M196" s="70">
        <f>SUM(M197:M201)</f>
        <v>23000000</v>
      </c>
      <c r="N196" s="417">
        <f>SUM(N197:N201)</f>
        <v>-1000000</v>
      </c>
      <c r="O196" s="279" t="s">
        <v>1007</v>
      </c>
      <c r="P196" s="244"/>
      <c r="Q196" s="244"/>
      <c r="R196" s="4" t="s">
        <v>131</v>
      </c>
      <c r="S196" s="311" t="s">
        <v>506</v>
      </c>
    </row>
    <row r="197" spans="1:19" ht="13.2" x14ac:dyDescent="0.25">
      <c r="A197" s="1" t="s">
        <v>170</v>
      </c>
      <c r="B197" s="65"/>
      <c r="C197" s="66" t="s">
        <v>631</v>
      </c>
      <c r="D197" s="65">
        <v>4</v>
      </c>
      <c r="E197" s="65" t="s">
        <v>120</v>
      </c>
      <c r="F197" s="67">
        <v>1500000</v>
      </c>
      <c r="G197" s="154">
        <f>ROUNDDOWN(D197*F197,-3)</f>
        <v>6000000</v>
      </c>
      <c r="H197" s="188"/>
      <c r="I197" s="66" t="s">
        <v>631</v>
      </c>
      <c r="J197" s="65">
        <v>4</v>
      </c>
      <c r="K197" s="65" t="s">
        <v>120</v>
      </c>
      <c r="L197" s="67">
        <v>1500000</v>
      </c>
      <c r="M197" s="67">
        <f>ROUNDDOWN(J197*L197,-3)</f>
        <v>6000000</v>
      </c>
      <c r="N197" s="340">
        <f>Matrik[[#This Row],[JUMLAH]]-Matrik[[#This Row],[JUMLAH ]]</f>
        <v>0</v>
      </c>
      <c r="O197" s="279" t="s">
        <v>1007</v>
      </c>
      <c r="P197" s="244"/>
      <c r="Q197" s="244"/>
    </row>
    <row r="198" spans="1:19" ht="13.2" x14ac:dyDescent="0.25">
      <c r="A198" s="1" t="s">
        <v>171</v>
      </c>
      <c r="B198" s="65"/>
      <c r="C198" s="66" t="s">
        <v>563</v>
      </c>
      <c r="D198" s="65">
        <v>4</v>
      </c>
      <c r="E198" s="65" t="s">
        <v>120</v>
      </c>
      <c r="F198" s="67">
        <v>1500000</v>
      </c>
      <c r="G198" s="154">
        <f>ROUNDDOWN(D198*F198,-3)</f>
        <v>6000000</v>
      </c>
      <c r="H198" s="188"/>
      <c r="I198" s="66" t="s">
        <v>563</v>
      </c>
      <c r="J198" s="65">
        <v>4</v>
      </c>
      <c r="K198" s="65" t="s">
        <v>120</v>
      </c>
      <c r="L198" s="67">
        <v>1500000</v>
      </c>
      <c r="M198" s="67">
        <f>ROUNDDOWN(J198*L198,-3)</f>
        <v>6000000</v>
      </c>
      <c r="N198" s="340">
        <f>Matrik[[#This Row],[JUMLAH]]-Matrik[[#This Row],[JUMLAH ]]</f>
        <v>0</v>
      </c>
      <c r="O198" s="279" t="s">
        <v>1007</v>
      </c>
      <c r="P198" s="244"/>
      <c r="Q198" s="244"/>
    </row>
    <row r="199" spans="1:19" ht="13.2" x14ac:dyDescent="0.25">
      <c r="A199" s="1" t="s">
        <v>172</v>
      </c>
      <c r="B199" s="65"/>
      <c r="C199" s="66" t="s">
        <v>564</v>
      </c>
      <c r="D199" s="65">
        <v>4</v>
      </c>
      <c r="E199" s="65" t="s">
        <v>120</v>
      </c>
      <c r="F199" s="67">
        <v>1000000</v>
      </c>
      <c r="G199" s="154">
        <f>ROUNDDOWN(D199*F199,-3)</f>
        <v>4000000</v>
      </c>
      <c r="H199" s="188"/>
      <c r="I199" s="66" t="s">
        <v>564</v>
      </c>
      <c r="J199" s="65">
        <v>4</v>
      </c>
      <c r="K199" s="65" t="s">
        <v>120</v>
      </c>
      <c r="L199" s="67">
        <v>1000000</v>
      </c>
      <c r="M199" s="67">
        <f>ROUNDDOWN(J199*L199,-3)</f>
        <v>4000000</v>
      </c>
      <c r="N199" s="340">
        <f>Matrik[[#This Row],[JUMLAH]]-Matrik[[#This Row],[JUMLAH ]]</f>
        <v>0</v>
      </c>
      <c r="O199" s="279" t="s">
        <v>1007</v>
      </c>
      <c r="P199" s="244"/>
      <c r="Q199" s="244"/>
    </row>
    <row r="200" spans="1:19" ht="13.2" x14ac:dyDescent="0.25">
      <c r="A200" s="1" t="s">
        <v>173</v>
      </c>
      <c r="B200" s="65"/>
      <c r="C200" s="66" t="s">
        <v>644</v>
      </c>
      <c r="D200" s="65">
        <v>12</v>
      </c>
      <c r="E200" s="65" t="s">
        <v>634</v>
      </c>
      <c r="F200" s="67">
        <v>500000</v>
      </c>
      <c r="G200" s="154">
        <f>ROUNDDOWN(D200*F200,-3)</f>
        <v>6000000</v>
      </c>
      <c r="H200" s="188"/>
      <c r="I200" s="271" t="s">
        <v>644</v>
      </c>
      <c r="J200" s="537">
        <v>8</v>
      </c>
      <c r="K200" s="272" t="s">
        <v>634</v>
      </c>
      <c r="L200" s="274">
        <v>500000</v>
      </c>
      <c r="M200" s="274">
        <f>ROUNDDOWN(J200*L200,-3)</f>
        <v>4000000</v>
      </c>
      <c r="N200" s="480">
        <f>Matrik[[#This Row],[JUMLAH]]-Matrik[[#This Row],[JUMLAH ]]</f>
        <v>2000000</v>
      </c>
      <c r="O200" s="253" t="str">
        <f>IF(AND(ISBLANK(H200),N200&lt;&gt;0),"Rev detil","")</f>
        <v>Rev detil</v>
      </c>
      <c r="P200" s="244"/>
      <c r="Q200" s="244"/>
    </row>
    <row r="201" spans="1:19" ht="13.2" x14ac:dyDescent="0.25">
      <c r="A201" s="1" t="s">
        <v>1179</v>
      </c>
      <c r="B201" s="65"/>
      <c r="C201" s="66"/>
      <c r="D201" s="65"/>
      <c r="E201" s="65"/>
      <c r="F201" s="67"/>
      <c r="G201" s="154"/>
      <c r="H201" s="188"/>
      <c r="I201" s="271" t="s">
        <v>1076</v>
      </c>
      <c r="J201" s="537">
        <v>40</v>
      </c>
      <c r="K201" s="272" t="s">
        <v>26</v>
      </c>
      <c r="L201" s="274">
        <v>75000</v>
      </c>
      <c r="M201" s="274">
        <f>ROUNDDOWN(J201*L201,-3)</f>
        <v>3000000</v>
      </c>
      <c r="N201" s="480">
        <f>Matrik[[#This Row],[JUMLAH]]-Matrik[[#This Row],[JUMLAH ]]</f>
        <v>-3000000</v>
      </c>
      <c r="O201" s="253" t="str">
        <f>IF(AND(ISBLANK(H201),N201&lt;&gt;0),"Rev detil","")</f>
        <v>Rev detil</v>
      </c>
      <c r="P201" s="244"/>
      <c r="Q201" s="244"/>
    </row>
    <row r="202" spans="1:19" ht="13.2" x14ac:dyDescent="0.25">
      <c r="A202" s="1" t="s">
        <v>174</v>
      </c>
      <c r="B202" s="68" t="s">
        <v>525</v>
      </c>
      <c r="C202" s="69" t="s">
        <v>35</v>
      </c>
      <c r="D202" s="68"/>
      <c r="E202" s="68"/>
      <c r="F202" s="70"/>
      <c r="G202" s="155">
        <f>G203</f>
        <v>40000000</v>
      </c>
      <c r="H202" s="189" t="s">
        <v>525</v>
      </c>
      <c r="I202" s="69" t="s">
        <v>35</v>
      </c>
      <c r="J202" s="68"/>
      <c r="K202" s="68"/>
      <c r="L202" s="70"/>
      <c r="M202" s="70">
        <f>M203</f>
        <v>40000000</v>
      </c>
      <c r="N202" s="417">
        <f>N203</f>
        <v>0</v>
      </c>
      <c r="O202" s="279" t="s">
        <v>1007</v>
      </c>
      <c r="P202" s="244"/>
      <c r="Q202" s="244"/>
      <c r="R202" s="4" t="s">
        <v>131</v>
      </c>
      <c r="S202" s="311" t="s">
        <v>506</v>
      </c>
    </row>
    <row r="203" spans="1:19" ht="26.4" x14ac:dyDescent="0.25">
      <c r="A203" s="1" t="s">
        <v>175</v>
      </c>
      <c r="B203" s="65"/>
      <c r="C203" s="66" t="s">
        <v>648</v>
      </c>
      <c r="D203" s="65">
        <v>10</v>
      </c>
      <c r="E203" s="65" t="s">
        <v>26</v>
      </c>
      <c r="F203" s="67">
        <v>4000000</v>
      </c>
      <c r="G203" s="154">
        <f>ROUNDDOWN(D203*F203,-3)</f>
        <v>40000000</v>
      </c>
      <c r="H203" s="188"/>
      <c r="I203" s="66" t="s">
        <v>648</v>
      </c>
      <c r="J203" s="65">
        <v>10</v>
      </c>
      <c r="K203" s="65" t="s">
        <v>26</v>
      </c>
      <c r="L203" s="67">
        <v>4000000</v>
      </c>
      <c r="M203" s="67">
        <f>ROUNDDOWN(J203*L203,-3)</f>
        <v>40000000</v>
      </c>
      <c r="N203" s="340">
        <f>Matrik[[#This Row],[JUMLAH]]-Matrik[[#This Row],[JUMLAH ]]</f>
        <v>0</v>
      </c>
      <c r="O203" s="240" t="str">
        <f>IF(AND(ISBLANK(H203),N203&lt;&gt;0),"Rev","")</f>
        <v/>
      </c>
      <c r="P203" s="244"/>
      <c r="Q203" s="244"/>
    </row>
    <row r="204" spans="1:19" ht="13.2" x14ac:dyDescent="0.25">
      <c r="A204" s="1" t="s">
        <v>649</v>
      </c>
      <c r="B204" s="68" t="s">
        <v>583</v>
      </c>
      <c r="C204" s="69" t="s">
        <v>80</v>
      </c>
      <c r="D204" s="68"/>
      <c r="E204" s="68"/>
      <c r="F204" s="70"/>
      <c r="G204" s="155">
        <f>G205</f>
        <v>3000000</v>
      </c>
      <c r="H204" s="189" t="s">
        <v>583</v>
      </c>
      <c r="I204" s="69" t="s">
        <v>80</v>
      </c>
      <c r="J204" s="68"/>
      <c r="K204" s="68"/>
      <c r="L204" s="70"/>
      <c r="M204" s="70">
        <f>M205</f>
        <v>1800000</v>
      </c>
      <c r="N204" s="417">
        <f>N205</f>
        <v>1200000</v>
      </c>
      <c r="O204" s="279" t="s">
        <v>1007</v>
      </c>
      <c r="P204" s="244"/>
      <c r="Q204" s="244"/>
      <c r="R204" s="4" t="s">
        <v>131</v>
      </c>
      <c r="S204" s="311" t="s">
        <v>506</v>
      </c>
    </row>
    <row r="205" spans="1:19" ht="13.2" x14ac:dyDescent="0.25">
      <c r="A205" s="1" t="s">
        <v>650</v>
      </c>
      <c r="B205" s="65"/>
      <c r="C205" s="66" t="s">
        <v>647</v>
      </c>
      <c r="D205" s="65">
        <v>20</v>
      </c>
      <c r="E205" s="65" t="s">
        <v>26</v>
      </c>
      <c r="F205" s="67">
        <v>150000</v>
      </c>
      <c r="G205" s="154">
        <f>ROUNDDOWN(D205*F205,-3)</f>
        <v>3000000</v>
      </c>
      <c r="H205" s="188"/>
      <c r="I205" s="271" t="s">
        <v>647</v>
      </c>
      <c r="J205" s="537">
        <v>12</v>
      </c>
      <c r="K205" s="272" t="s">
        <v>26</v>
      </c>
      <c r="L205" s="274">
        <v>150000</v>
      </c>
      <c r="M205" s="274">
        <f>ROUNDDOWN(J205*L205,-3)</f>
        <v>1800000</v>
      </c>
      <c r="N205" s="480">
        <f>Matrik[[#This Row],[JUMLAH]]-Matrik[[#This Row],[JUMLAH ]]</f>
        <v>1200000</v>
      </c>
      <c r="O205" s="253" t="str">
        <f>IF(AND(ISBLANK(H205),N205&lt;&gt;0),"Rev detil","")</f>
        <v>Rev detil</v>
      </c>
      <c r="P205" s="244"/>
      <c r="Q205" s="244"/>
    </row>
    <row r="206" spans="1:19" ht="13.2" x14ac:dyDescent="0.25">
      <c r="A206" s="1" t="s">
        <v>176</v>
      </c>
      <c r="B206" s="80" t="s">
        <v>177</v>
      </c>
      <c r="C206" s="81" t="s">
        <v>178</v>
      </c>
      <c r="D206" s="80"/>
      <c r="E206" s="80"/>
      <c r="F206" s="82"/>
      <c r="G206" s="159">
        <f>SUM(G207,G213,G215,G218)</f>
        <v>82785000</v>
      </c>
      <c r="H206" s="193" t="s">
        <v>177</v>
      </c>
      <c r="I206" s="81" t="s">
        <v>178</v>
      </c>
      <c r="J206" s="80"/>
      <c r="K206" s="80"/>
      <c r="L206" s="82"/>
      <c r="M206" s="82">
        <f>SUM(M207,M213,M215,M218)</f>
        <v>151850000</v>
      </c>
      <c r="N206" s="448">
        <f>SUM(N207,N213,N215,N218)</f>
        <v>-69065000</v>
      </c>
      <c r="O206" s="279" t="s">
        <v>1007</v>
      </c>
      <c r="P206" s="532" t="s">
        <v>505</v>
      </c>
      <c r="Q206" s="532" t="s">
        <v>506</v>
      </c>
      <c r="S206" s="311"/>
    </row>
    <row r="207" spans="1:19" ht="13.2" x14ac:dyDescent="0.25">
      <c r="A207" s="1" t="s">
        <v>179</v>
      </c>
      <c r="B207" s="74" t="s">
        <v>523</v>
      </c>
      <c r="C207" s="75" t="s">
        <v>24</v>
      </c>
      <c r="D207" s="74"/>
      <c r="E207" s="74"/>
      <c r="F207" s="76"/>
      <c r="G207" s="157">
        <f>SUM(G208:G211)</f>
        <v>22000000</v>
      </c>
      <c r="H207" s="191" t="s">
        <v>523</v>
      </c>
      <c r="I207" s="75" t="s">
        <v>24</v>
      </c>
      <c r="J207" s="74"/>
      <c r="K207" s="74"/>
      <c r="L207" s="76"/>
      <c r="M207" s="76">
        <f>SUM(M208:M212)</f>
        <v>22000000</v>
      </c>
      <c r="N207" s="418">
        <f>SUM(N208:N212)</f>
        <v>0</v>
      </c>
      <c r="O207" s="279" t="s">
        <v>1007</v>
      </c>
      <c r="P207" s="244"/>
      <c r="Q207" s="244"/>
      <c r="R207" s="4" t="s">
        <v>131</v>
      </c>
      <c r="S207" s="311" t="s">
        <v>506</v>
      </c>
    </row>
    <row r="208" spans="1:19" ht="13.2" x14ac:dyDescent="0.25">
      <c r="A208" s="1" t="s">
        <v>180</v>
      </c>
      <c r="B208" s="65"/>
      <c r="C208" s="66" t="s">
        <v>631</v>
      </c>
      <c r="D208" s="65">
        <v>4</v>
      </c>
      <c r="E208" s="65" t="s">
        <v>120</v>
      </c>
      <c r="F208" s="67">
        <v>1500000</v>
      </c>
      <c r="G208" s="154">
        <f>ROUNDDOWN(D208*F208,-3)</f>
        <v>6000000</v>
      </c>
      <c r="H208" s="188"/>
      <c r="I208" s="66" t="s">
        <v>631</v>
      </c>
      <c r="J208" s="65">
        <v>4</v>
      </c>
      <c r="K208" s="65" t="s">
        <v>120</v>
      </c>
      <c r="L208" s="67">
        <v>1500000</v>
      </c>
      <c r="M208" s="67">
        <f>ROUNDDOWN(J208*L208,-3)</f>
        <v>6000000</v>
      </c>
      <c r="N208" s="340">
        <f>Matrik[[#This Row],[JUMLAH]]-Matrik[[#This Row],[JUMLAH ]]</f>
        <v>0</v>
      </c>
      <c r="O208" s="279" t="s">
        <v>1007</v>
      </c>
      <c r="P208" s="244"/>
      <c r="Q208" s="244"/>
    </row>
    <row r="209" spans="1:19" ht="13.2" x14ac:dyDescent="0.25">
      <c r="A209" s="1" t="s">
        <v>181</v>
      </c>
      <c r="B209" s="65"/>
      <c r="C209" s="66" t="s">
        <v>563</v>
      </c>
      <c r="D209" s="65">
        <v>4</v>
      </c>
      <c r="E209" s="65" t="s">
        <v>120</v>
      </c>
      <c r="F209" s="67">
        <v>1500000</v>
      </c>
      <c r="G209" s="154">
        <f>ROUNDDOWN(D209*F209,-3)</f>
        <v>6000000</v>
      </c>
      <c r="H209" s="188"/>
      <c r="I209" s="66" t="s">
        <v>563</v>
      </c>
      <c r="J209" s="65">
        <v>4</v>
      </c>
      <c r="K209" s="65" t="s">
        <v>120</v>
      </c>
      <c r="L209" s="67">
        <v>1500000</v>
      </c>
      <c r="M209" s="67">
        <f>ROUNDDOWN(J209*L209,-3)</f>
        <v>6000000</v>
      </c>
      <c r="N209" s="340">
        <f>Matrik[[#This Row],[JUMLAH]]-Matrik[[#This Row],[JUMLAH ]]</f>
        <v>0</v>
      </c>
      <c r="O209" s="279" t="s">
        <v>1007</v>
      </c>
      <c r="P209" s="244"/>
      <c r="Q209" s="244"/>
    </row>
    <row r="210" spans="1:19" ht="13.2" x14ac:dyDescent="0.25">
      <c r="A210" s="1" t="s">
        <v>182</v>
      </c>
      <c r="B210" s="65"/>
      <c r="C210" s="66" t="s">
        <v>564</v>
      </c>
      <c r="D210" s="65">
        <v>4</v>
      </c>
      <c r="E210" s="65" t="s">
        <v>120</v>
      </c>
      <c r="F210" s="67">
        <v>1000000</v>
      </c>
      <c r="G210" s="154">
        <f>ROUNDDOWN(D210*F210,-3)</f>
        <v>4000000</v>
      </c>
      <c r="H210" s="188"/>
      <c r="I210" s="66" t="s">
        <v>564</v>
      </c>
      <c r="J210" s="65">
        <v>4</v>
      </c>
      <c r="K210" s="65" t="s">
        <v>120</v>
      </c>
      <c r="L210" s="67">
        <v>1000000</v>
      </c>
      <c r="M210" s="67">
        <f>ROUNDDOWN(J210*L210,-3)</f>
        <v>4000000</v>
      </c>
      <c r="N210" s="340">
        <f>Matrik[[#This Row],[JUMLAH]]-Matrik[[#This Row],[JUMLAH ]]</f>
        <v>0</v>
      </c>
      <c r="O210" s="279" t="s">
        <v>1007</v>
      </c>
      <c r="P210" s="244"/>
      <c r="Q210" s="244"/>
    </row>
    <row r="211" spans="1:19" ht="13.2" x14ac:dyDescent="0.25">
      <c r="A211" s="1" t="s">
        <v>183</v>
      </c>
      <c r="B211" s="65"/>
      <c r="C211" s="66" t="s">
        <v>644</v>
      </c>
      <c r="D211" s="65">
        <v>24</v>
      </c>
      <c r="E211" s="65" t="s">
        <v>634</v>
      </c>
      <c r="F211" s="67">
        <v>250000</v>
      </c>
      <c r="G211" s="154">
        <f>ROUNDDOWN(D211*F211,-3)</f>
        <v>6000000</v>
      </c>
      <c r="H211" s="188"/>
      <c r="I211" s="271" t="s">
        <v>644</v>
      </c>
      <c r="J211" s="537">
        <v>12</v>
      </c>
      <c r="K211" s="272" t="s">
        <v>634</v>
      </c>
      <c r="L211" s="274">
        <v>250000</v>
      </c>
      <c r="M211" s="274">
        <f>ROUNDDOWN(J211*L211,-3)</f>
        <v>3000000</v>
      </c>
      <c r="N211" s="480">
        <f>Matrik[[#This Row],[JUMLAH]]-Matrik[[#This Row],[JUMLAH ]]</f>
        <v>3000000</v>
      </c>
      <c r="O211" s="253" t="str">
        <f>IF(AND(ISBLANK(H211),N211&lt;&gt;0),"Rev detil","")</f>
        <v>Rev detil</v>
      </c>
      <c r="P211" s="244"/>
      <c r="Q211" s="244"/>
    </row>
    <row r="212" spans="1:19" ht="13.2" x14ac:dyDescent="0.25">
      <c r="A212" s="1" t="s">
        <v>1180</v>
      </c>
      <c r="B212" s="65"/>
      <c r="C212" s="66"/>
      <c r="D212" s="65"/>
      <c r="E212" s="65"/>
      <c r="F212" s="67"/>
      <c r="G212" s="154"/>
      <c r="H212" s="188"/>
      <c r="I212" s="271" t="s">
        <v>1076</v>
      </c>
      <c r="J212" s="537">
        <v>40</v>
      </c>
      <c r="K212" s="272" t="s">
        <v>26</v>
      </c>
      <c r="L212" s="274">
        <v>75000</v>
      </c>
      <c r="M212" s="274">
        <f>ROUNDDOWN(J212*L212,-3)</f>
        <v>3000000</v>
      </c>
      <c r="N212" s="480">
        <f>Matrik[[#This Row],[JUMLAH]]-Matrik[[#This Row],[JUMLAH ]]</f>
        <v>-3000000</v>
      </c>
      <c r="O212" s="253" t="str">
        <f>IF(AND(ISBLANK(H212),N212&lt;&gt;0),"Rev detil","")</f>
        <v>Rev detil</v>
      </c>
      <c r="P212" s="244"/>
      <c r="Q212" s="244"/>
    </row>
    <row r="213" spans="1:19" ht="13.2" x14ac:dyDescent="0.25">
      <c r="A213" s="1" t="s">
        <v>651</v>
      </c>
      <c r="B213" s="68" t="s">
        <v>524</v>
      </c>
      <c r="C213" s="69" t="s">
        <v>73</v>
      </c>
      <c r="D213" s="68"/>
      <c r="E213" s="68"/>
      <c r="F213" s="70"/>
      <c r="G213" s="155">
        <f>G214</f>
        <v>26250000</v>
      </c>
      <c r="H213" s="189" t="s">
        <v>524</v>
      </c>
      <c r="I213" s="69" t="s">
        <v>73</v>
      </c>
      <c r="J213" s="68"/>
      <c r="K213" s="68"/>
      <c r="L213" s="70"/>
      <c r="M213" s="70">
        <f>M214</f>
        <v>26250000</v>
      </c>
      <c r="N213" s="417">
        <f>N214</f>
        <v>0</v>
      </c>
      <c r="O213" s="279" t="s">
        <v>1007</v>
      </c>
      <c r="P213" s="244"/>
      <c r="Q213" s="244"/>
      <c r="R213" s="4" t="s">
        <v>131</v>
      </c>
      <c r="S213" s="311" t="s">
        <v>506</v>
      </c>
    </row>
    <row r="214" spans="1:19" ht="13.2" x14ac:dyDescent="0.25">
      <c r="A214" s="1" t="s">
        <v>652</v>
      </c>
      <c r="B214" s="65"/>
      <c r="C214" s="66" t="s">
        <v>653</v>
      </c>
      <c r="D214" s="65">
        <v>15</v>
      </c>
      <c r="E214" s="65" t="s">
        <v>26</v>
      </c>
      <c r="F214" s="67">
        <v>1750000</v>
      </c>
      <c r="G214" s="154">
        <f>ROUNDDOWN(D214*F214,-3)</f>
        <v>26250000</v>
      </c>
      <c r="H214" s="188"/>
      <c r="I214" s="66" t="s">
        <v>653</v>
      </c>
      <c r="J214" s="65">
        <v>15</v>
      </c>
      <c r="K214" s="65" t="s">
        <v>26</v>
      </c>
      <c r="L214" s="67">
        <v>1750000</v>
      </c>
      <c r="M214" s="67">
        <f>ROUNDDOWN(J214*L214,-3)</f>
        <v>26250000</v>
      </c>
      <c r="N214" s="340">
        <f>Matrik[[#This Row],[JUMLAH]]-Matrik[[#This Row],[JUMLAH ]]</f>
        <v>0</v>
      </c>
      <c r="O214" s="240" t="str">
        <f>IF(AND(ISBLANK(H214),N214&lt;&gt;0),"Rev","")</f>
        <v/>
      </c>
      <c r="P214" s="244"/>
      <c r="Q214" s="244"/>
    </row>
    <row r="215" spans="1:19" ht="13.2" x14ac:dyDescent="0.25">
      <c r="A215" s="1" t="s">
        <v>186</v>
      </c>
      <c r="B215" s="68" t="s">
        <v>525</v>
      </c>
      <c r="C215" s="69" t="s">
        <v>35</v>
      </c>
      <c r="D215" s="68"/>
      <c r="E215" s="68"/>
      <c r="F215" s="70"/>
      <c r="G215" s="155">
        <f>G216</f>
        <v>32435000</v>
      </c>
      <c r="H215" s="189" t="s">
        <v>525</v>
      </c>
      <c r="I215" s="69" t="s">
        <v>35</v>
      </c>
      <c r="J215" s="68"/>
      <c r="K215" s="68"/>
      <c r="L215" s="70"/>
      <c r="M215" s="70">
        <f>SUM(M216:M217)</f>
        <v>101500000</v>
      </c>
      <c r="N215" s="445">
        <f>SUM(N216:N217)</f>
        <v>-69065000</v>
      </c>
      <c r="O215" s="279" t="s">
        <v>1007</v>
      </c>
      <c r="P215" s="244"/>
      <c r="Q215" s="244"/>
      <c r="R215" s="4" t="s">
        <v>131</v>
      </c>
      <c r="S215" s="311" t="s">
        <v>506</v>
      </c>
    </row>
    <row r="216" spans="1:19" ht="13.2" x14ac:dyDescent="0.25">
      <c r="A216" s="1" t="s">
        <v>187</v>
      </c>
      <c r="B216" s="65"/>
      <c r="C216" s="66" t="s">
        <v>654</v>
      </c>
      <c r="D216" s="65">
        <v>12</v>
      </c>
      <c r="E216" s="65" t="s">
        <v>26</v>
      </c>
      <c r="F216" s="67">
        <v>2702917</v>
      </c>
      <c r="G216" s="154">
        <f>ROUNDDOWN(D216*F216,-3)</f>
        <v>32435000</v>
      </c>
      <c r="H216" s="188"/>
      <c r="I216" s="271" t="s">
        <v>654</v>
      </c>
      <c r="J216" s="537">
        <v>8</v>
      </c>
      <c r="K216" s="272" t="s">
        <v>26</v>
      </c>
      <c r="L216" s="274">
        <v>4250000</v>
      </c>
      <c r="M216" s="274">
        <f>ROUNDDOWN(J216*L216,-3)</f>
        <v>34000000</v>
      </c>
      <c r="N216" s="479">
        <f>Matrik[[#This Row],[JUMLAH]]-Matrik[[#This Row],[JUMLAH ]]</f>
        <v>-1565000</v>
      </c>
      <c r="O216" s="253" t="str">
        <f>IF(AND(ISBLANK(H216),N216&lt;&gt;0),"Rev detil","")</f>
        <v>Rev detil</v>
      </c>
      <c r="P216" s="244"/>
      <c r="Q216" s="244"/>
    </row>
    <row r="217" spans="1:19" ht="26.4" x14ac:dyDescent="0.25">
      <c r="A217" s="1" t="s">
        <v>1181</v>
      </c>
      <c r="B217" s="65"/>
      <c r="C217" s="66"/>
      <c r="D217" s="65"/>
      <c r="E217" s="65"/>
      <c r="F217" s="67"/>
      <c r="G217" s="154"/>
      <c r="H217" s="188"/>
      <c r="I217" s="275" t="s">
        <v>966</v>
      </c>
      <c r="J217" s="537">
        <v>15</v>
      </c>
      <c r="K217" s="272" t="s">
        <v>26</v>
      </c>
      <c r="L217" s="274">
        <v>4500000</v>
      </c>
      <c r="M217" s="274">
        <f>ROUNDDOWN(J217*L217,-3)</f>
        <v>67500000</v>
      </c>
      <c r="N217" s="479">
        <f>Matrik[[#This Row],[JUMLAH]]-Matrik[[#This Row],[JUMLAH ]]</f>
        <v>-67500000</v>
      </c>
      <c r="O217" s="253" t="str">
        <f>IF(AND(ISBLANK(H217),N217&lt;&gt;0),"Rev detil","")</f>
        <v>Rev detil</v>
      </c>
      <c r="P217" s="244"/>
      <c r="Q217" s="244"/>
    </row>
    <row r="218" spans="1:19" ht="13.2" x14ac:dyDescent="0.25">
      <c r="A218" s="1" t="s">
        <v>188</v>
      </c>
      <c r="B218" s="62" t="s">
        <v>583</v>
      </c>
      <c r="C218" s="63" t="s">
        <v>80</v>
      </c>
      <c r="D218" s="62"/>
      <c r="E218" s="62"/>
      <c r="F218" s="64"/>
      <c r="G218" s="153">
        <f>G219</f>
        <v>2100000</v>
      </c>
      <c r="H218" s="187" t="s">
        <v>583</v>
      </c>
      <c r="I218" s="63" t="s">
        <v>80</v>
      </c>
      <c r="J218" s="62"/>
      <c r="K218" s="62"/>
      <c r="L218" s="64"/>
      <c r="M218" s="64">
        <f>M219</f>
        <v>2100000</v>
      </c>
      <c r="N218" s="416">
        <f>N219</f>
        <v>0</v>
      </c>
      <c r="O218" s="279" t="s">
        <v>1007</v>
      </c>
      <c r="P218" s="244"/>
      <c r="Q218" s="244"/>
      <c r="R218" s="4" t="s">
        <v>131</v>
      </c>
      <c r="S218" s="311" t="s">
        <v>506</v>
      </c>
    </row>
    <row r="219" spans="1:19" ht="13.2" x14ac:dyDescent="0.25">
      <c r="A219" s="1" t="s">
        <v>189</v>
      </c>
      <c r="B219" s="65"/>
      <c r="C219" s="66" t="s">
        <v>647</v>
      </c>
      <c r="D219" s="65">
        <v>14</v>
      </c>
      <c r="E219" s="65" t="s">
        <v>26</v>
      </c>
      <c r="F219" s="67">
        <v>150000</v>
      </c>
      <c r="G219" s="154">
        <f>ROUNDDOWN(D219*F219,-3)</f>
        <v>2100000</v>
      </c>
      <c r="H219" s="188"/>
      <c r="I219" s="66" t="s">
        <v>647</v>
      </c>
      <c r="J219" s="65">
        <v>14</v>
      </c>
      <c r="K219" s="65" t="s">
        <v>26</v>
      </c>
      <c r="L219" s="67">
        <v>150000</v>
      </c>
      <c r="M219" s="67">
        <f>ROUNDDOWN(J219*L219,-3)</f>
        <v>2100000</v>
      </c>
      <c r="N219" s="340">
        <f>Matrik[[#This Row],[JUMLAH]]-Matrik[[#This Row],[JUMLAH ]]</f>
        <v>0</v>
      </c>
      <c r="O219" s="240" t="str">
        <f>IF(AND(ISBLANK(H219),N219&lt;&gt;0),"Rev","")</f>
        <v/>
      </c>
      <c r="P219" s="244"/>
      <c r="Q219" s="244"/>
    </row>
    <row r="220" spans="1:19" ht="13.2" x14ac:dyDescent="0.25">
      <c r="A220" s="1" t="s">
        <v>190</v>
      </c>
      <c r="B220" s="80" t="s">
        <v>191</v>
      </c>
      <c r="C220" s="81" t="s">
        <v>655</v>
      </c>
      <c r="D220" s="80"/>
      <c r="E220" s="80"/>
      <c r="F220" s="82"/>
      <c r="G220" s="159">
        <f>SUM(G221,G226,G228,G230)</f>
        <v>50042000</v>
      </c>
      <c r="H220" s="193" t="s">
        <v>191</v>
      </c>
      <c r="I220" s="81" t="s">
        <v>655</v>
      </c>
      <c r="J220" s="80"/>
      <c r="K220" s="80"/>
      <c r="L220" s="82"/>
      <c r="M220" s="82">
        <f>SUM(M221,M226,M228,M230)</f>
        <v>44492000</v>
      </c>
      <c r="N220" s="420">
        <f>SUM(N221,N226,N228,N230)</f>
        <v>5550000</v>
      </c>
      <c r="O220" s="279" t="s">
        <v>1007</v>
      </c>
      <c r="P220" s="532" t="s">
        <v>502</v>
      </c>
      <c r="Q220" s="532" t="s">
        <v>503</v>
      </c>
      <c r="S220" s="311"/>
    </row>
    <row r="221" spans="1:19" ht="13.2" x14ac:dyDescent="0.25">
      <c r="A221" s="1" t="s">
        <v>192</v>
      </c>
      <c r="B221" s="68" t="s">
        <v>523</v>
      </c>
      <c r="C221" s="69" t="s">
        <v>24</v>
      </c>
      <c r="D221" s="68"/>
      <c r="E221" s="68"/>
      <c r="F221" s="70"/>
      <c r="G221" s="155">
        <f>SUM(G222:G225)</f>
        <v>20000000</v>
      </c>
      <c r="H221" s="189" t="s">
        <v>523</v>
      </c>
      <c r="I221" s="69" t="s">
        <v>24</v>
      </c>
      <c r="J221" s="68"/>
      <c r="K221" s="68"/>
      <c r="L221" s="70"/>
      <c r="M221" s="70">
        <f>SUM(M222:M225)</f>
        <v>16250000</v>
      </c>
      <c r="N221" s="417">
        <f>SUM(N222:N225)</f>
        <v>3750000</v>
      </c>
      <c r="O221" s="279" t="s">
        <v>1007</v>
      </c>
      <c r="P221" s="244"/>
      <c r="Q221" s="244"/>
      <c r="S221" s="311" t="s">
        <v>503</v>
      </c>
    </row>
    <row r="222" spans="1:19" ht="13.2" x14ac:dyDescent="0.25">
      <c r="A222" s="1" t="s">
        <v>193</v>
      </c>
      <c r="B222" s="65"/>
      <c r="C222" s="66" t="s">
        <v>555</v>
      </c>
      <c r="D222" s="65">
        <v>160</v>
      </c>
      <c r="E222" s="65" t="s">
        <v>26</v>
      </c>
      <c r="F222" s="67">
        <v>75000</v>
      </c>
      <c r="G222" s="154">
        <f>ROUNDDOWN(D222*F222,-3)</f>
        <v>12000000</v>
      </c>
      <c r="H222" s="188"/>
      <c r="I222" s="271" t="s">
        <v>555</v>
      </c>
      <c r="J222" s="537">
        <v>110</v>
      </c>
      <c r="K222" s="272" t="s">
        <v>26</v>
      </c>
      <c r="L222" s="274">
        <v>75000</v>
      </c>
      <c r="M222" s="274">
        <f>ROUNDDOWN(J222*L222,-3)</f>
        <v>8250000</v>
      </c>
      <c r="N222" s="480">
        <f>Matrik[[#This Row],[JUMLAH]]-Matrik[[#This Row],[JUMLAH ]]</f>
        <v>3750000</v>
      </c>
      <c r="O222" s="240" t="str">
        <f>IF(AND(ISBLANK(H222),N222&lt;&gt;0),"Rev","")</f>
        <v>Rev</v>
      </c>
      <c r="P222" s="244"/>
      <c r="Q222" s="244"/>
    </row>
    <row r="223" spans="1:19" ht="13.2" x14ac:dyDescent="0.25">
      <c r="A223" s="1" t="s">
        <v>194</v>
      </c>
      <c r="B223" s="65"/>
      <c r="C223" s="66" t="s">
        <v>556</v>
      </c>
      <c r="D223" s="65">
        <v>2</v>
      </c>
      <c r="E223" s="65" t="s">
        <v>120</v>
      </c>
      <c r="F223" s="67">
        <v>1500000</v>
      </c>
      <c r="G223" s="154">
        <f>ROUNDDOWN(D223*F223,-3)</f>
        <v>3000000</v>
      </c>
      <c r="H223" s="188"/>
      <c r="I223" s="66" t="s">
        <v>556</v>
      </c>
      <c r="J223" s="65">
        <v>2</v>
      </c>
      <c r="K223" s="65" t="s">
        <v>120</v>
      </c>
      <c r="L223" s="67">
        <v>1500000</v>
      </c>
      <c r="M223" s="67">
        <f>ROUNDDOWN(J223*L223,-3)</f>
        <v>3000000</v>
      </c>
      <c r="N223" s="340">
        <f>Matrik[[#This Row],[JUMLAH]]-Matrik[[#This Row],[JUMLAH ]]</f>
        <v>0</v>
      </c>
      <c r="O223" s="279" t="s">
        <v>1007</v>
      </c>
      <c r="P223" s="244"/>
      <c r="Q223" s="244"/>
    </row>
    <row r="224" spans="1:19" ht="13.2" x14ac:dyDescent="0.25">
      <c r="A224" s="1" t="s">
        <v>195</v>
      </c>
      <c r="B224" s="65"/>
      <c r="C224" s="66" t="s">
        <v>557</v>
      </c>
      <c r="D224" s="65">
        <v>2</v>
      </c>
      <c r="E224" s="65" t="s">
        <v>120</v>
      </c>
      <c r="F224" s="67">
        <v>1500000</v>
      </c>
      <c r="G224" s="154">
        <f>ROUNDDOWN(D224*F224,-3)</f>
        <v>3000000</v>
      </c>
      <c r="H224" s="188"/>
      <c r="I224" s="66" t="s">
        <v>557</v>
      </c>
      <c r="J224" s="65">
        <v>2</v>
      </c>
      <c r="K224" s="65" t="s">
        <v>120</v>
      </c>
      <c r="L224" s="67">
        <v>1500000</v>
      </c>
      <c r="M224" s="67">
        <f>ROUNDDOWN(J224*L224,-3)</f>
        <v>3000000</v>
      </c>
      <c r="N224" s="340">
        <f>Matrik[[#This Row],[JUMLAH]]-Matrik[[#This Row],[JUMLAH ]]</f>
        <v>0</v>
      </c>
      <c r="O224" s="279" t="s">
        <v>1007</v>
      </c>
      <c r="P224" s="244"/>
      <c r="Q224" s="244"/>
    </row>
    <row r="225" spans="1:19" ht="13.2" x14ac:dyDescent="0.25">
      <c r="A225" s="1" t="s">
        <v>656</v>
      </c>
      <c r="B225" s="65"/>
      <c r="C225" s="66" t="s">
        <v>558</v>
      </c>
      <c r="D225" s="65">
        <v>2</v>
      </c>
      <c r="E225" s="65" t="s">
        <v>120</v>
      </c>
      <c r="F225" s="67">
        <v>1000000</v>
      </c>
      <c r="G225" s="154">
        <f>ROUNDDOWN(D225*F225,-3)</f>
        <v>2000000</v>
      </c>
      <c r="H225" s="188"/>
      <c r="I225" s="66" t="s">
        <v>558</v>
      </c>
      <c r="J225" s="65">
        <v>2</v>
      </c>
      <c r="K225" s="65" t="s">
        <v>120</v>
      </c>
      <c r="L225" s="67">
        <v>1000000</v>
      </c>
      <c r="M225" s="67">
        <f>ROUNDDOWN(J225*L225,-3)</f>
        <v>2000000</v>
      </c>
      <c r="N225" s="340">
        <f>Matrik[[#This Row],[JUMLAH]]-Matrik[[#This Row],[JUMLAH ]]</f>
        <v>0</v>
      </c>
      <c r="O225" s="279" t="s">
        <v>1007</v>
      </c>
      <c r="P225" s="244"/>
      <c r="Q225" s="244"/>
    </row>
    <row r="226" spans="1:19" ht="13.2" x14ac:dyDescent="0.25">
      <c r="A226" s="1" t="s">
        <v>196</v>
      </c>
      <c r="B226" s="68" t="s">
        <v>524</v>
      </c>
      <c r="C226" s="69" t="s">
        <v>73</v>
      </c>
      <c r="D226" s="68"/>
      <c r="E226" s="68"/>
      <c r="F226" s="70"/>
      <c r="G226" s="155">
        <f>G227</f>
        <v>3000000</v>
      </c>
      <c r="H226" s="189" t="s">
        <v>524</v>
      </c>
      <c r="I226" s="69" t="s">
        <v>73</v>
      </c>
      <c r="J226" s="68"/>
      <c r="K226" s="68"/>
      <c r="L226" s="70"/>
      <c r="M226" s="70">
        <f>M227</f>
        <v>3000000</v>
      </c>
      <c r="N226" s="417">
        <f>N227</f>
        <v>0</v>
      </c>
      <c r="O226" s="279" t="s">
        <v>1007</v>
      </c>
      <c r="P226" s="244"/>
      <c r="Q226" s="244"/>
      <c r="S226" s="311" t="s">
        <v>503</v>
      </c>
    </row>
    <row r="227" spans="1:19" ht="13.2" x14ac:dyDescent="0.25">
      <c r="A227" s="1" t="s">
        <v>197</v>
      </c>
      <c r="B227" s="65"/>
      <c r="C227" s="66" t="s">
        <v>622</v>
      </c>
      <c r="D227" s="65">
        <v>12</v>
      </c>
      <c r="E227" s="65" t="s">
        <v>120</v>
      </c>
      <c r="F227" s="67">
        <v>250000</v>
      </c>
      <c r="G227" s="154">
        <f>ROUNDDOWN(D227*F227,-3)</f>
        <v>3000000</v>
      </c>
      <c r="H227" s="188"/>
      <c r="I227" s="66" t="s">
        <v>622</v>
      </c>
      <c r="J227" s="65">
        <v>12</v>
      </c>
      <c r="K227" s="65" t="s">
        <v>120</v>
      </c>
      <c r="L227" s="67">
        <v>250000</v>
      </c>
      <c r="M227" s="67">
        <f>ROUNDDOWN(J227*L227,-3)</f>
        <v>3000000</v>
      </c>
      <c r="N227" s="340">
        <f>Matrik[[#This Row],[JUMLAH]]-Matrik[[#This Row],[JUMLAH ]]</f>
        <v>0</v>
      </c>
      <c r="O227" s="240" t="str">
        <f>IF(AND(ISBLANK(H227),N227&lt;&gt;0),"Rev","")</f>
        <v/>
      </c>
      <c r="P227" s="244"/>
      <c r="Q227" s="244"/>
    </row>
    <row r="228" spans="1:19" ht="13.2" x14ac:dyDescent="0.25">
      <c r="A228" s="1" t="s">
        <v>198</v>
      </c>
      <c r="B228" s="68" t="s">
        <v>528</v>
      </c>
      <c r="C228" s="69" t="s">
        <v>31</v>
      </c>
      <c r="D228" s="68"/>
      <c r="E228" s="68"/>
      <c r="F228" s="70"/>
      <c r="G228" s="155">
        <f>G229</f>
        <v>9000000</v>
      </c>
      <c r="H228" s="189" t="s">
        <v>528</v>
      </c>
      <c r="I228" s="69" t="s">
        <v>31</v>
      </c>
      <c r="J228" s="68"/>
      <c r="K228" s="68"/>
      <c r="L228" s="70"/>
      <c r="M228" s="70">
        <f>M229</f>
        <v>7200000</v>
      </c>
      <c r="N228" s="417">
        <f>N229</f>
        <v>1800000</v>
      </c>
      <c r="O228" s="279" t="s">
        <v>1007</v>
      </c>
      <c r="P228" s="244"/>
      <c r="Q228" s="244"/>
      <c r="S228" s="311" t="s">
        <v>503</v>
      </c>
    </row>
    <row r="229" spans="1:19" ht="13.2" x14ac:dyDescent="0.25">
      <c r="A229" s="1" t="s">
        <v>199</v>
      </c>
      <c r="B229" s="65"/>
      <c r="C229" s="66" t="s">
        <v>559</v>
      </c>
      <c r="D229" s="65">
        <v>10</v>
      </c>
      <c r="E229" s="65" t="s">
        <v>33</v>
      </c>
      <c r="F229" s="67">
        <v>900000</v>
      </c>
      <c r="G229" s="154">
        <f>ROUNDDOWN(D229*F229,-3)</f>
        <v>9000000</v>
      </c>
      <c r="H229" s="188"/>
      <c r="I229" s="271" t="s">
        <v>559</v>
      </c>
      <c r="J229" s="537">
        <v>8</v>
      </c>
      <c r="K229" s="272" t="s">
        <v>33</v>
      </c>
      <c r="L229" s="274">
        <v>900000</v>
      </c>
      <c r="M229" s="274">
        <f>ROUNDDOWN(J229*L229,-3)</f>
        <v>7200000</v>
      </c>
      <c r="N229" s="480">
        <f>Matrik[[#This Row],[JUMLAH]]-Matrik[[#This Row],[JUMLAH ]]</f>
        <v>1800000</v>
      </c>
      <c r="O229" s="253" t="str">
        <f>IF(AND(ISBLANK(H229),N229&lt;&gt;0),"Rev detil","")</f>
        <v>Rev detil</v>
      </c>
      <c r="P229" s="244"/>
      <c r="Q229" s="244"/>
    </row>
    <row r="230" spans="1:19" ht="13.2" x14ac:dyDescent="0.25">
      <c r="A230" s="1" t="s">
        <v>200</v>
      </c>
      <c r="B230" s="68" t="s">
        <v>525</v>
      </c>
      <c r="C230" s="69" t="s">
        <v>35</v>
      </c>
      <c r="D230" s="68"/>
      <c r="E230" s="68"/>
      <c r="F230" s="70"/>
      <c r="G230" s="155">
        <f>G231</f>
        <v>18042000</v>
      </c>
      <c r="H230" s="189" t="s">
        <v>525</v>
      </c>
      <c r="I230" s="69" t="s">
        <v>35</v>
      </c>
      <c r="J230" s="68"/>
      <c r="K230" s="68"/>
      <c r="L230" s="70"/>
      <c r="M230" s="70">
        <f>M231</f>
        <v>18042000</v>
      </c>
      <c r="N230" s="417">
        <f>N231</f>
        <v>0</v>
      </c>
      <c r="O230" s="279" t="s">
        <v>1007</v>
      </c>
      <c r="P230" s="244"/>
      <c r="Q230" s="244"/>
      <c r="S230" s="311" t="s">
        <v>503</v>
      </c>
    </row>
    <row r="231" spans="1:19" ht="13.2" x14ac:dyDescent="0.25">
      <c r="A231" s="1" t="s">
        <v>201</v>
      </c>
      <c r="B231" s="65"/>
      <c r="C231" s="66" t="s">
        <v>657</v>
      </c>
      <c r="D231" s="65">
        <v>6</v>
      </c>
      <c r="E231" s="65" t="s">
        <v>26</v>
      </c>
      <c r="F231" s="67">
        <v>3007000</v>
      </c>
      <c r="G231" s="154">
        <f>ROUNDDOWN(D231*F231,-3)</f>
        <v>18042000</v>
      </c>
      <c r="H231" s="188"/>
      <c r="I231" s="66" t="s">
        <v>657</v>
      </c>
      <c r="J231" s="65">
        <v>6</v>
      </c>
      <c r="K231" s="65" t="s">
        <v>26</v>
      </c>
      <c r="L231" s="67">
        <v>3007000</v>
      </c>
      <c r="M231" s="67">
        <f>ROUNDDOWN(J231*L231,-3)</f>
        <v>18042000</v>
      </c>
      <c r="N231" s="340">
        <f>Matrik[[#This Row],[JUMLAH]]-Matrik[[#This Row],[JUMLAH ]]</f>
        <v>0</v>
      </c>
      <c r="O231" s="240" t="str">
        <f>IF(AND(ISBLANK(H231),N231&lt;&gt;0),"Rev","")</f>
        <v/>
      </c>
      <c r="P231" s="244"/>
      <c r="Q231" s="244"/>
    </row>
    <row r="232" spans="1:19" ht="13.2" x14ac:dyDescent="0.25">
      <c r="A232" s="1" t="s">
        <v>202</v>
      </c>
      <c r="B232" s="80" t="s">
        <v>203</v>
      </c>
      <c r="C232" s="81" t="s">
        <v>658</v>
      </c>
      <c r="D232" s="80"/>
      <c r="E232" s="80"/>
      <c r="F232" s="82"/>
      <c r="G232" s="159">
        <f>SUM(G233,G238,G241)</f>
        <v>99334000</v>
      </c>
      <c r="H232" s="193" t="s">
        <v>203</v>
      </c>
      <c r="I232" s="81" t="s">
        <v>1151</v>
      </c>
      <c r="J232" s="80"/>
      <c r="K232" s="80"/>
      <c r="L232" s="82"/>
      <c r="M232" s="82">
        <f>SUM(M233,M238,M241)</f>
        <v>82834000</v>
      </c>
      <c r="N232" s="448">
        <f>SUM(N233,N238,N241)</f>
        <v>16500000</v>
      </c>
      <c r="O232" s="279" t="s">
        <v>1007</v>
      </c>
      <c r="P232" s="532" t="s">
        <v>499</v>
      </c>
      <c r="Q232" s="532" t="s">
        <v>500</v>
      </c>
      <c r="S232" s="311"/>
    </row>
    <row r="233" spans="1:19" ht="13.2" x14ac:dyDescent="0.25">
      <c r="A233" s="1" t="s">
        <v>205</v>
      </c>
      <c r="B233" s="62" t="s">
        <v>523</v>
      </c>
      <c r="C233" s="63" t="s">
        <v>24</v>
      </c>
      <c r="D233" s="62"/>
      <c r="E233" s="62"/>
      <c r="F233" s="64"/>
      <c r="G233" s="153">
        <f>SUM(G234:G237)</f>
        <v>24800000</v>
      </c>
      <c r="H233" s="187" t="s">
        <v>523</v>
      </c>
      <c r="I233" s="63" t="s">
        <v>24</v>
      </c>
      <c r="J233" s="62"/>
      <c r="K233" s="62"/>
      <c r="L233" s="64"/>
      <c r="M233" s="64">
        <f>SUM(M234:M237)</f>
        <v>24800000</v>
      </c>
      <c r="N233" s="416">
        <f>SUM(N234:N237)</f>
        <v>0</v>
      </c>
      <c r="O233" s="279" t="s">
        <v>1007</v>
      </c>
      <c r="P233" s="244"/>
      <c r="Q233" s="244"/>
      <c r="S233" s="311" t="s">
        <v>500</v>
      </c>
    </row>
    <row r="234" spans="1:19" ht="13.2" x14ac:dyDescent="0.25">
      <c r="A234" s="1" t="s">
        <v>206</v>
      </c>
      <c r="B234" s="65"/>
      <c r="C234" s="66" t="s">
        <v>555</v>
      </c>
      <c r="D234" s="65">
        <v>224</v>
      </c>
      <c r="E234" s="65" t="s">
        <v>26</v>
      </c>
      <c r="F234" s="67">
        <v>75000</v>
      </c>
      <c r="G234" s="154">
        <f>ROUNDDOWN(D234*F234,-3)</f>
        <v>16800000</v>
      </c>
      <c r="H234" s="188"/>
      <c r="I234" s="271" t="s">
        <v>555</v>
      </c>
      <c r="J234" s="537">
        <v>254</v>
      </c>
      <c r="K234" s="272" t="s">
        <v>26</v>
      </c>
      <c r="L234" s="274">
        <v>75000</v>
      </c>
      <c r="M234" s="274">
        <f>ROUNDDOWN(J234*L234,-3)</f>
        <v>19050000</v>
      </c>
      <c r="N234" s="480">
        <f>Matrik[[#This Row],[JUMLAH]]-Matrik[[#This Row],[JUMLAH ]]</f>
        <v>-2250000</v>
      </c>
      <c r="O234" s="253" t="str">
        <f>IF(AND(ISBLANK(H234),N234&lt;&gt;0),"Rev detil","")</f>
        <v>Rev detil</v>
      </c>
      <c r="P234" s="244"/>
      <c r="Q234" s="244"/>
    </row>
    <row r="235" spans="1:19" ht="13.2" x14ac:dyDescent="0.25">
      <c r="A235" s="1" t="s">
        <v>207</v>
      </c>
      <c r="B235" s="65"/>
      <c r="C235" s="66" t="s">
        <v>556</v>
      </c>
      <c r="D235" s="65">
        <v>2</v>
      </c>
      <c r="E235" s="65" t="s">
        <v>120</v>
      </c>
      <c r="F235" s="67">
        <v>1500000</v>
      </c>
      <c r="G235" s="154">
        <f>ROUNDDOWN(D235*F235,-3)</f>
        <v>3000000</v>
      </c>
      <c r="H235" s="188"/>
      <c r="I235" s="271" t="s">
        <v>556</v>
      </c>
      <c r="J235" s="537">
        <v>1</v>
      </c>
      <c r="K235" s="272" t="s">
        <v>120</v>
      </c>
      <c r="L235" s="274">
        <v>750000</v>
      </c>
      <c r="M235" s="274">
        <f>ROUNDDOWN(J235*L235,-3)</f>
        <v>750000</v>
      </c>
      <c r="N235" s="480">
        <f>Matrik[[#This Row],[JUMLAH]]-Matrik[[#This Row],[JUMLAH ]]</f>
        <v>2250000</v>
      </c>
      <c r="O235" s="253" t="str">
        <f>IF(AND(ISBLANK(H235),N235&lt;&gt;0),"Rev detil","")</f>
        <v>Rev detil</v>
      </c>
      <c r="P235" s="244"/>
      <c r="Q235" s="244"/>
    </row>
    <row r="236" spans="1:19" ht="13.2" x14ac:dyDescent="0.25">
      <c r="A236" s="1" t="s">
        <v>208</v>
      </c>
      <c r="B236" s="65"/>
      <c r="C236" s="66" t="s">
        <v>557</v>
      </c>
      <c r="D236" s="65">
        <v>2</v>
      </c>
      <c r="E236" s="65" t="s">
        <v>120</v>
      </c>
      <c r="F236" s="67">
        <v>1500000</v>
      </c>
      <c r="G236" s="154">
        <f>ROUNDDOWN(D236*F236,-3)</f>
        <v>3000000</v>
      </c>
      <c r="H236" s="188"/>
      <c r="I236" s="66" t="s">
        <v>557</v>
      </c>
      <c r="J236" s="65">
        <v>2</v>
      </c>
      <c r="K236" s="65" t="s">
        <v>120</v>
      </c>
      <c r="L236" s="67">
        <v>1500000</v>
      </c>
      <c r="M236" s="67">
        <f>ROUNDDOWN(J236*L236,-3)</f>
        <v>3000000</v>
      </c>
      <c r="N236" s="340">
        <f>Matrik[[#This Row],[JUMLAH]]-Matrik[[#This Row],[JUMLAH ]]</f>
        <v>0</v>
      </c>
      <c r="O236" s="279" t="s">
        <v>1007</v>
      </c>
      <c r="P236" s="244"/>
      <c r="Q236" s="244"/>
    </row>
    <row r="237" spans="1:19" ht="13.2" x14ac:dyDescent="0.25">
      <c r="A237" s="1" t="s">
        <v>659</v>
      </c>
      <c r="B237" s="65"/>
      <c r="C237" s="66" t="s">
        <v>558</v>
      </c>
      <c r="D237" s="65">
        <v>2</v>
      </c>
      <c r="E237" s="65" t="s">
        <v>120</v>
      </c>
      <c r="F237" s="67">
        <v>1000000</v>
      </c>
      <c r="G237" s="154">
        <f>ROUNDDOWN(D237*F237,-3)</f>
        <v>2000000</v>
      </c>
      <c r="H237" s="188"/>
      <c r="I237" s="66" t="s">
        <v>558</v>
      </c>
      <c r="J237" s="65">
        <v>2</v>
      </c>
      <c r="K237" s="65" t="s">
        <v>120</v>
      </c>
      <c r="L237" s="67">
        <v>1000000</v>
      </c>
      <c r="M237" s="67">
        <f>ROUNDDOWN(J237*L237,-3)</f>
        <v>2000000</v>
      </c>
      <c r="N237" s="340">
        <f>Matrik[[#This Row],[JUMLAH]]-Matrik[[#This Row],[JUMLAH ]]</f>
        <v>0</v>
      </c>
      <c r="O237" s="279" t="s">
        <v>1007</v>
      </c>
      <c r="P237" s="244"/>
      <c r="Q237" s="244"/>
    </row>
    <row r="238" spans="1:19" ht="13.2" x14ac:dyDescent="0.25">
      <c r="A238" s="1" t="s">
        <v>209</v>
      </c>
      <c r="B238" s="68" t="s">
        <v>524</v>
      </c>
      <c r="C238" s="69" t="s">
        <v>73</v>
      </c>
      <c r="D238" s="68"/>
      <c r="E238" s="68"/>
      <c r="F238" s="70"/>
      <c r="G238" s="155">
        <f>G239</f>
        <v>3000000</v>
      </c>
      <c r="H238" s="189" t="s">
        <v>524</v>
      </c>
      <c r="I238" s="69" t="s">
        <v>73</v>
      </c>
      <c r="J238" s="68"/>
      <c r="K238" s="68"/>
      <c r="L238" s="70"/>
      <c r="M238" s="70">
        <f>SUM(M239:M240)</f>
        <v>3000000</v>
      </c>
      <c r="N238" s="445">
        <f>SUM(N239:N240)</f>
        <v>0</v>
      </c>
      <c r="O238" s="279" t="s">
        <v>1007</v>
      </c>
      <c r="P238" s="244"/>
      <c r="Q238" s="244"/>
      <c r="S238" s="311" t="s">
        <v>500</v>
      </c>
    </row>
    <row r="239" spans="1:19" ht="13.2" x14ac:dyDescent="0.25">
      <c r="A239" s="1" t="s">
        <v>210</v>
      </c>
      <c r="B239" s="65"/>
      <c r="C239" s="66" t="s">
        <v>622</v>
      </c>
      <c r="D239" s="65">
        <v>12</v>
      </c>
      <c r="E239" s="65" t="s">
        <v>120</v>
      </c>
      <c r="F239" s="67">
        <v>250000</v>
      </c>
      <c r="G239" s="154">
        <f>ROUNDDOWN(D239*F239,-3)</f>
        <v>3000000</v>
      </c>
      <c r="H239" s="188"/>
      <c r="I239" s="66" t="s">
        <v>622</v>
      </c>
      <c r="J239" s="65">
        <v>12</v>
      </c>
      <c r="K239" s="65" t="s">
        <v>120</v>
      </c>
      <c r="L239" s="67">
        <v>250000</v>
      </c>
      <c r="M239" s="67">
        <f>ROUNDDOWN(J239*L239,-3)</f>
        <v>3000000</v>
      </c>
      <c r="N239" s="340">
        <f>Matrik[[#This Row],[JUMLAH]]-Matrik[[#This Row],[JUMLAH ]]</f>
        <v>0</v>
      </c>
      <c r="O239" s="279" t="s">
        <v>1007</v>
      </c>
      <c r="P239" s="244"/>
      <c r="Q239" s="244"/>
    </row>
    <row r="240" spans="1:19" ht="13.2" x14ac:dyDescent="0.25">
      <c r="A240" s="1" t="s">
        <v>1182</v>
      </c>
      <c r="B240" s="65"/>
      <c r="C240" s="66"/>
      <c r="D240" s="65"/>
      <c r="E240" s="65"/>
      <c r="F240" s="67"/>
      <c r="G240" s="154"/>
      <c r="H240" s="188"/>
      <c r="I240" s="66" t="s">
        <v>1019</v>
      </c>
      <c r="J240" s="65">
        <v>0</v>
      </c>
      <c r="K240" s="65" t="s">
        <v>120</v>
      </c>
      <c r="L240" s="67">
        <v>10000000</v>
      </c>
      <c r="M240" s="67">
        <f>ROUNDDOWN(J240*L240,-3)</f>
        <v>0</v>
      </c>
      <c r="N240" s="479">
        <f>Matrik[[#This Row],[JUMLAH]]-Matrik[[#This Row],[JUMLAH ]]</f>
        <v>0</v>
      </c>
      <c r="O240" s="253" t="str">
        <f>IF(AND(ISBLANK(H240),N240&lt;&gt;0),"Rev detil","")</f>
        <v/>
      </c>
      <c r="P240" s="244"/>
      <c r="Q240" s="244"/>
    </row>
    <row r="241" spans="1:19" ht="13.2" x14ac:dyDescent="0.25">
      <c r="A241" s="1" t="s">
        <v>211</v>
      </c>
      <c r="B241" s="62" t="s">
        <v>525</v>
      </c>
      <c r="C241" s="63" t="s">
        <v>35</v>
      </c>
      <c r="D241" s="62"/>
      <c r="E241" s="62"/>
      <c r="F241" s="64"/>
      <c r="G241" s="153">
        <f>G242</f>
        <v>71534000</v>
      </c>
      <c r="H241" s="187" t="s">
        <v>525</v>
      </c>
      <c r="I241" s="63" t="s">
        <v>35</v>
      </c>
      <c r="J241" s="62"/>
      <c r="K241" s="62"/>
      <c r="L241" s="64"/>
      <c r="M241" s="64">
        <f>M242</f>
        <v>55034000</v>
      </c>
      <c r="N241" s="416">
        <f>N242</f>
        <v>16500000</v>
      </c>
      <c r="O241" s="279" t="s">
        <v>1007</v>
      </c>
      <c r="P241" s="244"/>
      <c r="Q241" s="244"/>
      <c r="S241" s="311" t="s">
        <v>500</v>
      </c>
    </row>
    <row r="242" spans="1:19" ht="26.4" x14ac:dyDescent="0.25">
      <c r="A242" s="1" t="s">
        <v>212</v>
      </c>
      <c r="B242" s="65"/>
      <c r="C242" s="66" t="s">
        <v>660</v>
      </c>
      <c r="D242" s="65">
        <v>14</v>
      </c>
      <c r="E242" s="65" t="s">
        <v>26</v>
      </c>
      <c r="F242" s="67">
        <v>5109636</v>
      </c>
      <c r="G242" s="154">
        <f>ROUNDDOWN(D242*F242,-3)</f>
        <v>71534000</v>
      </c>
      <c r="H242" s="188"/>
      <c r="I242" s="271" t="s">
        <v>1152</v>
      </c>
      <c r="J242" s="537">
        <v>11</v>
      </c>
      <c r="K242" s="272" t="s">
        <v>26</v>
      </c>
      <c r="L242" s="274">
        <v>5003090.9090909092</v>
      </c>
      <c r="M242" s="274">
        <f>ROUNDDOWN(J242*L242,-3)</f>
        <v>55034000</v>
      </c>
      <c r="N242" s="340">
        <f>Matrik[[#This Row],[JUMLAH]]-Matrik[[#This Row],[JUMLAH ]]</f>
        <v>16500000</v>
      </c>
      <c r="O242" s="240" t="str">
        <f>IF(AND(ISBLANK(H242),N242&lt;&gt;0),"Rev","")</f>
        <v>Rev</v>
      </c>
      <c r="P242" s="244"/>
      <c r="Q242" s="244"/>
    </row>
    <row r="243" spans="1:19" ht="13.2" x14ac:dyDescent="0.25">
      <c r="A243" s="1" t="s">
        <v>213</v>
      </c>
      <c r="B243" s="80" t="s">
        <v>214</v>
      </c>
      <c r="C243" s="81" t="s">
        <v>661</v>
      </c>
      <c r="D243" s="80"/>
      <c r="E243" s="80"/>
      <c r="F243" s="82"/>
      <c r="G243" s="159">
        <f>SUM(G244,G253)</f>
        <v>139554000</v>
      </c>
      <c r="H243" s="193" t="s">
        <v>214</v>
      </c>
      <c r="I243" s="81" t="s">
        <v>661</v>
      </c>
      <c r="J243" s="80"/>
      <c r="K243" s="80"/>
      <c r="L243" s="82"/>
      <c r="M243" s="82">
        <f>SUM(M244,M249,M251,M253)</f>
        <v>232054000</v>
      </c>
      <c r="N243" s="448">
        <f>SUM(N244,N249,N251,N253)</f>
        <v>-92500000</v>
      </c>
      <c r="O243" s="279" t="s">
        <v>1007</v>
      </c>
      <c r="P243" s="532" t="s">
        <v>499</v>
      </c>
      <c r="Q243" s="532" t="s">
        <v>501</v>
      </c>
      <c r="S243" s="311"/>
    </row>
    <row r="244" spans="1:19" ht="13.2" x14ac:dyDescent="0.25">
      <c r="A244" s="1" t="s">
        <v>215</v>
      </c>
      <c r="B244" s="62" t="s">
        <v>523</v>
      </c>
      <c r="C244" s="63" t="s">
        <v>24</v>
      </c>
      <c r="D244" s="62"/>
      <c r="E244" s="62"/>
      <c r="F244" s="64"/>
      <c r="G244" s="153">
        <f>SUM(G245:G248)</f>
        <v>23500000</v>
      </c>
      <c r="H244" s="187" t="s">
        <v>523</v>
      </c>
      <c r="I244" s="63" t="s">
        <v>24</v>
      </c>
      <c r="J244" s="62"/>
      <c r="K244" s="62"/>
      <c r="L244" s="64"/>
      <c r="M244" s="64">
        <f>SUM(M245:M248)</f>
        <v>31000000</v>
      </c>
      <c r="N244" s="442">
        <f>SUM(N245:N248)</f>
        <v>-7500000</v>
      </c>
      <c r="O244" s="279" t="s">
        <v>1007</v>
      </c>
      <c r="P244" s="244"/>
      <c r="Q244" s="244"/>
      <c r="S244" s="311" t="s">
        <v>501</v>
      </c>
    </row>
    <row r="245" spans="1:19" ht="13.2" x14ac:dyDescent="0.25">
      <c r="A245" s="1" t="s">
        <v>216</v>
      </c>
      <c r="B245" s="65"/>
      <c r="C245" s="66" t="s">
        <v>555</v>
      </c>
      <c r="D245" s="65">
        <v>100</v>
      </c>
      <c r="E245" s="65" t="s">
        <v>26</v>
      </c>
      <c r="F245" s="67">
        <v>75000</v>
      </c>
      <c r="G245" s="154">
        <f>ROUNDDOWN(D245*F245,-3)</f>
        <v>7500000</v>
      </c>
      <c r="H245" s="188"/>
      <c r="I245" s="271" t="s">
        <v>555</v>
      </c>
      <c r="J245" s="537">
        <v>200</v>
      </c>
      <c r="K245" s="272" t="s">
        <v>26</v>
      </c>
      <c r="L245" s="274">
        <v>75000</v>
      </c>
      <c r="M245" s="274">
        <f>ROUNDDOWN(J245*L245,-3)</f>
        <v>15000000</v>
      </c>
      <c r="N245" s="479">
        <f>Matrik[[#This Row],[JUMLAH]]-Matrik[[#This Row],[JUMLAH ]]</f>
        <v>-7500000</v>
      </c>
      <c r="O245" s="253" t="str">
        <f>IF(AND(ISBLANK(H245),N245&lt;&gt;0),"Rev detil","")</f>
        <v>Rev detil</v>
      </c>
      <c r="P245" s="244"/>
      <c r="Q245" s="244"/>
    </row>
    <row r="246" spans="1:19" ht="13.2" x14ac:dyDescent="0.25">
      <c r="A246" s="1" t="s">
        <v>217</v>
      </c>
      <c r="B246" s="65"/>
      <c r="C246" s="66" t="s">
        <v>556</v>
      </c>
      <c r="D246" s="65">
        <v>4</v>
      </c>
      <c r="E246" s="65" t="s">
        <v>120</v>
      </c>
      <c r="F246" s="67">
        <v>1500000</v>
      </c>
      <c r="G246" s="154">
        <f>ROUNDDOWN(D246*F246,-3)</f>
        <v>6000000</v>
      </c>
      <c r="H246" s="188"/>
      <c r="I246" s="66" t="s">
        <v>556</v>
      </c>
      <c r="J246" s="65">
        <v>4</v>
      </c>
      <c r="K246" s="65" t="s">
        <v>120</v>
      </c>
      <c r="L246" s="67">
        <v>1500000</v>
      </c>
      <c r="M246" s="67">
        <f>ROUNDDOWN(J246*L246,-3)</f>
        <v>6000000</v>
      </c>
      <c r="N246" s="480">
        <f>Matrik[[#This Row],[JUMLAH]]-Matrik[[#This Row],[JUMLAH ]]</f>
        <v>0</v>
      </c>
      <c r="O246" s="279" t="s">
        <v>1007</v>
      </c>
      <c r="P246" s="244"/>
      <c r="Q246" s="244"/>
    </row>
    <row r="247" spans="1:19" ht="13.2" x14ac:dyDescent="0.25">
      <c r="A247" s="1" t="s">
        <v>218</v>
      </c>
      <c r="B247" s="65"/>
      <c r="C247" s="66" t="s">
        <v>557</v>
      </c>
      <c r="D247" s="65">
        <v>4</v>
      </c>
      <c r="E247" s="65" t="s">
        <v>120</v>
      </c>
      <c r="F247" s="67">
        <v>1500000</v>
      </c>
      <c r="G247" s="154">
        <f>ROUNDDOWN(D247*F247,-3)</f>
        <v>6000000</v>
      </c>
      <c r="H247" s="188"/>
      <c r="I247" s="66" t="s">
        <v>557</v>
      </c>
      <c r="J247" s="65">
        <v>4</v>
      </c>
      <c r="K247" s="65" t="s">
        <v>120</v>
      </c>
      <c r="L247" s="67">
        <v>1500000</v>
      </c>
      <c r="M247" s="67">
        <f>ROUNDDOWN(J247*L247,-3)</f>
        <v>6000000</v>
      </c>
      <c r="N247" s="480">
        <f>Matrik[[#This Row],[JUMLAH]]-Matrik[[#This Row],[JUMLAH ]]</f>
        <v>0</v>
      </c>
      <c r="O247" s="279" t="s">
        <v>1007</v>
      </c>
      <c r="P247" s="244"/>
      <c r="Q247" s="244"/>
    </row>
    <row r="248" spans="1:19" ht="13.2" x14ac:dyDescent="0.25">
      <c r="A248" s="1" t="s">
        <v>219</v>
      </c>
      <c r="B248" s="65"/>
      <c r="C248" s="66" t="s">
        <v>558</v>
      </c>
      <c r="D248" s="65">
        <v>4</v>
      </c>
      <c r="E248" s="65" t="s">
        <v>120</v>
      </c>
      <c r="F248" s="67">
        <v>1000000</v>
      </c>
      <c r="G248" s="154">
        <f>ROUNDDOWN(D248*F248,-3)</f>
        <v>4000000</v>
      </c>
      <c r="H248" s="188"/>
      <c r="I248" s="66" t="s">
        <v>558</v>
      </c>
      <c r="J248" s="65">
        <v>4</v>
      </c>
      <c r="K248" s="65" t="s">
        <v>120</v>
      </c>
      <c r="L248" s="67">
        <v>1000000</v>
      </c>
      <c r="M248" s="67">
        <f>ROUNDDOWN(J248*L248,-3)</f>
        <v>4000000</v>
      </c>
      <c r="N248" s="480">
        <f>Matrik[[#This Row],[JUMLAH]]-Matrik[[#This Row],[JUMLAH ]]</f>
        <v>0</v>
      </c>
      <c r="O248" s="279" t="s">
        <v>1007</v>
      </c>
      <c r="P248" s="244"/>
      <c r="Q248" s="244"/>
    </row>
    <row r="249" spans="1:19" ht="13.2" x14ac:dyDescent="0.25">
      <c r="A249" s="1" t="s">
        <v>1183</v>
      </c>
      <c r="B249" s="65"/>
      <c r="C249" s="66"/>
      <c r="D249" s="65"/>
      <c r="E249" s="65"/>
      <c r="F249" s="67"/>
      <c r="G249" s="154"/>
      <c r="H249" s="189" t="s">
        <v>524</v>
      </c>
      <c r="I249" s="69" t="s">
        <v>73</v>
      </c>
      <c r="J249" s="68"/>
      <c r="K249" s="68"/>
      <c r="L249" s="70"/>
      <c r="M249" s="70">
        <f>M250</f>
        <v>80000000</v>
      </c>
      <c r="N249" s="417">
        <f>N250</f>
        <v>-80000000</v>
      </c>
      <c r="O249" s="240"/>
      <c r="P249" s="244"/>
      <c r="Q249" s="244"/>
      <c r="S249" s="311" t="s">
        <v>501</v>
      </c>
    </row>
    <row r="250" spans="1:19" ht="13.2" x14ac:dyDescent="0.25">
      <c r="A250" s="1" t="s">
        <v>1185</v>
      </c>
      <c r="B250" s="65"/>
      <c r="C250" s="66"/>
      <c r="D250" s="65"/>
      <c r="E250" s="65"/>
      <c r="F250" s="67"/>
      <c r="G250" s="154"/>
      <c r="H250" s="188"/>
      <c r="I250" s="271" t="s">
        <v>1169</v>
      </c>
      <c r="J250" s="537">
        <v>1</v>
      </c>
      <c r="K250" s="272" t="s">
        <v>120</v>
      </c>
      <c r="L250" s="274">
        <v>80000000</v>
      </c>
      <c r="M250" s="274">
        <f>ROUNDDOWN(J250*L250,-3)</f>
        <v>80000000</v>
      </c>
      <c r="N250" s="340">
        <f>Matrik[[#This Row],[JUMLAH]]-Matrik[[#This Row],[JUMLAH ]]</f>
        <v>-80000000</v>
      </c>
      <c r="O250" s="240"/>
      <c r="P250" s="244"/>
      <c r="Q250" s="244"/>
    </row>
    <row r="251" spans="1:19" ht="13.2" x14ac:dyDescent="0.25">
      <c r="A251" s="1" t="s">
        <v>1184</v>
      </c>
      <c r="B251" s="65"/>
      <c r="C251" s="66"/>
      <c r="D251" s="65"/>
      <c r="E251" s="65"/>
      <c r="F251" s="67"/>
      <c r="G251" s="154"/>
      <c r="H251" s="189" t="s">
        <v>528</v>
      </c>
      <c r="I251" s="69" t="s">
        <v>31</v>
      </c>
      <c r="J251" s="68"/>
      <c r="K251" s="68"/>
      <c r="L251" s="70"/>
      <c r="M251" s="70">
        <f>M252</f>
        <v>5000000</v>
      </c>
      <c r="N251" s="417">
        <f>N252</f>
        <v>-5000000</v>
      </c>
      <c r="O251" s="240"/>
      <c r="P251" s="244"/>
      <c r="Q251" s="244"/>
      <c r="S251" s="311" t="s">
        <v>501</v>
      </c>
    </row>
    <row r="252" spans="1:19" ht="13.2" x14ac:dyDescent="0.25">
      <c r="A252" s="1" t="s">
        <v>1186</v>
      </c>
      <c r="B252" s="65"/>
      <c r="C252" s="66"/>
      <c r="D252" s="65"/>
      <c r="E252" s="65"/>
      <c r="F252" s="67"/>
      <c r="G252" s="154"/>
      <c r="H252" s="188"/>
      <c r="I252" s="271" t="s">
        <v>1170</v>
      </c>
      <c r="J252" s="537">
        <v>5</v>
      </c>
      <c r="K252" s="272" t="s">
        <v>33</v>
      </c>
      <c r="L252" s="274">
        <v>1000000</v>
      </c>
      <c r="M252" s="274">
        <f>ROUNDDOWN(J252*L252,-3)</f>
        <v>5000000</v>
      </c>
      <c r="N252" s="480">
        <f>Matrik[[#This Row],[JUMLAH]]-Matrik[[#This Row],[JUMLAH ]]</f>
        <v>-5000000</v>
      </c>
      <c r="O252" s="240"/>
      <c r="P252" s="244"/>
      <c r="Q252" s="244"/>
    </row>
    <row r="253" spans="1:19" ht="13.2" x14ac:dyDescent="0.25">
      <c r="A253" s="1" t="s">
        <v>220</v>
      </c>
      <c r="B253" s="62" t="s">
        <v>525</v>
      </c>
      <c r="C253" s="63" t="s">
        <v>35</v>
      </c>
      <c r="D253" s="62"/>
      <c r="E253" s="62"/>
      <c r="F253" s="64"/>
      <c r="G253" s="153">
        <f>G254</f>
        <v>116054000</v>
      </c>
      <c r="H253" s="187" t="s">
        <v>525</v>
      </c>
      <c r="I253" s="63" t="s">
        <v>35</v>
      </c>
      <c r="J253" s="62"/>
      <c r="K253" s="62"/>
      <c r="L253" s="64"/>
      <c r="M253" s="64">
        <f>M254</f>
        <v>116054000</v>
      </c>
      <c r="N253" s="442">
        <f>N254</f>
        <v>0</v>
      </c>
      <c r="O253" s="279" t="s">
        <v>1007</v>
      </c>
      <c r="P253" s="244"/>
      <c r="Q253" s="244"/>
      <c r="S253" s="311" t="s">
        <v>501</v>
      </c>
    </row>
    <row r="254" spans="1:19" ht="13.2" x14ac:dyDescent="0.25">
      <c r="A254" s="1" t="s">
        <v>221</v>
      </c>
      <c r="B254" s="65"/>
      <c r="C254" s="66" t="s">
        <v>662</v>
      </c>
      <c r="D254" s="65">
        <v>21</v>
      </c>
      <c r="E254" s="65" t="s">
        <v>26</v>
      </c>
      <c r="F254" s="67">
        <v>5526381</v>
      </c>
      <c r="G254" s="154">
        <f>ROUNDDOWN(D254*F254,-3)</f>
        <v>116054000</v>
      </c>
      <c r="H254" s="188"/>
      <c r="I254" s="66" t="s">
        <v>662</v>
      </c>
      <c r="J254" s="65">
        <v>21</v>
      </c>
      <c r="K254" s="65" t="s">
        <v>26</v>
      </c>
      <c r="L254" s="67">
        <v>5526381</v>
      </c>
      <c r="M254" s="67">
        <f>ROUNDDOWN(J254*L254,-3)</f>
        <v>116054000</v>
      </c>
      <c r="N254" s="479">
        <f>Matrik[[#This Row],[JUMLAH]]-Matrik[[#This Row],[JUMLAH ]]</f>
        <v>0</v>
      </c>
      <c r="O254" s="253" t="str">
        <f>IF(AND(ISBLANK(H254),N254&lt;&gt;0),"Rev detil","")</f>
        <v/>
      </c>
      <c r="P254" s="244"/>
      <c r="Q254" s="244"/>
    </row>
    <row r="255" spans="1:19" ht="13.2" x14ac:dyDescent="0.25">
      <c r="A255" s="1" t="s">
        <v>222</v>
      </c>
      <c r="B255" s="80" t="s">
        <v>223</v>
      </c>
      <c r="C255" s="81" t="s">
        <v>663</v>
      </c>
      <c r="D255" s="80"/>
      <c r="E255" s="80"/>
      <c r="F255" s="82"/>
      <c r="G255" s="159">
        <f>SUM(G256,G261)</f>
        <v>50000000</v>
      </c>
      <c r="H255" s="193" t="s">
        <v>223</v>
      </c>
      <c r="I255" s="81" t="s">
        <v>663</v>
      </c>
      <c r="J255" s="80"/>
      <c r="K255" s="80"/>
      <c r="L255" s="82"/>
      <c r="M255" s="82">
        <f>SUM(M256,M261)</f>
        <v>50000000</v>
      </c>
      <c r="N255" s="420">
        <f>SUM(N256,N261)</f>
        <v>0</v>
      </c>
      <c r="O255" s="279" t="s">
        <v>1007</v>
      </c>
      <c r="P255" s="532" t="s">
        <v>507</v>
      </c>
      <c r="Q255" s="532" t="s">
        <v>509</v>
      </c>
      <c r="S255" s="311"/>
    </row>
    <row r="256" spans="1:19" ht="13.2" x14ac:dyDescent="0.25">
      <c r="A256" s="1" t="s">
        <v>224</v>
      </c>
      <c r="B256" s="68" t="s">
        <v>523</v>
      </c>
      <c r="C256" s="69" t="s">
        <v>24</v>
      </c>
      <c r="D256" s="68"/>
      <c r="E256" s="68"/>
      <c r="F256" s="70"/>
      <c r="G256" s="155">
        <f>SUM(G257:G260)</f>
        <v>15500000</v>
      </c>
      <c r="H256" s="189" t="s">
        <v>523</v>
      </c>
      <c r="I256" s="69" t="s">
        <v>24</v>
      </c>
      <c r="J256" s="68"/>
      <c r="K256" s="68"/>
      <c r="L256" s="70"/>
      <c r="M256" s="70">
        <f>SUM(M257:M260)</f>
        <v>15500000</v>
      </c>
      <c r="N256" s="417">
        <f>SUM(N257:N260)</f>
        <v>0</v>
      </c>
      <c r="O256" s="281"/>
      <c r="P256" s="244"/>
      <c r="Q256" s="244"/>
      <c r="S256" s="244" t="s">
        <v>509</v>
      </c>
    </row>
    <row r="257" spans="1:19" ht="13.2" x14ac:dyDescent="0.25">
      <c r="A257" s="1" t="s">
        <v>225</v>
      </c>
      <c r="B257" s="65"/>
      <c r="C257" s="66" t="s">
        <v>555</v>
      </c>
      <c r="D257" s="65">
        <v>100</v>
      </c>
      <c r="E257" s="65" t="s">
        <v>26</v>
      </c>
      <c r="F257" s="67">
        <v>75000</v>
      </c>
      <c r="G257" s="154">
        <f>ROUNDDOWN(D257*F257,-3)</f>
        <v>7500000</v>
      </c>
      <c r="H257" s="188"/>
      <c r="I257" s="66" t="s">
        <v>555</v>
      </c>
      <c r="J257" s="65">
        <v>100</v>
      </c>
      <c r="K257" s="65" t="s">
        <v>26</v>
      </c>
      <c r="L257" s="67">
        <v>75000</v>
      </c>
      <c r="M257" s="67">
        <f>ROUNDDOWN(J257*L257,-3)</f>
        <v>7500000</v>
      </c>
      <c r="N257" s="340">
        <f>Matrik[[#This Row],[JUMLAH]]-Matrik[[#This Row],[JUMLAH ]]</f>
        <v>0</v>
      </c>
      <c r="O257" s="240" t="str">
        <f>IF(AND(ISBLANK(H257),N257&lt;&gt;0),"Rev","")</f>
        <v/>
      </c>
      <c r="P257" s="244"/>
      <c r="Q257" s="244"/>
    </row>
    <row r="258" spans="1:19" ht="13.2" x14ac:dyDescent="0.25">
      <c r="A258" s="1" t="s">
        <v>226</v>
      </c>
      <c r="B258" s="65"/>
      <c r="C258" s="66" t="s">
        <v>556</v>
      </c>
      <c r="D258" s="65">
        <v>2</v>
      </c>
      <c r="E258" s="65" t="s">
        <v>120</v>
      </c>
      <c r="F258" s="67">
        <v>1500000</v>
      </c>
      <c r="G258" s="154">
        <f>ROUNDDOWN(D258*F258,-3)</f>
        <v>3000000</v>
      </c>
      <c r="H258" s="188"/>
      <c r="I258" s="66" t="s">
        <v>556</v>
      </c>
      <c r="J258" s="65">
        <v>2</v>
      </c>
      <c r="K258" s="65" t="s">
        <v>120</v>
      </c>
      <c r="L258" s="67">
        <v>1500000</v>
      </c>
      <c r="M258" s="67">
        <f>ROUNDDOWN(J258*L258,-3)</f>
        <v>3000000</v>
      </c>
      <c r="N258" s="340">
        <f>Matrik[[#This Row],[JUMLAH]]-Matrik[[#This Row],[JUMLAH ]]</f>
        <v>0</v>
      </c>
      <c r="O258" s="240" t="str">
        <f>IF(AND(ISBLANK(H258),N258&lt;&gt;0),"Rev","")</f>
        <v/>
      </c>
      <c r="P258" s="244"/>
      <c r="Q258" s="244"/>
    </row>
    <row r="259" spans="1:19" ht="13.2" x14ac:dyDescent="0.25">
      <c r="A259" s="1" t="s">
        <v>227</v>
      </c>
      <c r="B259" s="65"/>
      <c r="C259" s="66" t="s">
        <v>557</v>
      </c>
      <c r="D259" s="65">
        <v>2</v>
      </c>
      <c r="E259" s="65" t="s">
        <v>120</v>
      </c>
      <c r="F259" s="67">
        <v>1500000</v>
      </c>
      <c r="G259" s="154">
        <f>ROUNDDOWN(D259*F259,-3)</f>
        <v>3000000</v>
      </c>
      <c r="H259" s="188"/>
      <c r="I259" s="66" t="s">
        <v>557</v>
      </c>
      <c r="J259" s="65">
        <v>2</v>
      </c>
      <c r="K259" s="65" t="s">
        <v>120</v>
      </c>
      <c r="L259" s="67">
        <v>1500000</v>
      </c>
      <c r="M259" s="67">
        <f>ROUNDDOWN(J259*L259,-3)</f>
        <v>3000000</v>
      </c>
      <c r="N259" s="340">
        <f>Matrik[[#This Row],[JUMLAH]]-Matrik[[#This Row],[JUMLAH ]]</f>
        <v>0</v>
      </c>
      <c r="O259" s="240" t="str">
        <f>IF(AND(ISBLANK(H259),N259&lt;&gt;0),"Rev","")</f>
        <v/>
      </c>
      <c r="P259" s="244"/>
      <c r="Q259" s="244"/>
    </row>
    <row r="260" spans="1:19" ht="13.2" x14ac:dyDescent="0.25">
      <c r="A260" s="1" t="s">
        <v>228</v>
      </c>
      <c r="B260" s="65"/>
      <c r="C260" s="66" t="s">
        <v>558</v>
      </c>
      <c r="D260" s="65">
        <v>2</v>
      </c>
      <c r="E260" s="65" t="s">
        <v>120</v>
      </c>
      <c r="F260" s="67">
        <v>1000000</v>
      </c>
      <c r="G260" s="154">
        <f>ROUNDDOWN(D260*F260,-3)</f>
        <v>2000000</v>
      </c>
      <c r="H260" s="188"/>
      <c r="I260" s="66" t="s">
        <v>558</v>
      </c>
      <c r="J260" s="65">
        <v>2</v>
      </c>
      <c r="K260" s="65" t="s">
        <v>120</v>
      </c>
      <c r="L260" s="67">
        <v>1000000</v>
      </c>
      <c r="M260" s="67">
        <f>ROUNDDOWN(J260*L260,-3)</f>
        <v>2000000</v>
      </c>
      <c r="N260" s="340">
        <f>Matrik[[#This Row],[JUMLAH]]-Matrik[[#This Row],[JUMLAH ]]</f>
        <v>0</v>
      </c>
      <c r="O260" s="240" t="str">
        <f>IF(AND(ISBLANK(H260),N260&lt;&gt;0),"Rev","")</f>
        <v/>
      </c>
      <c r="P260" s="244"/>
      <c r="Q260" s="244"/>
    </row>
    <row r="261" spans="1:19" ht="13.2" x14ac:dyDescent="0.25">
      <c r="A261" s="1" t="s">
        <v>229</v>
      </c>
      <c r="B261" s="62" t="s">
        <v>525</v>
      </c>
      <c r="C261" s="63" t="s">
        <v>35</v>
      </c>
      <c r="D261" s="62"/>
      <c r="E261" s="62"/>
      <c r="F261" s="64"/>
      <c r="G261" s="153">
        <f>G262</f>
        <v>34500000</v>
      </c>
      <c r="H261" s="187" t="s">
        <v>525</v>
      </c>
      <c r="I261" s="63" t="s">
        <v>35</v>
      </c>
      <c r="J261" s="62"/>
      <c r="K261" s="62"/>
      <c r="L261" s="64"/>
      <c r="M261" s="64">
        <f>M262</f>
        <v>34500000</v>
      </c>
      <c r="N261" s="416">
        <f>N262</f>
        <v>0</v>
      </c>
      <c r="O261" s="280"/>
      <c r="P261" s="244"/>
      <c r="Q261" s="244"/>
      <c r="S261" s="244" t="s">
        <v>509</v>
      </c>
    </row>
    <row r="262" spans="1:19" ht="13.2" x14ac:dyDescent="0.25">
      <c r="A262" s="1" t="s">
        <v>230</v>
      </c>
      <c r="B262" s="65"/>
      <c r="C262" s="66" t="s">
        <v>664</v>
      </c>
      <c r="D262" s="65">
        <v>6</v>
      </c>
      <c r="E262" s="65" t="s">
        <v>26</v>
      </c>
      <c r="F262" s="67">
        <v>5750000</v>
      </c>
      <c r="G262" s="154">
        <f>ROUNDDOWN(D262*F262,-3)</f>
        <v>34500000</v>
      </c>
      <c r="H262" s="188"/>
      <c r="I262" s="66" t="s">
        <v>664</v>
      </c>
      <c r="J262" s="65">
        <v>6</v>
      </c>
      <c r="K262" s="65" t="s">
        <v>26</v>
      </c>
      <c r="L262" s="67">
        <v>5750000</v>
      </c>
      <c r="M262" s="67">
        <f>ROUNDDOWN(J262*L262,-3)</f>
        <v>34500000</v>
      </c>
      <c r="N262" s="340">
        <f>Matrik[[#This Row],[JUMLAH]]-Matrik[[#This Row],[JUMLAH ]]</f>
        <v>0</v>
      </c>
      <c r="O262" s="240" t="str">
        <f>IF(AND(ISBLANK(H262),N262&lt;&gt;0),"Rev","")</f>
        <v/>
      </c>
      <c r="P262" s="244"/>
      <c r="Q262" s="244"/>
    </row>
    <row r="263" spans="1:19" ht="13.2" x14ac:dyDescent="0.25">
      <c r="A263" s="1" t="s">
        <v>1026</v>
      </c>
      <c r="B263" s="65"/>
      <c r="C263" s="66"/>
      <c r="D263" s="65"/>
      <c r="E263" s="65"/>
      <c r="F263" s="67"/>
      <c r="G263" s="154"/>
      <c r="H263" s="193" t="s">
        <v>959</v>
      </c>
      <c r="I263" s="81" t="s">
        <v>968</v>
      </c>
      <c r="J263" s="80"/>
      <c r="K263" s="80"/>
      <c r="L263" s="82"/>
      <c r="M263" s="82">
        <f>SUM(M264,M273,M275,M277,M270)</f>
        <v>319947000</v>
      </c>
      <c r="N263" s="448">
        <f>SUM(N264,N273,N275,N277,N270)</f>
        <v>-319947000</v>
      </c>
      <c r="O263" s="279" t="s">
        <v>1007</v>
      </c>
      <c r="P263" s="532" t="s">
        <v>505</v>
      </c>
      <c r="Q263" s="532" t="s">
        <v>506</v>
      </c>
      <c r="S263" s="311"/>
    </row>
    <row r="264" spans="1:19" ht="13.2" x14ac:dyDescent="0.25">
      <c r="A264" s="1" t="s">
        <v>1027</v>
      </c>
      <c r="B264" s="65"/>
      <c r="C264" s="66"/>
      <c r="D264" s="65"/>
      <c r="E264" s="65"/>
      <c r="F264" s="67"/>
      <c r="G264" s="154"/>
      <c r="H264" s="189">
        <v>521211</v>
      </c>
      <c r="I264" s="69" t="s">
        <v>24</v>
      </c>
      <c r="J264" s="68"/>
      <c r="K264" s="68"/>
      <c r="L264" s="70"/>
      <c r="M264" s="70">
        <f>SUM(M265:M269)</f>
        <v>77500000</v>
      </c>
      <c r="N264" s="502">
        <f>SUM(N265:N269)</f>
        <v>-77500000</v>
      </c>
      <c r="O264" s="279" t="s">
        <v>1007</v>
      </c>
      <c r="P264" s="244"/>
      <c r="Q264" s="244"/>
      <c r="R264" s="4" t="s">
        <v>131</v>
      </c>
      <c r="S264" s="311" t="s">
        <v>506</v>
      </c>
    </row>
    <row r="265" spans="1:19" ht="13.2" x14ac:dyDescent="0.25">
      <c r="A265" s="1" t="s">
        <v>1187</v>
      </c>
      <c r="B265" s="65"/>
      <c r="C265" s="66"/>
      <c r="D265" s="65"/>
      <c r="E265" s="65"/>
      <c r="F265" s="67"/>
      <c r="G265" s="154"/>
      <c r="H265" s="188"/>
      <c r="I265" s="271" t="s">
        <v>969</v>
      </c>
      <c r="J265" s="537">
        <v>2</v>
      </c>
      <c r="K265" s="272" t="s">
        <v>120</v>
      </c>
      <c r="L265" s="274">
        <v>32250000</v>
      </c>
      <c r="M265" s="274">
        <f>ROUNDDOWN(J265*L265,-3)</f>
        <v>64500000</v>
      </c>
      <c r="N265" s="479">
        <f>Matrik[[#This Row],[JUMLAH]]-Matrik[[#This Row],[JUMLAH ]]</f>
        <v>-64500000</v>
      </c>
      <c r="O265" s="253" t="str">
        <f>IF(AND(ISBLANK(H265),N265&lt;&gt;0),"Rev detil","")</f>
        <v>Rev detil</v>
      </c>
      <c r="P265" s="244"/>
      <c r="Q265" s="244"/>
    </row>
    <row r="266" spans="1:19" ht="13.2" x14ac:dyDescent="0.25">
      <c r="A266" s="1" t="s">
        <v>1188</v>
      </c>
      <c r="B266" s="65"/>
      <c r="C266" s="66"/>
      <c r="D266" s="65"/>
      <c r="E266" s="65"/>
      <c r="F266" s="67"/>
      <c r="G266" s="154"/>
      <c r="H266" s="188"/>
      <c r="I266" s="271" t="s">
        <v>563</v>
      </c>
      <c r="J266" s="537">
        <v>1</v>
      </c>
      <c r="K266" s="272" t="s">
        <v>120</v>
      </c>
      <c r="L266" s="274">
        <v>1500000</v>
      </c>
      <c r="M266" s="274">
        <f>ROUNDDOWN(J266*L266,-3)</f>
        <v>1500000</v>
      </c>
      <c r="N266" s="479">
        <f>Matrik[[#This Row],[JUMLAH]]-Matrik[[#This Row],[JUMLAH ]]</f>
        <v>-1500000</v>
      </c>
      <c r="O266" s="253" t="str">
        <f>IF(AND(ISBLANK(H266),N266&lt;&gt;0),"Rev detil","")</f>
        <v>Rev detil</v>
      </c>
      <c r="P266" s="244"/>
      <c r="Q266" s="244"/>
    </row>
    <row r="267" spans="1:19" ht="13.2" x14ac:dyDescent="0.25">
      <c r="A267" s="1" t="s">
        <v>1189</v>
      </c>
      <c r="B267" s="65"/>
      <c r="C267" s="66"/>
      <c r="D267" s="65"/>
      <c r="E267" s="65"/>
      <c r="F267" s="67"/>
      <c r="G267" s="154"/>
      <c r="H267" s="188"/>
      <c r="I267" s="271" t="s">
        <v>564</v>
      </c>
      <c r="J267" s="537">
        <v>1</v>
      </c>
      <c r="K267" s="272" t="s">
        <v>120</v>
      </c>
      <c r="L267" s="274">
        <v>1000000</v>
      </c>
      <c r="M267" s="274">
        <f>ROUNDDOWN(J267*L267,-3)</f>
        <v>1000000</v>
      </c>
      <c r="N267" s="479">
        <f>Matrik[[#This Row],[JUMLAH]]-Matrik[[#This Row],[JUMLAH ]]</f>
        <v>-1000000</v>
      </c>
      <c r="O267" s="253" t="str">
        <f>IF(AND(ISBLANK(H267),N267&lt;&gt;0),"Rev detil","")</f>
        <v>Rev detil</v>
      </c>
      <c r="P267" s="244"/>
      <c r="Q267" s="244"/>
    </row>
    <row r="268" spans="1:19" ht="13.2" x14ac:dyDescent="0.25">
      <c r="A268" s="1" t="s">
        <v>1190</v>
      </c>
      <c r="B268" s="65"/>
      <c r="C268" s="66"/>
      <c r="D268" s="65"/>
      <c r="E268" s="65"/>
      <c r="F268" s="67"/>
      <c r="G268" s="154"/>
      <c r="H268" s="188"/>
      <c r="I268" s="271" t="s">
        <v>644</v>
      </c>
      <c r="J268" s="537">
        <v>1</v>
      </c>
      <c r="K268" s="272" t="s">
        <v>120</v>
      </c>
      <c r="L268" s="274">
        <v>1500000</v>
      </c>
      <c r="M268" s="274">
        <f>ROUNDDOWN(J268*L268,-3)</f>
        <v>1500000</v>
      </c>
      <c r="N268" s="479">
        <f>Matrik[[#This Row],[JUMLAH]]-Matrik[[#This Row],[JUMLAH ]]</f>
        <v>-1500000</v>
      </c>
      <c r="O268" s="253" t="str">
        <f>IF(AND(ISBLANK(H268),N268&lt;&gt;0),"Rev detil","")</f>
        <v>Rev detil</v>
      </c>
      <c r="P268" s="244"/>
      <c r="Q268" s="244"/>
    </row>
    <row r="269" spans="1:19" ht="13.2" x14ac:dyDescent="0.25">
      <c r="A269" s="1" t="s">
        <v>1191</v>
      </c>
      <c r="B269" s="65"/>
      <c r="C269" s="66"/>
      <c r="D269" s="65"/>
      <c r="E269" s="65"/>
      <c r="F269" s="67"/>
      <c r="G269" s="154"/>
      <c r="H269" s="188"/>
      <c r="I269" s="271" t="s">
        <v>1097</v>
      </c>
      <c r="J269" s="537">
        <v>120</v>
      </c>
      <c r="K269" s="272" t="s">
        <v>120</v>
      </c>
      <c r="L269" s="274">
        <v>75000</v>
      </c>
      <c r="M269" s="274">
        <f>ROUNDDOWN(J269*L269,-3)</f>
        <v>9000000</v>
      </c>
      <c r="N269" s="479">
        <f>Matrik[[#This Row],[JUMLAH]]-Matrik[[#This Row],[JUMLAH ]]</f>
        <v>-9000000</v>
      </c>
      <c r="O269" s="253"/>
      <c r="P269" s="244"/>
      <c r="Q269" s="244"/>
    </row>
    <row r="270" spans="1:19" ht="13.2" x14ac:dyDescent="0.25">
      <c r="A270" s="1" t="s">
        <v>1192</v>
      </c>
      <c r="B270" s="65"/>
      <c r="C270" s="66"/>
      <c r="D270" s="65"/>
      <c r="E270" s="65"/>
      <c r="F270" s="67"/>
      <c r="G270" s="154"/>
      <c r="H270" s="189" t="s">
        <v>532</v>
      </c>
      <c r="I270" s="69" t="s">
        <v>159</v>
      </c>
      <c r="J270" s="455"/>
      <c r="K270" s="455"/>
      <c r="L270" s="456"/>
      <c r="M270" s="463">
        <f>SUM(M271:M272)</f>
        <v>53038000</v>
      </c>
      <c r="N270" s="463">
        <f>SUM(N271:N272)</f>
        <v>-53038000</v>
      </c>
      <c r="O270" s="279" t="s">
        <v>1007</v>
      </c>
      <c r="P270" s="244"/>
      <c r="Q270" s="244"/>
      <c r="R270" s="4" t="s">
        <v>131</v>
      </c>
      <c r="S270" s="311" t="s">
        <v>506</v>
      </c>
    </row>
    <row r="271" spans="1:19" ht="26.4" x14ac:dyDescent="0.25">
      <c r="A271" s="1" t="s">
        <v>1193</v>
      </c>
      <c r="B271" s="65"/>
      <c r="C271" s="66"/>
      <c r="D271" s="65"/>
      <c r="E271" s="65"/>
      <c r="F271" s="67"/>
      <c r="G271" s="154"/>
      <c r="H271" s="188"/>
      <c r="I271" s="271" t="s">
        <v>1098</v>
      </c>
      <c r="J271" s="537">
        <v>4</v>
      </c>
      <c r="K271" s="272" t="s">
        <v>1077</v>
      </c>
      <c r="L271" s="274">
        <v>11500000</v>
      </c>
      <c r="M271" s="274">
        <f>ROUNDDOWN(J271*L271,-3)</f>
        <v>46000000</v>
      </c>
      <c r="N271" s="479">
        <f>Matrik[[#This Row],[JUMLAH]]-Matrik[[#This Row],[JUMLAH ]]</f>
        <v>-46000000</v>
      </c>
      <c r="O271" s="253" t="str">
        <f>IF(AND(ISBLANK(H271),N271&lt;&gt;0),"Rev detil","")</f>
        <v>Rev detil</v>
      </c>
      <c r="P271" s="244"/>
      <c r="Q271" s="244"/>
    </row>
    <row r="272" spans="1:19" ht="26.4" x14ac:dyDescent="0.25">
      <c r="A272" s="1" t="s">
        <v>1194</v>
      </c>
      <c r="B272" s="65"/>
      <c r="C272" s="66"/>
      <c r="D272" s="65"/>
      <c r="E272" s="65"/>
      <c r="F272" s="67"/>
      <c r="G272" s="154"/>
      <c r="H272" s="188"/>
      <c r="I272" s="271" t="s">
        <v>1099</v>
      </c>
      <c r="J272" s="537">
        <v>2</v>
      </c>
      <c r="K272" s="272" t="s">
        <v>1077</v>
      </c>
      <c r="L272" s="274">
        <v>3519000</v>
      </c>
      <c r="M272" s="274">
        <f>ROUNDDOWN(J272*L272,-3)</f>
        <v>7038000</v>
      </c>
      <c r="N272" s="479">
        <f>Matrik[[#This Row],[JUMLAH]]-Matrik[[#This Row],[JUMLAH ]]</f>
        <v>-7038000</v>
      </c>
      <c r="O272" s="253" t="str">
        <f>IF(AND(ISBLANK(H272),N272&lt;&gt;0),"Rev detil","")</f>
        <v>Rev detil</v>
      </c>
      <c r="P272" s="244"/>
      <c r="Q272" s="244"/>
    </row>
    <row r="273" spans="1:19" ht="13.2" x14ac:dyDescent="0.25">
      <c r="A273" s="1" t="s">
        <v>1028</v>
      </c>
      <c r="B273" s="65"/>
      <c r="C273" s="66"/>
      <c r="D273" s="65"/>
      <c r="E273" s="65"/>
      <c r="F273" s="67"/>
      <c r="G273" s="154"/>
      <c r="H273" s="187">
        <v>522191</v>
      </c>
      <c r="I273" s="63" t="s">
        <v>185</v>
      </c>
      <c r="J273" s="62"/>
      <c r="K273" s="62"/>
      <c r="L273" s="64"/>
      <c r="M273" s="64">
        <f>M274</f>
        <v>100000000</v>
      </c>
      <c r="N273" s="442">
        <f>N274</f>
        <v>-100000000</v>
      </c>
      <c r="O273" s="279" t="s">
        <v>1007</v>
      </c>
      <c r="P273" s="244"/>
      <c r="Q273" s="244"/>
      <c r="R273" s="4" t="s">
        <v>131</v>
      </c>
      <c r="S273" s="311" t="s">
        <v>506</v>
      </c>
    </row>
    <row r="274" spans="1:19" ht="13.2" x14ac:dyDescent="0.25">
      <c r="A274" s="1" t="s">
        <v>1195</v>
      </c>
      <c r="B274" s="65"/>
      <c r="C274" s="66"/>
      <c r="D274" s="65"/>
      <c r="E274" s="65"/>
      <c r="F274" s="67"/>
      <c r="G274" s="154"/>
      <c r="H274" s="188"/>
      <c r="I274" s="271" t="s">
        <v>970</v>
      </c>
      <c r="J274" s="537">
        <v>2</v>
      </c>
      <c r="K274" s="272" t="s">
        <v>120</v>
      </c>
      <c r="L274" s="274">
        <v>50000000</v>
      </c>
      <c r="M274" s="274">
        <f>ROUNDDOWN(J274*L274,-3)</f>
        <v>100000000</v>
      </c>
      <c r="N274" s="479">
        <f>Matrik[[#This Row],[JUMLAH]]-Matrik[[#This Row],[JUMLAH ]]</f>
        <v>-100000000</v>
      </c>
      <c r="O274" s="253" t="str">
        <f>IF(AND(ISBLANK(H274),N274&lt;&gt;0),"Rev detil","")</f>
        <v>Rev detil</v>
      </c>
      <c r="P274" s="470"/>
      <c r="Q274" s="244"/>
    </row>
    <row r="275" spans="1:19" ht="13.2" x14ac:dyDescent="0.25">
      <c r="A275" s="1" t="s">
        <v>1029</v>
      </c>
      <c r="B275" s="65"/>
      <c r="C275" s="66"/>
      <c r="D275" s="65"/>
      <c r="E275" s="65"/>
      <c r="F275" s="67"/>
      <c r="G275" s="154"/>
      <c r="H275" s="187">
        <v>524111</v>
      </c>
      <c r="I275" s="63" t="s">
        <v>35</v>
      </c>
      <c r="J275" s="65"/>
      <c r="K275" s="65"/>
      <c r="L275" s="67"/>
      <c r="M275" s="64">
        <f>M276</f>
        <v>11634000</v>
      </c>
      <c r="N275" s="442">
        <f>N276</f>
        <v>-11634000</v>
      </c>
      <c r="O275" s="279" t="s">
        <v>1007</v>
      </c>
      <c r="P275" s="244"/>
      <c r="Q275" s="244"/>
      <c r="R275" s="4" t="s">
        <v>131</v>
      </c>
      <c r="S275" s="311" t="s">
        <v>506</v>
      </c>
    </row>
    <row r="276" spans="1:19" ht="13.2" x14ac:dyDescent="0.25">
      <c r="A276" s="1" t="s">
        <v>1196</v>
      </c>
      <c r="B276" s="65"/>
      <c r="C276" s="66"/>
      <c r="D276" s="65"/>
      <c r="E276" s="65"/>
      <c r="F276" s="67"/>
      <c r="G276" s="154"/>
      <c r="H276" s="188"/>
      <c r="I276" s="271" t="s">
        <v>971</v>
      </c>
      <c r="J276" s="537">
        <v>6</v>
      </c>
      <c r="K276" s="272" t="s">
        <v>26</v>
      </c>
      <c r="L276" s="274">
        <v>1939000</v>
      </c>
      <c r="M276" s="274">
        <f>ROUNDDOWN(J276*L276,-3)</f>
        <v>11634000</v>
      </c>
      <c r="N276" s="479">
        <f>Matrik[[#This Row],[JUMLAH]]-Matrik[[#This Row],[JUMLAH ]]</f>
        <v>-11634000</v>
      </c>
      <c r="O276" s="253" t="str">
        <f>IF(AND(ISBLANK(H276),N276&lt;&gt;0),"Rev detil","")</f>
        <v>Rev detil</v>
      </c>
      <c r="P276" s="244"/>
      <c r="Q276" s="244"/>
    </row>
    <row r="277" spans="1:19" ht="13.2" x14ac:dyDescent="0.25">
      <c r="A277" s="1" t="s">
        <v>1030</v>
      </c>
      <c r="B277" s="65"/>
      <c r="C277" s="66"/>
      <c r="D277" s="65"/>
      <c r="E277" s="65"/>
      <c r="F277" s="67"/>
      <c r="G277" s="154"/>
      <c r="H277" s="189" t="s">
        <v>529</v>
      </c>
      <c r="I277" s="69" t="s">
        <v>477</v>
      </c>
      <c r="J277" s="68"/>
      <c r="K277" s="68"/>
      <c r="L277" s="70"/>
      <c r="M277" s="70">
        <f>SUM(M278:M280)</f>
        <v>77775000</v>
      </c>
      <c r="N277" s="445">
        <f>SUM(N278:N280)</f>
        <v>-77775000</v>
      </c>
      <c r="O277" s="279" t="s">
        <v>1007</v>
      </c>
      <c r="P277" s="244"/>
      <c r="Q277" s="244"/>
      <c r="R277" s="4" t="s">
        <v>131</v>
      </c>
      <c r="S277" s="311" t="s">
        <v>506</v>
      </c>
    </row>
    <row r="278" spans="1:19" ht="13.2" x14ac:dyDescent="0.25">
      <c r="A278" s="1" t="s">
        <v>1197</v>
      </c>
      <c r="B278" s="65"/>
      <c r="C278" s="66"/>
      <c r="D278" s="65"/>
      <c r="E278" s="65"/>
      <c r="F278" s="67"/>
      <c r="G278" s="154"/>
      <c r="H278" s="188"/>
      <c r="I278" s="271" t="s">
        <v>1100</v>
      </c>
      <c r="J278" s="537">
        <v>75</v>
      </c>
      <c r="K278" s="272" t="s">
        <v>479</v>
      </c>
      <c r="L278" s="274">
        <v>693000</v>
      </c>
      <c r="M278" s="274">
        <f>ROUNDDOWN(J278*L278,-3)</f>
        <v>51975000</v>
      </c>
      <c r="N278" s="479">
        <f>Matrik[[#This Row],[JUMLAH]]-Matrik[[#This Row],[JUMLAH ]]</f>
        <v>-51975000</v>
      </c>
      <c r="O278" s="253" t="str">
        <f>IF(AND(ISBLANK(H278),N278&lt;&gt;0),"Rev detil","")</f>
        <v>Rev detil</v>
      </c>
      <c r="P278" s="244"/>
      <c r="Q278" s="244"/>
    </row>
    <row r="279" spans="1:19" ht="13.2" x14ac:dyDescent="0.25">
      <c r="A279" s="1" t="s">
        <v>1198</v>
      </c>
      <c r="B279" s="65"/>
      <c r="C279" s="66"/>
      <c r="D279" s="65"/>
      <c r="E279" s="65"/>
      <c r="F279" s="67"/>
      <c r="G279" s="154"/>
      <c r="H279" s="188"/>
      <c r="I279" s="271" t="s">
        <v>1101</v>
      </c>
      <c r="J279" s="537">
        <v>150</v>
      </c>
      <c r="K279" s="272" t="s">
        <v>479</v>
      </c>
      <c r="L279" s="274">
        <v>130000</v>
      </c>
      <c r="M279" s="274">
        <f>ROUNDDOWN(J279*L279,-3)</f>
        <v>19500000</v>
      </c>
      <c r="N279" s="479">
        <f>Matrik[[#This Row],[JUMLAH]]-Matrik[[#This Row],[JUMLAH ]]</f>
        <v>-19500000</v>
      </c>
      <c r="O279" s="253" t="str">
        <f>IF(AND(ISBLANK(H279),N279&lt;&gt;0),"Rev detil","")</f>
        <v>Rev detil</v>
      </c>
      <c r="P279" s="244"/>
      <c r="Q279" s="244"/>
    </row>
    <row r="280" spans="1:19" ht="13.2" x14ac:dyDescent="0.25">
      <c r="A280" s="1" t="s">
        <v>1199</v>
      </c>
      <c r="B280" s="65"/>
      <c r="C280" s="66"/>
      <c r="D280" s="65"/>
      <c r="E280" s="65"/>
      <c r="F280" s="67"/>
      <c r="G280" s="154"/>
      <c r="H280" s="188"/>
      <c r="I280" s="271" t="s">
        <v>1102</v>
      </c>
      <c r="J280" s="537">
        <v>60</v>
      </c>
      <c r="K280" s="272" t="s">
        <v>479</v>
      </c>
      <c r="L280" s="274">
        <v>105000</v>
      </c>
      <c r="M280" s="274">
        <f>ROUNDDOWN(J280*L280,-3)</f>
        <v>6300000</v>
      </c>
      <c r="N280" s="479">
        <f>Matrik[[#This Row],[JUMLAH]]-Matrik[[#This Row],[JUMLAH ]]</f>
        <v>-6300000</v>
      </c>
      <c r="O280" s="253" t="str">
        <f>IF(AND(ISBLANK(H280),N280&lt;&gt;0),"Rev detil","")</f>
        <v>Rev detil</v>
      </c>
      <c r="P280" s="244"/>
      <c r="Q280" s="244"/>
    </row>
    <row r="281" spans="1:19" ht="26.4" x14ac:dyDescent="0.25">
      <c r="A281" s="1" t="s">
        <v>1031</v>
      </c>
      <c r="B281" s="65"/>
      <c r="C281" s="66"/>
      <c r="D281" s="65"/>
      <c r="E281" s="65"/>
      <c r="F281" s="67"/>
      <c r="G281" s="154"/>
      <c r="H281" s="193" t="s">
        <v>967</v>
      </c>
      <c r="I281" s="81" t="s">
        <v>1086</v>
      </c>
      <c r="J281" s="80"/>
      <c r="K281" s="80"/>
      <c r="L281" s="82"/>
      <c r="M281" s="82">
        <f>SUM(M282,M288,M290,M292,M294)</f>
        <v>256340000</v>
      </c>
      <c r="N281" s="448">
        <f>SUM(N282,N288,N290,N292,N294)</f>
        <v>-256340000</v>
      </c>
      <c r="O281" s="279" t="s">
        <v>1007</v>
      </c>
      <c r="P281" s="532" t="s">
        <v>499</v>
      </c>
      <c r="Q281" s="532" t="s">
        <v>500</v>
      </c>
      <c r="S281" s="311"/>
    </row>
    <row r="282" spans="1:19" ht="13.2" x14ac:dyDescent="0.25">
      <c r="A282" s="1" t="s">
        <v>1032</v>
      </c>
      <c r="B282" s="65"/>
      <c r="C282" s="66"/>
      <c r="D282" s="65"/>
      <c r="E282" s="65"/>
      <c r="F282" s="67"/>
      <c r="G282" s="154"/>
      <c r="H282" s="189">
        <v>521211</v>
      </c>
      <c r="I282" s="69" t="s">
        <v>24</v>
      </c>
      <c r="J282" s="68"/>
      <c r="K282" s="68"/>
      <c r="L282" s="70"/>
      <c r="M282" s="70">
        <f>SUM(M283:M287)</f>
        <v>31750000</v>
      </c>
      <c r="N282" s="445">
        <f>SUM(N283:N287)</f>
        <v>-31750000</v>
      </c>
      <c r="O282" s="279" t="s">
        <v>1007</v>
      </c>
      <c r="P282" s="244"/>
      <c r="Q282" s="244"/>
      <c r="S282" s="311" t="s">
        <v>500</v>
      </c>
    </row>
    <row r="283" spans="1:19" ht="13.2" x14ac:dyDescent="0.25">
      <c r="A283" s="1" t="s">
        <v>1200</v>
      </c>
      <c r="B283" s="65"/>
      <c r="C283" s="66"/>
      <c r="D283" s="65"/>
      <c r="E283" s="65"/>
      <c r="F283" s="67"/>
      <c r="G283" s="154"/>
      <c r="H283" s="188"/>
      <c r="I283" s="271" t="s">
        <v>555</v>
      </c>
      <c r="J283" s="537">
        <v>150</v>
      </c>
      <c r="K283" s="272" t="s">
        <v>26</v>
      </c>
      <c r="L283" s="274">
        <v>75000</v>
      </c>
      <c r="M283" s="274">
        <f>ROUNDDOWN(J283*L283,-3)</f>
        <v>11250000</v>
      </c>
      <c r="N283" s="479">
        <f>Matrik[[#This Row],[JUMLAH]]-Matrik[[#This Row],[JUMLAH ]]</f>
        <v>-11250000</v>
      </c>
      <c r="O283" s="253" t="str">
        <f>IF(AND(ISBLANK(H283),N283&lt;&gt;0),"Rev detil","")</f>
        <v>Rev detil</v>
      </c>
      <c r="P283" s="244"/>
      <c r="Q283" s="244"/>
    </row>
    <row r="284" spans="1:19" ht="13.2" x14ac:dyDescent="0.25">
      <c r="A284" s="1" t="s">
        <v>1201</v>
      </c>
      <c r="B284" s="65"/>
      <c r="C284" s="66"/>
      <c r="D284" s="65"/>
      <c r="E284" s="65"/>
      <c r="F284" s="67"/>
      <c r="G284" s="154"/>
      <c r="H284" s="188"/>
      <c r="I284" s="271" t="s">
        <v>1087</v>
      </c>
      <c r="J284" s="537">
        <v>2</v>
      </c>
      <c r="K284" s="272" t="s">
        <v>120</v>
      </c>
      <c r="L284" s="274">
        <v>1000000</v>
      </c>
      <c r="M284" s="274">
        <f t="shared" ref="M284:M287" si="5">ROUNDDOWN(J284*L284,-3)</f>
        <v>2000000</v>
      </c>
      <c r="N284" s="479">
        <f>Matrik[[#This Row],[JUMLAH]]-Matrik[[#This Row],[JUMLAH ]]</f>
        <v>-2000000</v>
      </c>
      <c r="O284" s="253" t="str">
        <f>IF(AND(ISBLANK(H284),N284&lt;&gt;0),"Rev detil","")</f>
        <v>Rev detil</v>
      </c>
      <c r="P284" s="244"/>
      <c r="Q284" s="244"/>
    </row>
    <row r="285" spans="1:19" ht="13.2" x14ac:dyDescent="0.25">
      <c r="A285" s="1" t="s">
        <v>1202</v>
      </c>
      <c r="B285" s="65"/>
      <c r="C285" s="66"/>
      <c r="D285" s="65"/>
      <c r="E285" s="65"/>
      <c r="F285" s="67"/>
      <c r="G285" s="154"/>
      <c r="H285" s="188"/>
      <c r="I285" s="271" t="s">
        <v>557</v>
      </c>
      <c r="J285" s="537">
        <v>1</v>
      </c>
      <c r="K285" s="272" t="s">
        <v>120</v>
      </c>
      <c r="L285" s="274">
        <v>1500000</v>
      </c>
      <c r="M285" s="274">
        <f t="shared" si="5"/>
        <v>1500000</v>
      </c>
      <c r="N285" s="479">
        <f>Matrik[[#This Row],[JUMLAH]]-Matrik[[#This Row],[JUMLAH ]]</f>
        <v>-1500000</v>
      </c>
      <c r="O285" s="253" t="str">
        <f>IF(AND(ISBLANK(H285),N285&lt;&gt;0),"Rev detil","")</f>
        <v>Rev detil</v>
      </c>
      <c r="P285" s="244"/>
      <c r="Q285" s="244"/>
    </row>
    <row r="286" spans="1:19" ht="13.2" x14ac:dyDescent="0.25">
      <c r="A286" s="1" t="s">
        <v>1203</v>
      </c>
      <c r="B286" s="65"/>
      <c r="C286" s="66"/>
      <c r="D286" s="65"/>
      <c r="E286" s="65"/>
      <c r="F286" s="67"/>
      <c r="G286" s="154"/>
      <c r="H286" s="188"/>
      <c r="I286" s="271" t="s">
        <v>558</v>
      </c>
      <c r="J286" s="537">
        <v>2</v>
      </c>
      <c r="K286" s="272" t="s">
        <v>120</v>
      </c>
      <c r="L286" s="274">
        <v>1000000</v>
      </c>
      <c r="M286" s="274">
        <f t="shared" si="5"/>
        <v>2000000</v>
      </c>
      <c r="N286" s="479">
        <f>Matrik[[#This Row],[JUMLAH]]-Matrik[[#This Row],[JUMLAH ]]</f>
        <v>-2000000</v>
      </c>
      <c r="O286" s="253" t="str">
        <f>IF(AND(ISBLANK(H286),N286&lt;&gt;0),"Rev detil","")</f>
        <v>Rev detil</v>
      </c>
      <c r="P286" s="244"/>
      <c r="Q286" s="244"/>
    </row>
    <row r="287" spans="1:19" ht="13.2" x14ac:dyDescent="0.25">
      <c r="A287" s="1" t="s">
        <v>1204</v>
      </c>
      <c r="B287" s="65"/>
      <c r="C287" s="66"/>
      <c r="D287" s="65"/>
      <c r="E287" s="65"/>
      <c r="F287" s="67"/>
      <c r="G287" s="154"/>
      <c r="H287" s="188"/>
      <c r="I287" s="275" t="s">
        <v>1088</v>
      </c>
      <c r="J287" s="537">
        <v>100</v>
      </c>
      <c r="K287" s="272" t="s">
        <v>120</v>
      </c>
      <c r="L287" s="274">
        <v>150000</v>
      </c>
      <c r="M287" s="274">
        <f t="shared" si="5"/>
        <v>15000000</v>
      </c>
      <c r="N287" s="479">
        <f>Matrik[[#This Row],[JUMLAH]]-Matrik[[#This Row],[JUMLAH ]]</f>
        <v>-15000000</v>
      </c>
      <c r="O287" s="253"/>
      <c r="P287" s="244"/>
      <c r="Q287" s="244"/>
    </row>
    <row r="288" spans="1:19" ht="13.2" x14ac:dyDescent="0.25">
      <c r="A288" s="1" t="s">
        <v>1089</v>
      </c>
      <c r="B288" s="65"/>
      <c r="C288" s="66"/>
      <c r="D288" s="65"/>
      <c r="E288" s="65"/>
      <c r="F288" s="67"/>
      <c r="G288" s="154"/>
      <c r="H288" s="187">
        <v>521213</v>
      </c>
      <c r="I288" s="63" t="s">
        <v>1090</v>
      </c>
      <c r="J288" s="62"/>
      <c r="K288" s="62"/>
      <c r="L288" s="64"/>
      <c r="M288" s="64">
        <f>M289</f>
        <v>6400000</v>
      </c>
      <c r="N288" s="442">
        <f>N289</f>
        <v>-6400000</v>
      </c>
      <c r="O288" s="279" t="s">
        <v>1007</v>
      </c>
      <c r="P288" s="244"/>
      <c r="Q288" s="244"/>
      <c r="S288" s="311" t="s">
        <v>500</v>
      </c>
    </row>
    <row r="289" spans="1:19" ht="13.2" x14ac:dyDescent="0.25">
      <c r="A289" s="1" t="s">
        <v>1205</v>
      </c>
      <c r="B289" s="65"/>
      <c r="C289" s="66"/>
      <c r="D289" s="65"/>
      <c r="E289" s="65"/>
      <c r="F289" s="67"/>
      <c r="G289" s="154"/>
      <c r="H289" s="188"/>
      <c r="I289" s="271" t="s">
        <v>1091</v>
      </c>
      <c r="J289" s="537">
        <v>80</v>
      </c>
      <c r="K289" s="272" t="s">
        <v>479</v>
      </c>
      <c r="L289" s="274">
        <v>80000</v>
      </c>
      <c r="M289" s="274">
        <f>ROUNDDOWN(J289*L289,-3)</f>
        <v>6400000</v>
      </c>
      <c r="N289" s="479">
        <f>Matrik[[#This Row],[JUMLAH]]-Matrik[[#This Row],[JUMLAH ]]</f>
        <v>-6400000</v>
      </c>
      <c r="O289" s="253" t="str">
        <f>IF(AND(ISBLANK(H289),N289&lt;&gt;0),"Rev detil","")</f>
        <v>Rev detil</v>
      </c>
      <c r="P289" s="244"/>
      <c r="Q289" s="244"/>
    </row>
    <row r="290" spans="1:19" ht="13.2" x14ac:dyDescent="0.25">
      <c r="A290" s="1" t="s">
        <v>1033</v>
      </c>
      <c r="B290" s="65"/>
      <c r="C290" s="66"/>
      <c r="D290" s="65"/>
      <c r="E290" s="65"/>
      <c r="F290" s="67"/>
      <c r="G290" s="154"/>
      <c r="H290" s="187">
        <v>522151</v>
      </c>
      <c r="I290" s="63" t="s">
        <v>31</v>
      </c>
      <c r="J290" s="62"/>
      <c r="K290" s="62"/>
      <c r="L290" s="64"/>
      <c r="M290" s="64">
        <f>M291</f>
        <v>18000000</v>
      </c>
      <c r="N290" s="442">
        <f>N291</f>
        <v>-18000000</v>
      </c>
      <c r="O290" s="279" t="s">
        <v>1007</v>
      </c>
      <c r="P290" s="244"/>
      <c r="Q290" s="244"/>
      <c r="S290" s="311" t="s">
        <v>500</v>
      </c>
    </row>
    <row r="291" spans="1:19" ht="13.2" x14ac:dyDescent="0.25">
      <c r="A291" s="1" t="s">
        <v>1206</v>
      </c>
      <c r="B291" s="65"/>
      <c r="C291" s="66"/>
      <c r="D291" s="65"/>
      <c r="E291" s="65"/>
      <c r="F291" s="67"/>
      <c r="G291" s="154"/>
      <c r="H291" s="188"/>
      <c r="I291" s="271" t="s">
        <v>559</v>
      </c>
      <c r="J291" s="537">
        <v>18</v>
      </c>
      <c r="K291" s="272" t="s">
        <v>33</v>
      </c>
      <c r="L291" s="274">
        <v>1000000</v>
      </c>
      <c r="M291" s="274">
        <f>ROUNDDOWN(J291*L291,-3)</f>
        <v>18000000</v>
      </c>
      <c r="N291" s="479">
        <f>Matrik[[#This Row],[JUMLAH]]-Matrik[[#This Row],[JUMLAH ]]</f>
        <v>-18000000</v>
      </c>
      <c r="O291" s="253" t="str">
        <f>IF(AND(ISBLANK(H291),N291&lt;&gt;0),"Rev detil","")</f>
        <v>Rev detil</v>
      </c>
      <c r="P291" s="244"/>
      <c r="Q291" s="244"/>
    </row>
    <row r="292" spans="1:19" ht="13.2" x14ac:dyDescent="0.25">
      <c r="A292" s="1" t="s">
        <v>1034</v>
      </c>
      <c r="B292" s="65"/>
      <c r="C292" s="66"/>
      <c r="D292" s="65"/>
      <c r="E292" s="65"/>
      <c r="F292" s="67"/>
      <c r="G292" s="154"/>
      <c r="H292" s="187">
        <v>524111</v>
      </c>
      <c r="I292" s="63" t="s">
        <v>35</v>
      </c>
      <c r="J292" s="65"/>
      <c r="K292" s="65"/>
      <c r="L292" s="67"/>
      <c r="M292" s="64">
        <f>M293</f>
        <v>195690000</v>
      </c>
      <c r="N292" s="442">
        <f>N293</f>
        <v>-195690000</v>
      </c>
      <c r="O292" s="279" t="s">
        <v>1007</v>
      </c>
      <c r="P292" s="244"/>
      <c r="Q292" s="244"/>
      <c r="S292" s="311" t="s">
        <v>500</v>
      </c>
    </row>
    <row r="293" spans="1:19" ht="13.2" x14ac:dyDescent="0.25">
      <c r="A293" s="1" t="s">
        <v>1207</v>
      </c>
      <c r="B293" s="65"/>
      <c r="C293" s="66"/>
      <c r="D293" s="65"/>
      <c r="E293" s="65"/>
      <c r="F293" s="67"/>
      <c r="G293" s="154"/>
      <c r="H293" s="188"/>
      <c r="I293" s="271" t="s">
        <v>1092</v>
      </c>
      <c r="J293" s="537">
        <v>33</v>
      </c>
      <c r="K293" s="272" t="s">
        <v>26</v>
      </c>
      <c r="L293" s="274">
        <v>5930000</v>
      </c>
      <c r="M293" s="274">
        <f>ROUNDDOWN(J293*L293,-3)</f>
        <v>195690000</v>
      </c>
      <c r="N293" s="479">
        <f>Matrik[[#This Row],[JUMLAH]]-Matrik[[#This Row],[JUMLAH ]]</f>
        <v>-195690000</v>
      </c>
      <c r="O293" s="253" t="str">
        <f>IF(AND(ISBLANK(H293),N293&lt;&gt;0),"Rev detil","")</f>
        <v>Rev detil</v>
      </c>
      <c r="P293" s="244"/>
      <c r="Q293" s="244"/>
    </row>
    <row r="294" spans="1:19" ht="13.2" x14ac:dyDescent="0.25">
      <c r="A294" s="1" t="s">
        <v>1094</v>
      </c>
      <c r="B294" s="65"/>
      <c r="C294" s="66"/>
      <c r="D294" s="65"/>
      <c r="E294" s="65"/>
      <c r="F294" s="67"/>
      <c r="G294" s="154"/>
      <c r="H294" s="187">
        <v>524113</v>
      </c>
      <c r="I294" s="63" t="s">
        <v>1093</v>
      </c>
      <c r="J294" s="65"/>
      <c r="K294" s="65"/>
      <c r="L294" s="67"/>
      <c r="M294" s="64">
        <f>M295</f>
        <v>4500000</v>
      </c>
      <c r="N294" s="442">
        <f>N295</f>
        <v>-4500000</v>
      </c>
      <c r="O294" s="279" t="s">
        <v>1007</v>
      </c>
      <c r="P294" s="244"/>
      <c r="Q294" s="244"/>
      <c r="S294" s="311" t="s">
        <v>500</v>
      </c>
    </row>
    <row r="295" spans="1:19" ht="13.2" x14ac:dyDescent="0.25">
      <c r="A295" s="1" t="s">
        <v>1208</v>
      </c>
      <c r="B295" s="65"/>
      <c r="C295" s="66"/>
      <c r="D295" s="65"/>
      <c r="E295" s="65"/>
      <c r="F295" s="67"/>
      <c r="G295" s="154"/>
      <c r="H295" s="188"/>
      <c r="I295" s="271" t="s">
        <v>1092</v>
      </c>
      <c r="J295" s="537">
        <v>30</v>
      </c>
      <c r="K295" s="272" t="s">
        <v>26</v>
      </c>
      <c r="L295" s="274">
        <v>150000</v>
      </c>
      <c r="M295" s="274">
        <f>ROUNDDOWN(J295*L295,-3)</f>
        <v>4500000</v>
      </c>
      <c r="N295" s="479">
        <f>Matrik[[#This Row],[JUMLAH]]-Matrik[[#This Row],[JUMLAH ]]</f>
        <v>-4500000</v>
      </c>
      <c r="O295" s="253" t="str">
        <f>IF(AND(ISBLANK(H295),N295&lt;&gt;0),"Rev detil","")</f>
        <v>Rev detil</v>
      </c>
      <c r="P295" s="244"/>
      <c r="Q295" s="244"/>
    </row>
    <row r="296" spans="1:19" ht="13.2" x14ac:dyDescent="0.25">
      <c r="A296" s="1" t="s">
        <v>1035</v>
      </c>
      <c r="B296" s="65"/>
      <c r="C296" s="66"/>
      <c r="D296" s="65"/>
      <c r="E296" s="65"/>
      <c r="F296" s="67"/>
      <c r="G296" s="154"/>
      <c r="H296" s="193" t="s">
        <v>1016</v>
      </c>
      <c r="I296" s="81" t="s">
        <v>1017</v>
      </c>
      <c r="J296" s="80"/>
      <c r="K296" s="80"/>
      <c r="L296" s="82"/>
      <c r="M296" s="82">
        <f>SUM(M297,M299)</f>
        <v>58815000</v>
      </c>
      <c r="N296" s="448">
        <f>SUM(N297,N299)</f>
        <v>-58815000</v>
      </c>
      <c r="O296" s="279" t="s">
        <v>1007</v>
      </c>
      <c r="P296" s="532" t="s">
        <v>499</v>
      </c>
      <c r="Q296" s="532" t="s">
        <v>501</v>
      </c>
      <c r="S296" s="311"/>
    </row>
    <row r="297" spans="1:19" ht="13.2" x14ac:dyDescent="0.25">
      <c r="A297" s="1" t="s">
        <v>1209</v>
      </c>
      <c r="B297" s="65"/>
      <c r="C297" s="66"/>
      <c r="D297" s="65"/>
      <c r="E297" s="65"/>
      <c r="F297" s="67"/>
      <c r="G297" s="154"/>
      <c r="H297" s="189">
        <v>521211</v>
      </c>
      <c r="I297" s="69" t="s">
        <v>24</v>
      </c>
      <c r="J297" s="68"/>
      <c r="K297" s="68"/>
      <c r="L297" s="70"/>
      <c r="M297" s="70">
        <f>M298</f>
        <v>7500000</v>
      </c>
      <c r="N297" s="445">
        <f>N298</f>
        <v>-7500000</v>
      </c>
      <c r="O297" s="240"/>
      <c r="P297" s="244"/>
      <c r="Q297" s="244"/>
      <c r="S297" s="244" t="s">
        <v>501</v>
      </c>
    </row>
    <row r="298" spans="1:19" ht="13.2" x14ac:dyDescent="0.25">
      <c r="A298" s="1" t="s">
        <v>1210</v>
      </c>
      <c r="B298" s="65"/>
      <c r="C298" s="66"/>
      <c r="D298" s="65"/>
      <c r="E298" s="65"/>
      <c r="F298" s="67"/>
      <c r="G298" s="154"/>
      <c r="H298" s="188"/>
      <c r="I298" s="271" t="s">
        <v>555</v>
      </c>
      <c r="J298" s="537">
        <v>100</v>
      </c>
      <c r="K298" s="272" t="s">
        <v>26</v>
      </c>
      <c r="L298" s="274">
        <v>75000</v>
      </c>
      <c r="M298" s="274">
        <f>ROUNDDOWN(J298*L298,-3)</f>
        <v>7500000</v>
      </c>
      <c r="N298" s="479">
        <f>Matrik[[#This Row],[JUMLAH]]-Matrik[[#This Row],[JUMLAH ]]</f>
        <v>-7500000</v>
      </c>
      <c r="O298" s="240"/>
      <c r="P298" s="244"/>
      <c r="Q298" s="244"/>
    </row>
    <row r="299" spans="1:19" ht="13.2" x14ac:dyDescent="0.25">
      <c r="A299" s="1" t="s">
        <v>1036</v>
      </c>
      <c r="B299" s="65"/>
      <c r="C299" s="66"/>
      <c r="D299" s="65"/>
      <c r="E299" s="65"/>
      <c r="F299" s="67"/>
      <c r="G299" s="154"/>
      <c r="H299" s="187">
        <v>524111</v>
      </c>
      <c r="I299" s="63" t="s">
        <v>35</v>
      </c>
      <c r="J299" s="68"/>
      <c r="K299" s="68"/>
      <c r="L299" s="70"/>
      <c r="M299" s="70">
        <f>M300</f>
        <v>51315000</v>
      </c>
      <c r="N299" s="445">
        <f>N300</f>
        <v>-51315000</v>
      </c>
      <c r="O299" s="279" t="s">
        <v>1007</v>
      </c>
      <c r="P299" s="244"/>
      <c r="Q299" s="244"/>
      <c r="S299" s="244" t="s">
        <v>501</v>
      </c>
    </row>
    <row r="300" spans="1:19" ht="13.2" x14ac:dyDescent="0.25">
      <c r="A300" s="1" t="s">
        <v>1211</v>
      </c>
      <c r="B300" s="65"/>
      <c r="C300" s="66"/>
      <c r="D300" s="65"/>
      <c r="E300" s="65"/>
      <c r="F300" s="67"/>
      <c r="G300" s="154"/>
      <c r="H300" s="188"/>
      <c r="I300" s="271" t="s">
        <v>1018</v>
      </c>
      <c r="J300" s="537">
        <v>6</v>
      </c>
      <c r="K300" s="272" t="s">
        <v>26</v>
      </c>
      <c r="L300" s="274">
        <v>8552527.777777778</v>
      </c>
      <c r="M300" s="274">
        <f>ROUNDDOWN(J300*L300,-3)</f>
        <v>51315000</v>
      </c>
      <c r="N300" s="479">
        <f>Matrik[[#This Row],[JUMLAH]]-Matrik[[#This Row],[JUMLAH ]]</f>
        <v>-51315000</v>
      </c>
      <c r="O300" s="253" t="str">
        <f>IF(AND(ISBLANK(H300),N300&lt;&gt;0),"Rev detil","")</f>
        <v>Rev detil</v>
      </c>
      <c r="P300" s="244"/>
      <c r="Q300" s="244"/>
    </row>
    <row r="301" spans="1:19" ht="13.2" x14ac:dyDescent="0.25">
      <c r="A301" s="1" t="s">
        <v>1048</v>
      </c>
      <c r="B301" s="65"/>
      <c r="C301" s="66"/>
      <c r="D301" s="65"/>
      <c r="E301" s="65"/>
      <c r="F301" s="67"/>
      <c r="G301" s="154"/>
      <c r="H301" s="193" t="s">
        <v>1047</v>
      </c>
      <c r="I301" s="81" t="s">
        <v>1278</v>
      </c>
      <c r="J301" s="80"/>
      <c r="K301" s="80"/>
      <c r="L301" s="82"/>
      <c r="M301" s="82">
        <f>SUM(M302,M307,M309)</f>
        <v>46544000</v>
      </c>
      <c r="N301" s="448">
        <f>SUM(N302,N307,N309)</f>
        <v>-46544000</v>
      </c>
      <c r="O301" s="279" t="s">
        <v>1007</v>
      </c>
      <c r="P301" s="532" t="s">
        <v>505</v>
      </c>
      <c r="Q301" s="532" t="s">
        <v>506</v>
      </c>
      <c r="S301" s="311"/>
    </row>
    <row r="302" spans="1:19" ht="13.2" x14ac:dyDescent="0.25">
      <c r="A302" s="1" t="s">
        <v>1212</v>
      </c>
      <c r="B302" s="65"/>
      <c r="C302" s="66"/>
      <c r="D302" s="65"/>
      <c r="E302" s="65"/>
      <c r="F302" s="67"/>
      <c r="G302" s="154"/>
      <c r="H302" s="189">
        <v>521211</v>
      </c>
      <c r="I302" s="69" t="s">
        <v>24</v>
      </c>
      <c r="J302" s="68"/>
      <c r="K302" s="68"/>
      <c r="L302" s="70"/>
      <c r="M302" s="70">
        <f>SUM(M303:M306)</f>
        <v>7750000</v>
      </c>
      <c r="N302" s="445">
        <f>SUM(N303:N306)</f>
        <v>-7750000</v>
      </c>
      <c r="O302" s="279" t="s">
        <v>1007</v>
      </c>
      <c r="P302" s="244"/>
      <c r="Q302" s="244"/>
      <c r="R302" s="4" t="s">
        <v>131</v>
      </c>
      <c r="S302" s="558" t="s">
        <v>506</v>
      </c>
    </row>
    <row r="303" spans="1:19" ht="13.2" x14ac:dyDescent="0.25">
      <c r="A303" s="1" t="s">
        <v>1213</v>
      </c>
      <c r="B303" s="65"/>
      <c r="C303" s="66"/>
      <c r="D303" s="65"/>
      <c r="E303" s="65"/>
      <c r="F303" s="67"/>
      <c r="G303" s="154"/>
      <c r="H303" s="188"/>
      <c r="I303" s="271" t="s">
        <v>555</v>
      </c>
      <c r="J303" s="537">
        <v>50</v>
      </c>
      <c r="K303" s="272" t="s">
        <v>26</v>
      </c>
      <c r="L303" s="274">
        <v>75000</v>
      </c>
      <c r="M303" s="274">
        <f>ROUNDDOWN(J303*L303,-3)</f>
        <v>3750000</v>
      </c>
      <c r="N303" s="479">
        <f>Matrik[[#This Row],[JUMLAH]]-Matrik[[#This Row],[JUMLAH ]]</f>
        <v>-3750000</v>
      </c>
      <c r="O303" s="253" t="str">
        <f>IF(AND(ISBLANK(H303),N303&lt;&gt;0),"Rev detil","")</f>
        <v>Rev detil</v>
      </c>
      <c r="P303" s="244"/>
      <c r="Q303" s="244"/>
    </row>
    <row r="304" spans="1:19" ht="13.2" x14ac:dyDescent="0.25">
      <c r="A304" s="1" t="s">
        <v>1279</v>
      </c>
      <c r="B304" s="65"/>
      <c r="C304" s="66"/>
      <c r="D304" s="65"/>
      <c r="E304" s="65"/>
      <c r="F304" s="67"/>
      <c r="G304" s="154"/>
      <c r="H304" s="188"/>
      <c r="I304" s="271" t="s">
        <v>1087</v>
      </c>
      <c r="J304" s="537">
        <v>1</v>
      </c>
      <c r="K304" s="272" t="s">
        <v>120</v>
      </c>
      <c r="L304" s="274">
        <v>1500000</v>
      </c>
      <c r="M304" s="274">
        <f t="shared" ref="M304:M306" si="6">ROUNDDOWN(J304*L304,-3)</f>
        <v>1500000</v>
      </c>
      <c r="N304" s="479">
        <f>Matrik[[#This Row],[JUMLAH]]-Matrik[[#This Row],[JUMLAH ]]</f>
        <v>-1500000</v>
      </c>
      <c r="O304" s="240"/>
      <c r="P304" s="244"/>
      <c r="Q304" s="244"/>
    </row>
    <row r="305" spans="1:19" ht="13.2" x14ac:dyDescent="0.25">
      <c r="A305" s="1" t="s">
        <v>1280</v>
      </c>
      <c r="B305" s="65"/>
      <c r="C305" s="66"/>
      <c r="D305" s="65"/>
      <c r="E305" s="65"/>
      <c r="F305" s="67"/>
      <c r="G305" s="154"/>
      <c r="H305" s="188"/>
      <c r="I305" s="271" t="s">
        <v>557</v>
      </c>
      <c r="J305" s="537">
        <v>1</v>
      </c>
      <c r="K305" s="272" t="s">
        <v>120</v>
      </c>
      <c r="L305" s="274">
        <v>1500000</v>
      </c>
      <c r="M305" s="274">
        <f t="shared" si="6"/>
        <v>1500000</v>
      </c>
      <c r="N305" s="479">
        <f>Matrik[[#This Row],[JUMLAH]]-Matrik[[#This Row],[JUMLAH ]]</f>
        <v>-1500000</v>
      </c>
      <c r="O305" s="240"/>
      <c r="P305" s="244"/>
      <c r="Q305" s="244"/>
    </row>
    <row r="306" spans="1:19" ht="13.2" x14ac:dyDescent="0.25">
      <c r="A306" s="1" t="s">
        <v>1281</v>
      </c>
      <c r="B306" s="65"/>
      <c r="C306" s="66"/>
      <c r="D306" s="65"/>
      <c r="E306" s="65"/>
      <c r="F306" s="67"/>
      <c r="G306" s="154"/>
      <c r="H306" s="188"/>
      <c r="I306" s="271" t="s">
        <v>558</v>
      </c>
      <c r="J306" s="537">
        <v>1</v>
      </c>
      <c r="K306" s="272" t="s">
        <v>120</v>
      </c>
      <c r="L306" s="274">
        <v>1000000</v>
      </c>
      <c r="M306" s="274">
        <f t="shared" si="6"/>
        <v>1000000</v>
      </c>
      <c r="N306" s="479">
        <f>Matrik[[#This Row],[JUMLAH]]-Matrik[[#This Row],[JUMLAH ]]</f>
        <v>-1000000</v>
      </c>
      <c r="O306" s="240"/>
      <c r="P306" s="244"/>
      <c r="Q306" s="244"/>
    </row>
    <row r="307" spans="1:19" ht="13.2" x14ac:dyDescent="0.25">
      <c r="A307" s="1" t="s">
        <v>1282</v>
      </c>
      <c r="B307" s="65"/>
      <c r="C307" s="66"/>
      <c r="D307" s="65"/>
      <c r="E307" s="65"/>
      <c r="F307" s="67"/>
      <c r="G307" s="154"/>
      <c r="H307" s="187">
        <v>524111</v>
      </c>
      <c r="I307" s="63" t="s">
        <v>35</v>
      </c>
      <c r="J307" s="65"/>
      <c r="K307" s="65"/>
      <c r="L307" s="67"/>
      <c r="M307" s="64">
        <f>M308</f>
        <v>5000000</v>
      </c>
      <c r="N307" s="442">
        <f>N308</f>
        <v>-5000000</v>
      </c>
      <c r="O307" s="240"/>
      <c r="P307" s="244"/>
      <c r="Q307" s="244"/>
      <c r="R307" s="4" t="s">
        <v>131</v>
      </c>
      <c r="S307" s="558" t="s">
        <v>506</v>
      </c>
    </row>
    <row r="308" spans="1:19" ht="13.2" x14ac:dyDescent="0.25">
      <c r="A308" s="1" t="s">
        <v>1283</v>
      </c>
      <c r="B308" s="65"/>
      <c r="C308" s="66"/>
      <c r="D308" s="65"/>
      <c r="E308" s="65"/>
      <c r="F308" s="67"/>
      <c r="G308" s="154"/>
      <c r="H308" s="188"/>
      <c r="I308" s="271" t="s">
        <v>1092</v>
      </c>
      <c r="J308" s="537">
        <v>10</v>
      </c>
      <c r="K308" s="272" t="s">
        <v>26</v>
      </c>
      <c r="L308" s="274">
        <v>500000</v>
      </c>
      <c r="M308" s="274">
        <f>ROUNDDOWN(J308*L308,-3)</f>
        <v>5000000</v>
      </c>
      <c r="N308" s="479">
        <f>Matrik[[#This Row],[JUMLAH]]-Matrik[[#This Row],[JUMLAH ]]</f>
        <v>-5000000</v>
      </c>
      <c r="O308" s="240"/>
      <c r="P308" s="244"/>
      <c r="Q308" s="244"/>
    </row>
    <row r="309" spans="1:19" ht="13.2" x14ac:dyDescent="0.25">
      <c r="A309" s="1" t="s">
        <v>1284</v>
      </c>
      <c r="B309" s="65"/>
      <c r="C309" s="66"/>
      <c r="D309" s="65"/>
      <c r="E309" s="65"/>
      <c r="F309" s="67"/>
      <c r="G309" s="154"/>
      <c r="H309" s="189" t="s">
        <v>529</v>
      </c>
      <c r="I309" s="69" t="s">
        <v>477</v>
      </c>
      <c r="J309" s="68"/>
      <c r="K309" s="68"/>
      <c r="L309" s="70"/>
      <c r="M309" s="70">
        <f>SUM(M310:M312)</f>
        <v>33794000</v>
      </c>
      <c r="N309" s="445">
        <f>SUM(N310:N312)</f>
        <v>-33794000</v>
      </c>
      <c r="O309" s="240"/>
      <c r="P309" s="244"/>
      <c r="Q309" s="244"/>
      <c r="R309" s="4" t="s">
        <v>131</v>
      </c>
      <c r="S309" s="558" t="s">
        <v>506</v>
      </c>
    </row>
    <row r="310" spans="1:19" ht="13.2" x14ac:dyDescent="0.25">
      <c r="A310" s="1" t="s">
        <v>1285</v>
      </c>
      <c r="B310" s="65"/>
      <c r="C310" s="66"/>
      <c r="D310" s="65"/>
      <c r="E310" s="65"/>
      <c r="F310" s="67"/>
      <c r="G310" s="154"/>
      <c r="H310" s="188"/>
      <c r="I310" s="271" t="s">
        <v>1275</v>
      </c>
      <c r="J310" s="537">
        <v>27</v>
      </c>
      <c r="K310" s="272" t="s">
        <v>479</v>
      </c>
      <c r="L310" s="274">
        <v>822000</v>
      </c>
      <c r="M310" s="274">
        <f>ROUNDDOWN(J310*L310,-3)</f>
        <v>22194000</v>
      </c>
      <c r="N310" s="479">
        <f>Matrik[[#This Row],[JUMLAH]]-Matrik[[#This Row],[JUMLAH ]]</f>
        <v>-22194000</v>
      </c>
      <c r="O310" s="240"/>
      <c r="P310" s="244"/>
      <c r="Q310" s="244"/>
    </row>
    <row r="311" spans="1:19" ht="13.2" x14ac:dyDescent="0.25">
      <c r="A311" s="1" t="s">
        <v>1286</v>
      </c>
      <c r="B311" s="65"/>
      <c r="C311" s="66"/>
      <c r="D311" s="65"/>
      <c r="E311" s="65"/>
      <c r="F311" s="67"/>
      <c r="G311" s="154"/>
      <c r="H311" s="188"/>
      <c r="I311" s="271" t="s">
        <v>1277</v>
      </c>
      <c r="J311" s="537">
        <v>54</v>
      </c>
      <c r="K311" s="272" t="s">
        <v>479</v>
      </c>
      <c r="L311" s="274">
        <v>150000</v>
      </c>
      <c r="M311" s="274">
        <f>ROUNDDOWN(J311*L311,-3)</f>
        <v>8100000</v>
      </c>
      <c r="N311" s="479">
        <f>Matrik[[#This Row],[JUMLAH]]-Matrik[[#This Row],[JUMLAH ]]</f>
        <v>-8100000</v>
      </c>
      <c r="O311" s="240"/>
      <c r="P311" s="244"/>
      <c r="Q311" s="244"/>
    </row>
    <row r="312" spans="1:19" ht="13.2" x14ac:dyDescent="0.25">
      <c r="A312" s="1" t="s">
        <v>1287</v>
      </c>
      <c r="B312" s="65"/>
      <c r="C312" s="66"/>
      <c r="D312" s="65"/>
      <c r="E312" s="65"/>
      <c r="F312" s="67"/>
      <c r="G312" s="154"/>
      <c r="H312" s="188"/>
      <c r="I312" s="271" t="s">
        <v>1276</v>
      </c>
      <c r="J312" s="537">
        <v>10</v>
      </c>
      <c r="K312" s="272" t="s">
        <v>479</v>
      </c>
      <c r="L312" s="274">
        <v>350000</v>
      </c>
      <c r="M312" s="274">
        <f>ROUNDDOWN(J312*L312,-3)</f>
        <v>3500000</v>
      </c>
      <c r="N312" s="479">
        <f>Matrik[[#This Row],[JUMLAH]]-Matrik[[#This Row],[JUMLAH ]]</f>
        <v>-3500000</v>
      </c>
      <c r="O312" s="240"/>
      <c r="P312" s="244"/>
      <c r="Q312" s="244"/>
    </row>
    <row r="313" spans="1:19" ht="26.4" hidden="1" x14ac:dyDescent="0.25">
      <c r="A313" s="1" t="s">
        <v>1214</v>
      </c>
      <c r="B313" s="401"/>
      <c r="C313" s="402"/>
      <c r="D313" s="401"/>
      <c r="E313" s="401"/>
      <c r="F313" s="403"/>
      <c r="G313" s="404"/>
      <c r="H313" s="186" t="s">
        <v>1050</v>
      </c>
      <c r="I313" s="60" t="s">
        <v>1051</v>
      </c>
      <c r="J313" s="59"/>
      <c r="K313" s="59"/>
      <c r="L313" s="61"/>
      <c r="M313" s="61">
        <f>SUM(M314,M316)</f>
        <v>0</v>
      </c>
      <c r="N313" s="443">
        <f>SUM(N314,N316)</f>
        <v>0</v>
      </c>
      <c r="O313" s="279" t="s">
        <v>1007</v>
      </c>
      <c r="P313" s="532" t="s">
        <v>499</v>
      </c>
      <c r="Q313" s="532" t="s">
        <v>501</v>
      </c>
      <c r="S313" s="311"/>
    </row>
    <row r="314" spans="1:19" ht="13.2" hidden="1" x14ac:dyDescent="0.25">
      <c r="A314" s="1" t="s">
        <v>1215</v>
      </c>
      <c r="B314" s="65"/>
      <c r="C314" s="66"/>
      <c r="D314" s="65"/>
      <c r="E314" s="65"/>
      <c r="F314" s="67"/>
      <c r="G314" s="154"/>
      <c r="H314" s="187" t="s">
        <v>524</v>
      </c>
      <c r="I314" s="63" t="s">
        <v>73</v>
      </c>
      <c r="J314" s="62"/>
      <c r="K314" s="62"/>
      <c r="L314" s="64"/>
      <c r="M314" s="64">
        <f>M315</f>
        <v>0</v>
      </c>
      <c r="N314" s="442">
        <f>N315</f>
        <v>0</v>
      </c>
      <c r="O314" s="279" t="s">
        <v>1007</v>
      </c>
      <c r="P314" s="244"/>
      <c r="Q314" s="244"/>
      <c r="S314" s="311" t="s">
        <v>501</v>
      </c>
    </row>
    <row r="315" spans="1:19" ht="13.2" hidden="1" x14ac:dyDescent="0.25">
      <c r="A315" s="1" t="s">
        <v>1216</v>
      </c>
      <c r="B315" s="65"/>
      <c r="C315" s="66"/>
      <c r="D315" s="65"/>
      <c r="E315" s="65"/>
      <c r="F315" s="67"/>
      <c r="G315" s="154"/>
      <c r="H315" s="188"/>
      <c r="I315" s="66" t="s">
        <v>1015</v>
      </c>
      <c r="J315" s="65">
        <v>0</v>
      </c>
      <c r="K315" s="65" t="s">
        <v>120</v>
      </c>
      <c r="L315" s="67">
        <v>25000000</v>
      </c>
      <c r="M315" s="67">
        <f>ROUNDDOWN(J315*L315,-3)</f>
        <v>0</v>
      </c>
      <c r="N315" s="479">
        <f>Matrik[[#This Row],[JUMLAH]]-Matrik[[#This Row],[JUMLAH ]]</f>
        <v>0</v>
      </c>
      <c r="O315" s="253" t="str">
        <f>IF(AND(ISBLANK(H315),N315&lt;&gt;0),"Rev detil","")</f>
        <v/>
      </c>
      <c r="P315" s="244"/>
      <c r="Q315" s="244"/>
    </row>
    <row r="316" spans="1:19" ht="13.2" hidden="1" x14ac:dyDescent="0.25">
      <c r="A316" s="1" t="s">
        <v>1217</v>
      </c>
      <c r="B316" s="65"/>
      <c r="C316" s="66"/>
      <c r="D316" s="65"/>
      <c r="E316" s="65"/>
      <c r="F316" s="67"/>
      <c r="G316" s="154"/>
      <c r="H316" s="191" t="s">
        <v>528</v>
      </c>
      <c r="I316" s="75" t="s">
        <v>31</v>
      </c>
      <c r="J316" s="74"/>
      <c r="K316" s="74"/>
      <c r="L316" s="76"/>
      <c r="M316" s="76">
        <f>M317</f>
        <v>0</v>
      </c>
      <c r="N316" s="447">
        <f>N317</f>
        <v>0</v>
      </c>
      <c r="O316" s="279" t="s">
        <v>1007</v>
      </c>
      <c r="P316" s="244"/>
      <c r="Q316" s="244"/>
      <c r="S316" s="311" t="s">
        <v>501</v>
      </c>
    </row>
    <row r="317" spans="1:19" ht="13.2" hidden="1" x14ac:dyDescent="0.25">
      <c r="A317" s="1" t="s">
        <v>1218</v>
      </c>
      <c r="B317" s="65"/>
      <c r="C317" s="66"/>
      <c r="D317" s="65"/>
      <c r="E317" s="65"/>
      <c r="F317" s="67"/>
      <c r="G317" s="154"/>
      <c r="H317" s="188"/>
      <c r="I317" s="66" t="s">
        <v>559</v>
      </c>
      <c r="J317" s="65">
        <v>0</v>
      </c>
      <c r="K317" s="65" t="s">
        <v>33</v>
      </c>
      <c r="L317" s="67">
        <v>900000</v>
      </c>
      <c r="M317" s="67">
        <f>ROUNDDOWN(J317*L317,-3)</f>
        <v>0</v>
      </c>
      <c r="N317" s="479">
        <f>Matrik[[#This Row],[JUMLAH]]-Matrik[[#This Row],[JUMLAH ]]</f>
        <v>0</v>
      </c>
      <c r="O317" s="253" t="str">
        <f>IF(AND(ISBLANK(H317),N317&lt;&gt;0),"Rev detil","")</f>
        <v/>
      </c>
      <c r="P317" s="244"/>
      <c r="Q317" s="244"/>
    </row>
    <row r="318" spans="1:19" ht="13.2" hidden="1" x14ac:dyDescent="0.25">
      <c r="A318" s="1" t="s">
        <v>1219</v>
      </c>
      <c r="B318" s="401"/>
      <c r="C318" s="402"/>
      <c r="D318" s="401"/>
      <c r="E318" s="401"/>
      <c r="F318" s="403"/>
      <c r="G318" s="404"/>
      <c r="H318" s="190" t="s">
        <v>1052</v>
      </c>
      <c r="I318" s="72" t="s">
        <v>1053</v>
      </c>
      <c r="J318" s="71"/>
      <c r="K318" s="71"/>
      <c r="L318" s="73"/>
      <c r="M318" s="73">
        <f t="shared" ref="M318:N319" si="7">M319</f>
        <v>0</v>
      </c>
      <c r="N318" s="444">
        <f t="shared" si="7"/>
        <v>0</v>
      </c>
      <c r="O318" s="279" t="s">
        <v>1007</v>
      </c>
      <c r="P318" s="532" t="s">
        <v>502</v>
      </c>
      <c r="Q318" s="532" t="s">
        <v>504</v>
      </c>
      <c r="S318" s="311"/>
    </row>
    <row r="319" spans="1:19" ht="13.2" hidden="1" x14ac:dyDescent="0.25">
      <c r="A319" s="1" t="s">
        <v>1220</v>
      </c>
      <c r="B319" s="65"/>
      <c r="C319" s="66"/>
      <c r="D319" s="65"/>
      <c r="E319" s="65"/>
      <c r="F319" s="67"/>
      <c r="G319" s="154"/>
      <c r="H319" s="191" t="s">
        <v>528</v>
      </c>
      <c r="I319" s="75" t="s">
        <v>31</v>
      </c>
      <c r="J319" s="74"/>
      <c r="K319" s="74"/>
      <c r="L319" s="76"/>
      <c r="M319" s="76">
        <f t="shared" si="7"/>
        <v>0</v>
      </c>
      <c r="N319" s="447">
        <f t="shared" si="7"/>
        <v>0</v>
      </c>
      <c r="O319" s="279" t="s">
        <v>1007</v>
      </c>
      <c r="P319" s="244"/>
      <c r="Q319" s="244"/>
      <c r="S319" s="311" t="s">
        <v>504</v>
      </c>
    </row>
    <row r="320" spans="1:19" ht="13.2" hidden="1" x14ac:dyDescent="0.25">
      <c r="A320" s="1" t="s">
        <v>1221</v>
      </c>
      <c r="B320" s="65"/>
      <c r="C320" s="66"/>
      <c r="D320" s="65"/>
      <c r="E320" s="65"/>
      <c r="F320" s="67"/>
      <c r="G320" s="154"/>
      <c r="H320" s="188"/>
      <c r="I320" s="66" t="s">
        <v>559</v>
      </c>
      <c r="J320" s="65">
        <v>0</v>
      </c>
      <c r="K320" s="65" t="s">
        <v>33</v>
      </c>
      <c r="L320" s="67">
        <v>900000</v>
      </c>
      <c r="M320" s="67">
        <f>ROUNDDOWN(J320*L320,-3)</f>
        <v>0</v>
      </c>
      <c r="N320" s="479">
        <f>Matrik[[#This Row],[JUMLAH]]-Matrik[[#This Row],[JUMLAH ]]</f>
        <v>0</v>
      </c>
      <c r="O320" s="253" t="str">
        <f>IF(AND(ISBLANK(H320),N320&lt;&gt;0),"Rev detil","")</f>
        <v/>
      </c>
      <c r="P320" s="244"/>
      <c r="Q320" s="244"/>
    </row>
    <row r="321" spans="1:19" ht="13.2" x14ac:dyDescent="0.25">
      <c r="A321" s="1" t="s">
        <v>231</v>
      </c>
      <c r="B321" s="119" t="s">
        <v>232</v>
      </c>
      <c r="C321" s="120" t="s">
        <v>233</v>
      </c>
      <c r="D321" s="119">
        <v>1</v>
      </c>
      <c r="E321" s="119" t="s">
        <v>123</v>
      </c>
      <c r="F321" s="121"/>
      <c r="G321" s="172">
        <f>SUM(G322,G348)</f>
        <v>9231678000</v>
      </c>
      <c r="H321" s="206" t="s">
        <v>232</v>
      </c>
      <c r="I321" s="120" t="s">
        <v>233</v>
      </c>
      <c r="J321" s="119">
        <v>1</v>
      </c>
      <c r="K321" s="119" t="s">
        <v>123</v>
      </c>
      <c r="L321" s="121"/>
      <c r="M321" s="121">
        <f>SUM(M322,M348)</f>
        <v>9231678000</v>
      </c>
      <c r="N321" s="426">
        <f>SUM(N322,N348)</f>
        <v>0</v>
      </c>
      <c r="O321" s="279" t="s">
        <v>1007</v>
      </c>
      <c r="P321" s="244"/>
      <c r="Q321" s="244"/>
    </row>
    <row r="322" spans="1:19" ht="14.4" x14ac:dyDescent="0.3">
      <c r="A322" t="s">
        <v>535</v>
      </c>
      <c r="B322" s="380" t="s">
        <v>536</v>
      </c>
      <c r="C322" s="385" t="s">
        <v>537</v>
      </c>
      <c r="D322" s="386"/>
      <c r="E322" s="386" t="s">
        <v>554</v>
      </c>
      <c r="F322" s="387"/>
      <c r="G322" s="388">
        <f>G323</f>
        <v>7036020000</v>
      </c>
      <c r="H322" s="384" t="s">
        <v>536</v>
      </c>
      <c r="I322" s="385" t="s">
        <v>537</v>
      </c>
      <c r="J322" s="386"/>
      <c r="K322" s="386" t="s">
        <v>554</v>
      </c>
      <c r="L322" s="387"/>
      <c r="M322" s="387">
        <f>M323</f>
        <v>7036020000</v>
      </c>
      <c r="N322" s="427">
        <f>N323</f>
        <v>0</v>
      </c>
      <c r="O322" s="279" t="s">
        <v>1007</v>
      </c>
      <c r="P322" s="244"/>
      <c r="Q322" s="244"/>
    </row>
    <row r="323" spans="1:19" ht="13.2" x14ac:dyDescent="0.25">
      <c r="A323" s="1" t="s">
        <v>665</v>
      </c>
      <c r="B323" s="80" t="s">
        <v>666</v>
      </c>
      <c r="C323" s="81" t="s">
        <v>538</v>
      </c>
      <c r="D323" s="80"/>
      <c r="E323" s="80"/>
      <c r="F323" s="82"/>
      <c r="G323" s="159">
        <f>SUM(G324,G326,G328,G330,G332,G334,G336,G338,G340,G342,G344,G346)</f>
        <v>7036020000</v>
      </c>
      <c r="H323" s="193" t="s">
        <v>666</v>
      </c>
      <c r="I323" s="81" t="s">
        <v>538</v>
      </c>
      <c r="J323" s="80"/>
      <c r="K323" s="80"/>
      <c r="L323" s="82"/>
      <c r="M323" s="82">
        <f>SUM(M324,M326,M328,M330,M332,M334,M336,M338,M340,M342,M344,M346)</f>
        <v>7036020000</v>
      </c>
      <c r="N323" s="420">
        <f>SUM(N324,N326,N328,N330,N332,N334,N336,N338,N340,N342,N344,N346)</f>
        <v>0</v>
      </c>
      <c r="O323" s="285"/>
      <c r="P323" s="532" t="s">
        <v>505</v>
      </c>
      <c r="Q323" s="532" t="s">
        <v>510</v>
      </c>
      <c r="S323" s="311"/>
    </row>
    <row r="324" spans="1:19" ht="13.2" hidden="1" x14ac:dyDescent="0.25">
      <c r="A324" s="1" t="s">
        <v>667</v>
      </c>
      <c r="B324" s="74" t="s">
        <v>668</v>
      </c>
      <c r="C324" s="75" t="s">
        <v>539</v>
      </c>
      <c r="D324" s="74"/>
      <c r="E324" s="74"/>
      <c r="F324" s="76"/>
      <c r="G324" s="157">
        <f>G325</f>
        <v>2390272000</v>
      </c>
      <c r="H324" s="191" t="s">
        <v>668</v>
      </c>
      <c r="I324" s="75" t="s">
        <v>539</v>
      </c>
      <c r="J324" s="74"/>
      <c r="K324" s="74"/>
      <c r="L324" s="76"/>
      <c r="M324" s="76">
        <f>M325</f>
        <v>2390272000</v>
      </c>
      <c r="N324" s="418">
        <f>N325</f>
        <v>0</v>
      </c>
      <c r="O324" s="283"/>
      <c r="P324" s="244"/>
      <c r="Q324" s="244"/>
      <c r="R324" s="345" t="s">
        <v>1044</v>
      </c>
      <c r="S324" s="311" t="s">
        <v>510</v>
      </c>
    </row>
    <row r="325" spans="1:19" ht="13.2" hidden="1" x14ac:dyDescent="0.25">
      <c r="A325" s="1" t="s">
        <v>669</v>
      </c>
      <c r="B325" s="65"/>
      <c r="C325" s="66" t="s">
        <v>670</v>
      </c>
      <c r="D325" s="65">
        <v>14</v>
      </c>
      <c r="E325" s="65" t="s">
        <v>671</v>
      </c>
      <c r="F325" s="67">
        <v>170733715</v>
      </c>
      <c r="G325" s="154">
        <f>ROUNDDOWN(D325*F325,-3)</f>
        <v>2390272000</v>
      </c>
      <c r="H325" s="188"/>
      <c r="I325" s="66" t="s">
        <v>670</v>
      </c>
      <c r="J325" s="65">
        <v>14</v>
      </c>
      <c r="K325" s="65" t="s">
        <v>671</v>
      </c>
      <c r="L325" s="67">
        <v>170733715</v>
      </c>
      <c r="M325" s="67">
        <f>ROUNDDOWN(J325*L325,-3)</f>
        <v>2390272000</v>
      </c>
      <c r="N325" s="340">
        <f>Matrik[[#This Row],[JUMLAH]]-Matrik[[#This Row],[JUMLAH ]]</f>
        <v>0</v>
      </c>
      <c r="O325" s="240" t="str">
        <f>IF(AND(ISBLANK(H325),N325&lt;&gt;0),"Rev","")</f>
        <v/>
      </c>
      <c r="P325" s="244"/>
      <c r="Q325" s="244"/>
    </row>
    <row r="326" spans="1:19" ht="13.2" hidden="1" x14ac:dyDescent="0.25">
      <c r="A326" s="1" t="s">
        <v>672</v>
      </c>
      <c r="B326" s="68" t="s">
        <v>673</v>
      </c>
      <c r="C326" s="69" t="s">
        <v>540</v>
      </c>
      <c r="D326" s="68"/>
      <c r="E326" s="68"/>
      <c r="F326" s="70"/>
      <c r="G326" s="155">
        <f>G327</f>
        <v>109000</v>
      </c>
      <c r="H326" s="189" t="s">
        <v>673</v>
      </c>
      <c r="I326" s="69" t="s">
        <v>540</v>
      </c>
      <c r="J326" s="68"/>
      <c r="K326" s="68"/>
      <c r="L326" s="70"/>
      <c r="M326" s="70">
        <f>M327</f>
        <v>109000</v>
      </c>
      <c r="N326" s="417">
        <f>N327</f>
        <v>0</v>
      </c>
      <c r="O326" s="281"/>
      <c r="P326" s="244"/>
      <c r="Q326" s="244"/>
      <c r="R326" s="345" t="s">
        <v>1044</v>
      </c>
      <c r="S326" s="311" t="s">
        <v>510</v>
      </c>
    </row>
    <row r="327" spans="1:19" ht="13.2" hidden="1" x14ac:dyDescent="0.25">
      <c r="A327" s="1" t="s">
        <v>674</v>
      </c>
      <c r="B327" s="65"/>
      <c r="C327" s="66" t="s">
        <v>675</v>
      </c>
      <c r="D327" s="65">
        <v>14</v>
      </c>
      <c r="E327" s="65" t="s">
        <v>671</v>
      </c>
      <c r="F327" s="67">
        <v>7786</v>
      </c>
      <c r="G327" s="154">
        <f>ROUNDDOWN(D327*F327,-3)</f>
        <v>109000</v>
      </c>
      <c r="H327" s="188"/>
      <c r="I327" s="66" t="s">
        <v>675</v>
      </c>
      <c r="J327" s="65">
        <v>14</v>
      </c>
      <c r="K327" s="65" t="s">
        <v>671</v>
      </c>
      <c r="L327" s="67">
        <v>7786</v>
      </c>
      <c r="M327" s="67">
        <f>ROUNDDOWN(J327*L327,-3)</f>
        <v>109000</v>
      </c>
      <c r="N327" s="340">
        <f>Matrik[[#This Row],[JUMLAH]]-Matrik[[#This Row],[JUMLAH ]]</f>
        <v>0</v>
      </c>
      <c r="O327" s="240" t="str">
        <f>IF(AND(ISBLANK(H327),N327&lt;&gt;0),"Rev","")</f>
        <v/>
      </c>
      <c r="P327" s="244"/>
      <c r="Q327" s="244"/>
    </row>
    <row r="328" spans="1:19" ht="13.2" hidden="1" x14ac:dyDescent="0.25">
      <c r="A328" s="1" t="s">
        <v>676</v>
      </c>
      <c r="B328" s="68" t="s">
        <v>677</v>
      </c>
      <c r="C328" s="69" t="s">
        <v>541</v>
      </c>
      <c r="D328" s="68"/>
      <c r="E328" s="68"/>
      <c r="F328" s="70"/>
      <c r="G328" s="155">
        <f>G329</f>
        <v>163168000</v>
      </c>
      <c r="H328" s="189" t="s">
        <v>677</v>
      </c>
      <c r="I328" s="69" t="s">
        <v>541</v>
      </c>
      <c r="J328" s="68"/>
      <c r="K328" s="68"/>
      <c r="L328" s="70"/>
      <c r="M328" s="70">
        <f>M329</f>
        <v>163168000</v>
      </c>
      <c r="N328" s="417">
        <f>N329</f>
        <v>0</v>
      </c>
      <c r="O328" s="281"/>
      <c r="P328" s="244"/>
      <c r="Q328" s="244"/>
      <c r="R328" s="345" t="s">
        <v>1044</v>
      </c>
      <c r="S328" s="311" t="s">
        <v>510</v>
      </c>
    </row>
    <row r="329" spans="1:19" ht="13.2" hidden="1" x14ac:dyDescent="0.25">
      <c r="A329" s="1" t="s">
        <v>678</v>
      </c>
      <c r="B329" s="65"/>
      <c r="C329" s="66" t="s">
        <v>679</v>
      </c>
      <c r="D329" s="65">
        <v>14</v>
      </c>
      <c r="E329" s="65" t="s">
        <v>671</v>
      </c>
      <c r="F329" s="67">
        <v>11654858</v>
      </c>
      <c r="G329" s="154">
        <f>ROUNDDOWN(D329*F329,-3)</f>
        <v>163168000</v>
      </c>
      <c r="H329" s="188"/>
      <c r="I329" s="66" t="s">
        <v>679</v>
      </c>
      <c r="J329" s="65">
        <v>14</v>
      </c>
      <c r="K329" s="65" t="s">
        <v>671</v>
      </c>
      <c r="L329" s="67">
        <v>11654858</v>
      </c>
      <c r="M329" s="67">
        <f>ROUNDDOWN(J329*L329,-3)</f>
        <v>163168000</v>
      </c>
      <c r="N329" s="340">
        <f>Matrik[[#This Row],[JUMLAH]]-Matrik[[#This Row],[JUMLAH ]]</f>
        <v>0</v>
      </c>
      <c r="O329" s="240" t="str">
        <f>IF(AND(ISBLANK(H329),N329&lt;&gt;0),"Rev","")</f>
        <v/>
      </c>
      <c r="P329" s="244"/>
      <c r="Q329" s="244"/>
    </row>
    <row r="330" spans="1:19" ht="13.2" hidden="1" x14ac:dyDescent="0.25">
      <c r="A330" s="1" t="s">
        <v>680</v>
      </c>
      <c r="B330" s="68" t="s">
        <v>681</v>
      </c>
      <c r="C330" s="69" t="s">
        <v>542</v>
      </c>
      <c r="D330" s="68"/>
      <c r="E330" s="68"/>
      <c r="F330" s="70"/>
      <c r="G330" s="155">
        <f>G331</f>
        <v>57444000</v>
      </c>
      <c r="H330" s="189" t="s">
        <v>681</v>
      </c>
      <c r="I330" s="69" t="s">
        <v>542</v>
      </c>
      <c r="J330" s="68"/>
      <c r="K330" s="68"/>
      <c r="L330" s="70"/>
      <c r="M330" s="70">
        <f>M331</f>
        <v>57444000</v>
      </c>
      <c r="N330" s="417">
        <f>N331</f>
        <v>0</v>
      </c>
      <c r="O330" s="281"/>
      <c r="P330" s="244"/>
      <c r="Q330" s="244"/>
      <c r="R330" s="345" t="s">
        <v>1044</v>
      </c>
      <c r="S330" s="311" t="s">
        <v>510</v>
      </c>
    </row>
    <row r="331" spans="1:19" ht="13.2" hidden="1" x14ac:dyDescent="0.25">
      <c r="A331" s="1" t="s">
        <v>682</v>
      </c>
      <c r="B331" s="65"/>
      <c r="C331" s="66" t="s">
        <v>683</v>
      </c>
      <c r="D331" s="65">
        <v>14</v>
      </c>
      <c r="E331" s="65" t="s">
        <v>671</v>
      </c>
      <c r="F331" s="67">
        <v>4103143</v>
      </c>
      <c r="G331" s="154">
        <f>ROUNDDOWN(D331*F331,-3)</f>
        <v>57444000</v>
      </c>
      <c r="H331" s="188"/>
      <c r="I331" s="66" t="s">
        <v>683</v>
      </c>
      <c r="J331" s="65">
        <v>14</v>
      </c>
      <c r="K331" s="65" t="s">
        <v>671</v>
      </c>
      <c r="L331" s="67">
        <v>4103143</v>
      </c>
      <c r="M331" s="67">
        <f>ROUNDDOWN(J331*L331,-3)</f>
        <v>57444000</v>
      </c>
      <c r="N331" s="340">
        <f>Matrik[[#This Row],[JUMLAH]]-Matrik[[#This Row],[JUMLAH ]]</f>
        <v>0</v>
      </c>
      <c r="O331" s="240" t="str">
        <f>IF(AND(ISBLANK(H331),N331&lt;&gt;0),"Rev","")</f>
        <v/>
      </c>
      <c r="P331" s="244"/>
      <c r="Q331" s="244"/>
    </row>
    <row r="332" spans="1:19" ht="13.2" hidden="1" x14ac:dyDescent="0.25">
      <c r="A332" s="1" t="s">
        <v>684</v>
      </c>
      <c r="B332" s="68" t="s">
        <v>685</v>
      </c>
      <c r="C332" s="69" t="s">
        <v>543</v>
      </c>
      <c r="D332" s="68"/>
      <c r="E332" s="68"/>
      <c r="F332" s="70"/>
      <c r="G332" s="155">
        <f>G333</f>
        <v>136220000</v>
      </c>
      <c r="H332" s="189" t="s">
        <v>685</v>
      </c>
      <c r="I332" s="69" t="s">
        <v>543</v>
      </c>
      <c r="J332" s="68"/>
      <c r="K332" s="68"/>
      <c r="L332" s="70"/>
      <c r="M332" s="70">
        <f>M333</f>
        <v>136220000</v>
      </c>
      <c r="N332" s="417">
        <f>N333</f>
        <v>0</v>
      </c>
      <c r="O332" s="281"/>
      <c r="P332" s="244"/>
      <c r="Q332" s="244"/>
      <c r="R332" s="345" t="s">
        <v>1044</v>
      </c>
      <c r="S332" s="311" t="s">
        <v>510</v>
      </c>
    </row>
    <row r="333" spans="1:19" ht="13.2" hidden="1" x14ac:dyDescent="0.25">
      <c r="A333" s="1" t="s">
        <v>686</v>
      </c>
      <c r="B333" s="65"/>
      <c r="C333" s="66" t="s">
        <v>687</v>
      </c>
      <c r="D333" s="65">
        <v>14</v>
      </c>
      <c r="E333" s="65" t="s">
        <v>671</v>
      </c>
      <c r="F333" s="67">
        <v>9730000</v>
      </c>
      <c r="G333" s="154">
        <f>ROUNDDOWN(D333*F333,-3)</f>
        <v>136220000</v>
      </c>
      <c r="H333" s="188"/>
      <c r="I333" s="66" t="s">
        <v>687</v>
      </c>
      <c r="J333" s="65">
        <v>14</v>
      </c>
      <c r="K333" s="65" t="s">
        <v>671</v>
      </c>
      <c r="L333" s="67">
        <v>9730000</v>
      </c>
      <c r="M333" s="67">
        <f>ROUNDDOWN(J333*L333,-3)</f>
        <v>136220000</v>
      </c>
      <c r="N333" s="340">
        <f>Matrik[[#This Row],[JUMLAH]]-Matrik[[#This Row],[JUMLAH ]]</f>
        <v>0</v>
      </c>
      <c r="O333" s="240" t="str">
        <f>IF(AND(ISBLANK(H333),N333&lt;&gt;0),"Rev","")</f>
        <v/>
      </c>
      <c r="P333" s="244"/>
      <c r="Q333" s="244"/>
    </row>
    <row r="334" spans="1:19" ht="13.2" hidden="1" x14ac:dyDescent="0.25">
      <c r="A334" s="1" t="s">
        <v>688</v>
      </c>
      <c r="B334" s="68" t="s">
        <v>689</v>
      </c>
      <c r="C334" s="69" t="s">
        <v>544</v>
      </c>
      <c r="D334" s="68"/>
      <c r="E334" s="68"/>
      <c r="F334" s="70"/>
      <c r="G334" s="155">
        <f>G335</f>
        <v>198366000</v>
      </c>
      <c r="H334" s="189" t="s">
        <v>689</v>
      </c>
      <c r="I334" s="69" t="s">
        <v>544</v>
      </c>
      <c r="J334" s="68"/>
      <c r="K334" s="68"/>
      <c r="L334" s="70"/>
      <c r="M334" s="70">
        <f>M335</f>
        <v>198366000</v>
      </c>
      <c r="N334" s="417">
        <f>N335</f>
        <v>0</v>
      </c>
      <c r="O334" s="281"/>
      <c r="P334" s="244"/>
      <c r="Q334" s="244"/>
      <c r="R334" s="345" t="s">
        <v>1044</v>
      </c>
      <c r="S334" s="311" t="s">
        <v>510</v>
      </c>
    </row>
    <row r="335" spans="1:19" ht="13.2" hidden="1" x14ac:dyDescent="0.25">
      <c r="A335" s="1" t="s">
        <v>690</v>
      </c>
      <c r="B335" s="65"/>
      <c r="C335" s="66" t="s">
        <v>691</v>
      </c>
      <c r="D335" s="65">
        <v>14</v>
      </c>
      <c r="E335" s="65" t="s">
        <v>671</v>
      </c>
      <c r="F335" s="67">
        <v>14169000</v>
      </c>
      <c r="G335" s="154">
        <f>ROUNDDOWN(D335*F335,-3)</f>
        <v>198366000</v>
      </c>
      <c r="H335" s="188"/>
      <c r="I335" s="66" t="s">
        <v>691</v>
      </c>
      <c r="J335" s="65">
        <v>14</v>
      </c>
      <c r="K335" s="65" t="s">
        <v>671</v>
      </c>
      <c r="L335" s="67">
        <v>14169000</v>
      </c>
      <c r="M335" s="67">
        <f>ROUNDDOWN(J335*L335,-3)</f>
        <v>198366000</v>
      </c>
      <c r="N335" s="340">
        <f>Matrik[[#This Row],[JUMLAH]]-Matrik[[#This Row],[JUMLAH ]]</f>
        <v>0</v>
      </c>
      <c r="O335" s="240" t="str">
        <f>IF(AND(ISBLANK(H335),N335&lt;&gt;0),"Rev","")</f>
        <v/>
      </c>
      <c r="P335" s="244"/>
      <c r="Q335" s="244"/>
    </row>
    <row r="336" spans="1:19" ht="13.2" hidden="1" x14ac:dyDescent="0.25">
      <c r="A336" s="1" t="s">
        <v>692</v>
      </c>
      <c r="B336" s="68" t="s">
        <v>693</v>
      </c>
      <c r="C336" s="69" t="s">
        <v>545</v>
      </c>
      <c r="D336" s="68"/>
      <c r="E336" s="68"/>
      <c r="F336" s="70"/>
      <c r="G336" s="155">
        <f>G337</f>
        <v>13346000</v>
      </c>
      <c r="H336" s="189" t="s">
        <v>693</v>
      </c>
      <c r="I336" s="69" t="s">
        <v>545</v>
      </c>
      <c r="J336" s="68"/>
      <c r="K336" s="68"/>
      <c r="L336" s="70"/>
      <c r="M336" s="70">
        <f>M337</f>
        <v>13346000</v>
      </c>
      <c r="N336" s="417">
        <f>N337</f>
        <v>0</v>
      </c>
      <c r="O336" s="281"/>
      <c r="P336" s="244"/>
      <c r="Q336" s="244"/>
      <c r="R336" s="345" t="s">
        <v>1044</v>
      </c>
      <c r="S336" s="311" t="s">
        <v>510</v>
      </c>
    </row>
    <row r="337" spans="1:19" ht="13.2" hidden="1" x14ac:dyDescent="0.25">
      <c r="A337" s="1" t="s">
        <v>694</v>
      </c>
      <c r="B337" s="65"/>
      <c r="C337" s="66" t="s">
        <v>695</v>
      </c>
      <c r="D337" s="65">
        <v>14</v>
      </c>
      <c r="E337" s="65" t="s">
        <v>671</v>
      </c>
      <c r="F337" s="67">
        <v>953357</v>
      </c>
      <c r="G337" s="154">
        <f>ROUNDDOWN(D337*F337,-3)</f>
        <v>13346000</v>
      </c>
      <c r="H337" s="188"/>
      <c r="I337" s="66" t="s">
        <v>695</v>
      </c>
      <c r="J337" s="65">
        <v>14</v>
      </c>
      <c r="K337" s="65" t="s">
        <v>671</v>
      </c>
      <c r="L337" s="67">
        <v>953357</v>
      </c>
      <c r="M337" s="67">
        <f>ROUNDDOWN(J337*L337,-3)</f>
        <v>13346000</v>
      </c>
      <c r="N337" s="340">
        <f>Matrik[[#This Row],[JUMLAH]]-Matrik[[#This Row],[JUMLAH ]]</f>
        <v>0</v>
      </c>
      <c r="O337" s="240" t="str">
        <f>IF(AND(ISBLANK(H337),N337&lt;&gt;0),"Rev","")</f>
        <v/>
      </c>
      <c r="P337" s="244"/>
      <c r="Q337" s="244"/>
    </row>
    <row r="338" spans="1:19" ht="13.2" hidden="1" x14ac:dyDescent="0.25">
      <c r="A338" s="1" t="s">
        <v>696</v>
      </c>
      <c r="B338" s="62" t="s">
        <v>697</v>
      </c>
      <c r="C338" s="63" t="s">
        <v>546</v>
      </c>
      <c r="D338" s="62"/>
      <c r="E338" s="62"/>
      <c r="F338" s="64"/>
      <c r="G338" s="153">
        <f>G339</f>
        <v>113636000</v>
      </c>
      <c r="H338" s="187" t="s">
        <v>697</v>
      </c>
      <c r="I338" s="63" t="s">
        <v>546</v>
      </c>
      <c r="J338" s="62"/>
      <c r="K338" s="62"/>
      <c r="L338" s="64"/>
      <c r="M338" s="64">
        <f>M339</f>
        <v>113636000</v>
      </c>
      <c r="N338" s="416">
        <f>N339</f>
        <v>0</v>
      </c>
      <c r="O338" s="280"/>
      <c r="P338" s="244"/>
      <c r="Q338" s="244"/>
      <c r="R338" s="345" t="s">
        <v>1044</v>
      </c>
      <c r="S338" s="311" t="s">
        <v>510</v>
      </c>
    </row>
    <row r="339" spans="1:19" ht="13.2" hidden="1" x14ac:dyDescent="0.25">
      <c r="A339" s="1" t="s">
        <v>698</v>
      </c>
      <c r="B339" s="65"/>
      <c r="C339" s="66" t="s">
        <v>699</v>
      </c>
      <c r="D339" s="65">
        <v>1</v>
      </c>
      <c r="E339" s="65" t="s">
        <v>388</v>
      </c>
      <c r="F339" s="67">
        <v>113636000</v>
      </c>
      <c r="G339" s="154">
        <f>ROUNDDOWN(D339*F339,-3)</f>
        <v>113636000</v>
      </c>
      <c r="H339" s="188"/>
      <c r="I339" s="66" t="s">
        <v>699</v>
      </c>
      <c r="J339" s="65">
        <v>1</v>
      </c>
      <c r="K339" s="65" t="s">
        <v>388</v>
      </c>
      <c r="L339" s="67">
        <v>113636000</v>
      </c>
      <c r="M339" s="67">
        <f>ROUNDDOWN(J339*L339,-3)</f>
        <v>113636000</v>
      </c>
      <c r="N339" s="340">
        <f>Matrik[[#This Row],[JUMLAH]]-Matrik[[#This Row],[JUMLAH ]]</f>
        <v>0</v>
      </c>
      <c r="O339" s="240" t="str">
        <f>IF(AND(ISBLANK(H339),N339&lt;&gt;0),"Rev","")</f>
        <v/>
      </c>
      <c r="P339" s="244"/>
      <c r="Q339" s="244"/>
    </row>
    <row r="340" spans="1:19" ht="13.2" hidden="1" x14ac:dyDescent="0.25">
      <c r="A340" s="1" t="s">
        <v>700</v>
      </c>
      <c r="B340" s="68" t="s">
        <v>701</v>
      </c>
      <c r="C340" s="69" t="s">
        <v>547</v>
      </c>
      <c r="D340" s="68"/>
      <c r="E340" s="68"/>
      <c r="F340" s="70"/>
      <c r="G340" s="155">
        <f>G341</f>
        <v>451220000</v>
      </c>
      <c r="H340" s="189" t="s">
        <v>701</v>
      </c>
      <c r="I340" s="69" t="s">
        <v>547</v>
      </c>
      <c r="J340" s="68"/>
      <c r="K340" s="68"/>
      <c r="L340" s="70"/>
      <c r="M340" s="70">
        <f>M341</f>
        <v>451220000</v>
      </c>
      <c r="N340" s="417">
        <f>N341</f>
        <v>0</v>
      </c>
      <c r="O340" s="281"/>
      <c r="P340" s="244"/>
      <c r="Q340" s="244"/>
      <c r="R340" s="345" t="s">
        <v>1044</v>
      </c>
      <c r="S340" s="311" t="s">
        <v>510</v>
      </c>
    </row>
    <row r="341" spans="1:19" ht="13.2" hidden="1" x14ac:dyDescent="0.25">
      <c r="A341" s="1" t="s">
        <v>702</v>
      </c>
      <c r="B341" s="65"/>
      <c r="C341" s="66" t="s">
        <v>703</v>
      </c>
      <c r="D341" s="65">
        <v>1</v>
      </c>
      <c r="E341" s="65" t="s">
        <v>388</v>
      </c>
      <c r="F341" s="67">
        <v>451220000</v>
      </c>
      <c r="G341" s="154">
        <f>ROUNDDOWN(D341*F341,-3)</f>
        <v>451220000</v>
      </c>
      <c r="H341" s="188"/>
      <c r="I341" s="66" t="s">
        <v>703</v>
      </c>
      <c r="J341" s="65">
        <v>1</v>
      </c>
      <c r="K341" s="65" t="s">
        <v>388</v>
      </c>
      <c r="L341" s="67">
        <v>451220000</v>
      </c>
      <c r="M341" s="67">
        <f>ROUNDDOWN(J341*L341,-3)</f>
        <v>451220000</v>
      </c>
      <c r="N341" s="340">
        <f>Matrik[[#This Row],[JUMLAH]]-Matrik[[#This Row],[JUMLAH ]]</f>
        <v>0</v>
      </c>
      <c r="O341" s="240" t="str">
        <f>IF(AND(ISBLANK(H341),N341&lt;&gt;0),"Rev","")</f>
        <v/>
      </c>
      <c r="P341" s="244"/>
      <c r="Q341" s="244"/>
    </row>
    <row r="342" spans="1:19" ht="13.2" hidden="1" x14ac:dyDescent="0.25">
      <c r="A342" s="1" t="s">
        <v>704</v>
      </c>
      <c r="B342" s="62" t="s">
        <v>705</v>
      </c>
      <c r="C342" s="63" t="s">
        <v>548</v>
      </c>
      <c r="D342" s="62"/>
      <c r="E342" s="62"/>
      <c r="F342" s="64"/>
      <c r="G342" s="153">
        <f>G343</f>
        <v>81480000</v>
      </c>
      <c r="H342" s="187" t="s">
        <v>705</v>
      </c>
      <c r="I342" s="63" t="s">
        <v>548</v>
      </c>
      <c r="J342" s="62"/>
      <c r="K342" s="62"/>
      <c r="L342" s="64"/>
      <c r="M342" s="64">
        <f>M343</f>
        <v>81480000</v>
      </c>
      <c r="N342" s="416">
        <f>N343</f>
        <v>0</v>
      </c>
      <c r="O342" s="280"/>
      <c r="P342" s="244"/>
      <c r="Q342" s="244"/>
      <c r="R342" s="345" t="s">
        <v>1044</v>
      </c>
      <c r="S342" s="311" t="s">
        <v>510</v>
      </c>
    </row>
    <row r="343" spans="1:19" ht="13.2" hidden="1" x14ac:dyDescent="0.25">
      <c r="A343" s="1" t="s">
        <v>706</v>
      </c>
      <c r="B343" s="65"/>
      <c r="C343" s="66" t="s">
        <v>707</v>
      </c>
      <c r="D343" s="65">
        <v>14</v>
      </c>
      <c r="E343" s="65" t="s">
        <v>671</v>
      </c>
      <c r="F343" s="67">
        <v>5820000</v>
      </c>
      <c r="G343" s="154">
        <f>ROUNDDOWN(D343*F343,-3)</f>
        <v>81480000</v>
      </c>
      <c r="H343" s="188"/>
      <c r="I343" s="66" t="s">
        <v>707</v>
      </c>
      <c r="J343" s="65">
        <v>14</v>
      </c>
      <c r="K343" s="65" t="s">
        <v>671</v>
      </c>
      <c r="L343" s="67">
        <v>5820000</v>
      </c>
      <c r="M343" s="67">
        <f>ROUNDDOWN(J343*L343,-3)</f>
        <v>81480000</v>
      </c>
      <c r="N343" s="340">
        <f>Matrik[[#This Row],[JUMLAH]]-Matrik[[#This Row],[JUMLAH ]]</f>
        <v>0</v>
      </c>
      <c r="O343" s="240" t="str">
        <f>IF(AND(ISBLANK(H343),N343&lt;&gt;0),"Rev","")</f>
        <v/>
      </c>
      <c r="P343" s="244"/>
      <c r="Q343" s="244"/>
    </row>
    <row r="344" spans="1:19" ht="13.2" hidden="1" x14ac:dyDescent="0.25">
      <c r="A344" s="1" t="s">
        <v>708</v>
      </c>
      <c r="B344" s="74" t="s">
        <v>709</v>
      </c>
      <c r="C344" s="75" t="s">
        <v>710</v>
      </c>
      <c r="D344" s="74"/>
      <c r="E344" s="74"/>
      <c r="F344" s="76"/>
      <c r="G344" s="157">
        <f>G345</f>
        <v>173032000</v>
      </c>
      <c r="H344" s="191" t="s">
        <v>709</v>
      </c>
      <c r="I344" s="75" t="s">
        <v>710</v>
      </c>
      <c r="J344" s="74"/>
      <c r="K344" s="74"/>
      <c r="L344" s="76"/>
      <c r="M344" s="76">
        <f>M345</f>
        <v>173032000</v>
      </c>
      <c r="N344" s="418">
        <f>N345</f>
        <v>0</v>
      </c>
      <c r="O344" s="283"/>
      <c r="P344" s="244"/>
      <c r="Q344" s="244"/>
      <c r="R344" s="345" t="s">
        <v>1044</v>
      </c>
      <c r="S344" s="311" t="s">
        <v>510</v>
      </c>
    </row>
    <row r="345" spans="1:19" ht="13.2" hidden="1" x14ac:dyDescent="0.25">
      <c r="A345" s="1" t="s">
        <v>711</v>
      </c>
      <c r="B345" s="65"/>
      <c r="C345" s="66" t="s">
        <v>712</v>
      </c>
      <c r="D345" s="65">
        <v>1</v>
      </c>
      <c r="E345" s="65" t="s">
        <v>388</v>
      </c>
      <c r="F345" s="67">
        <v>173032000</v>
      </c>
      <c r="G345" s="154">
        <f>ROUNDDOWN(D345*F345,-3)</f>
        <v>173032000</v>
      </c>
      <c r="H345" s="188"/>
      <c r="I345" s="66" t="s">
        <v>712</v>
      </c>
      <c r="J345" s="65">
        <v>1</v>
      </c>
      <c r="K345" s="65" t="s">
        <v>388</v>
      </c>
      <c r="L345" s="67">
        <v>173032000</v>
      </c>
      <c r="M345" s="67">
        <f>ROUNDDOWN(J345*L345,-3)</f>
        <v>173032000</v>
      </c>
      <c r="N345" s="340">
        <f>Matrik[[#This Row],[JUMLAH]]-Matrik[[#This Row],[JUMLAH ]]</f>
        <v>0</v>
      </c>
      <c r="O345" s="240" t="str">
        <f>IF(AND(ISBLANK(H345),N345&lt;&gt;0),"Rev","")</f>
        <v/>
      </c>
      <c r="P345" s="244"/>
      <c r="Q345" s="244"/>
    </row>
    <row r="346" spans="1:19" ht="13.2" hidden="1" x14ac:dyDescent="0.25">
      <c r="A346" s="1" t="s">
        <v>713</v>
      </c>
      <c r="B346" s="68" t="s">
        <v>714</v>
      </c>
      <c r="C346" s="69" t="s">
        <v>549</v>
      </c>
      <c r="D346" s="68"/>
      <c r="E346" s="68"/>
      <c r="F346" s="70"/>
      <c r="G346" s="155">
        <f>G347</f>
        <v>3257727000</v>
      </c>
      <c r="H346" s="189" t="s">
        <v>714</v>
      </c>
      <c r="I346" s="69" t="s">
        <v>549</v>
      </c>
      <c r="J346" s="68"/>
      <c r="K346" s="68"/>
      <c r="L346" s="70"/>
      <c r="M346" s="70">
        <f>M347</f>
        <v>3257727000</v>
      </c>
      <c r="N346" s="417">
        <f>N347</f>
        <v>0</v>
      </c>
      <c r="O346" s="281"/>
      <c r="P346" s="244"/>
      <c r="Q346" s="244"/>
      <c r="R346" s="345" t="s">
        <v>1044</v>
      </c>
      <c r="S346" s="311" t="s">
        <v>510</v>
      </c>
    </row>
    <row r="347" spans="1:19" ht="13.2" hidden="1" x14ac:dyDescent="0.25">
      <c r="A347" s="1" t="s">
        <v>715</v>
      </c>
      <c r="B347" s="65"/>
      <c r="C347" s="66" t="s">
        <v>716</v>
      </c>
      <c r="D347" s="65">
        <v>14</v>
      </c>
      <c r="E347" s="65" t="s">
        <v>671</v>
      </c>
      <c r="F347" s="67">
        <v>232694790</v>
      </c>
      <c r="G347" s="154">
        <f>ROUNDDOWN(D347*F347,-3)</f>
        <v>3257727000</v>
      </c>
      <c r="H347" s="188"/>
      <c r="I347" s="66" t="s">
        <v>716</v>
      </c>
      <c r="J347" s="65">
        <v>14</v>
      </c>
      <c r="K347" s="65" t="s">
        <v>671</v>
      </c>
      <c r="L347" s="67">
        <v>232694790</v>
      </c>
      <c r="M347" s="67">
        <f>ROUNDDOWN(J347*L347,-3)</f>
        <v>3257727000</v>
      </c>
      <c r="N347" s="340">
        <f>Matrik[[#This Row],[JUMLAH]]-Matrik[[#This Row],[JUMLAH ]]</f>
        <v>0</v>
      </c>
      <c r="O347" s="240" t="str">
        <f>IF(AND(ISBLANK(H347),N347&lt;&gt;0),"Rev","")</f>
        <v/>
      </c>
      <c r="P347" s="244"/>
      <c r="Q347" s="244"/>
    </row>
    <row r="348" spans="1:19" ht="13.2" x14ac:dyDescent="0.25">
      <c r="A348" s="1" t="s">
        <v>234</v>
      </c>
      <c r="B348" s="77" t="s">
        <v>235</v>
      </c>
      <c r="C348" s="78" t="s">
        <v>236</v>
      </c>
      <c r="D348" s="77"/>
      <c r="E348" s="77" t="s">
        <v>554</v>
      </c>
      <c r="F348" s="79"/>
      <c r="G348" s="158">
        <f>SUM(G349,G373,G379,G392)</f>
        <v>2195658000</v>
      </c>
      <c r="H348" s="192" t="s">
        <v>235</v>
      </c>
      <c r="I348" s="78" t="s">
        <v>236</v>
      </c>
      <c r="J348" s="77"/>
      <c r="K348" s="77" t="s">
        <v>554</v>
      </c>
      <c r="L348" s="79"/>
      <c r="M348" s="79">
        <f>SUM(M349,M373,M379,M392)</f>
        <v>2195658000</v>
      </c>
      <c r="N348" s="428">
        <f>SUM(N349,N373,N379,N392)</f>
        <v>0</v>
      </c>
      <c r="O348" s="279" t="s">
        <v>1007</v>
      </c>
      <c r="P348" s="244"/>
      <c r="Q348" s="244"/>
    </row>
    <row r="349" spans="1:19" ht="13.2" x14ac:dyDescent="0.25">
      <c r="A349" s="1" t="s">
        <v>237</v>
      </c>
      <c r="B349" s="80" t="s">
        <v>238</v>
      </c>
      <c r="C349" s="81" t="s">
        <v>239</v>
      </c>
      <c r="D349" s="80"/>
      <c r="E349" s="80"/>
      <c r="F349" s="82"/>
      <c r="G349" s="159">
        <f>SUM(G350,G361,G363)</f>
        <v>1410100000</v>
      </c>
      <c r="H349" s="193" t="s">
        <v>238</v>
      </c>
      <c r="I349" s="81" t="s">
        <v>239</v>
      </c>
      <c r="J349" s="80"/>
      <c r="K349" s="80"/>
      <c r="L349" s="82"/>
      <c r="M349" s="82">
        <f>SUM(M350,M361,M363)</f>
        <v>1552900000</v>
      </c>
      <c r="N349" s="448">
        <f>SUM(N350,N361,N363)</f>
        <v>-142800000</v>
      </c>
      <c r="O349" s="279" t="s">
        <v>1007</v>
      </c>
      <c r="P349" s="532" t="s">
        <v>505</v>
      </c>
      <c r="Q349" s="532" t="s">
        <v>506</v>
      </c>
      <c r="S349" s="311"/>
    </row>
    <row r="350" spans="1:19" ht="13.2" x14ac:dyDescent="0.25">
      <c r="A350" s="1" t="s">
        <v>240</v>
      </c>
      <c r="B350" s="68" t="s">
        <v>717</v>
      </c>
      <c r="C350" s="69" t="s">
        <v>241</v>
      </c>
      <c r="D350" s="68"/>
      <c r="E350" s="68"/>
      <c r="F350" s="70"/>
      <c r="G350" s="155">
        <f>SUM(G351:G360)</f>
        <v>1099590000</v>
      </c>
      <c r="H350" s="189" t="s">
        <v>717</v>
      </c>
      <c r="I350" s="69" t="s">
        <v>241</v>
      </c>
      <c r="J350" s="68"/>
      <c r="K350" s="68"/>
      <c r="L350" s="70"/>
      <c r="M350" s="70">
        <f>SUM(M351:M360)</f>
        <v>1276040000</v>
      </c>
      <c r="N350" s="445">
        <f>SUM(N351:N360)</f>
        <v>-176450000</v>
      </c>
      <c r="O350" s="279" t="s">
        <v>1007</v>
      </c>
      <c r="P350" s="244"/>
      <c r="Q350" s="244"/>
      <c r="R350" s="345" t="s">
        <v>236</v>
      </c>
      <c r="S350" s="311" t="s">
        <v>506</v>
      </c>
    </row>
    <row r="351" spans="1:19" ht="13.2" x14ac:dyDescent="0.25">
      <c r="A351" s="1" t="s">
        <v>242</v>
      </c>
      <c r="B351" s="65"/>
      <c r="C351" s="66" t="s">
        <v>718</v>
      </c>
      <c r="D351" s="65">
        <v>60</v>
      </c>
      <c r="E351" s="65" t="s">
        <v>719</v>
      </c>
      <c r="F351" s="67">
        <v>1500000</v>
      </c>
      <c r="G351" s="154">
        <f t="shared" ref="G351:G360" si="8">ROUNDDOWN(D351*F351,-3)</f>
        <v>90000000</v>
      </c>
      <c r="H351" s="188"/>
      <c r="I351" s="271" t="s">
        <v>718</v>
      </c>
      <c r="J351" s="537">
        <v>60</v>
      </c>
      <c r="K351" s="272" t="s">
        <v>719</v>
      </c>
      <c r="L351" s="274">
        <v>1487500</v>
      </c>
      <c r="M351" s="274">
        <f t="shared" ref="M351:M360" si="9">ROUNDDOWN(J351*L351,-3)</f>
        <v>89250000</v>
      </c>
      <c r="N351" s="480">
        <f>Matrik[[#This Row],[JUMLAH]]-Matrik[[#This Row],[JUMLAH ]]</f>
        <v>750000</v>
      </c>
      <c r="O351" s="253" t="str">
        <f>IF(AND(ISBLANK(H351),N351&lt;&gt;0),"Rev detil","")</f>
        <v>Rev detil</v>
      </c>
      <c r="P351" s="244"/>
      <c r="Q351" s="244"/>
    </row>
    <row r="352" spans="1:19" ht="13.2" x14ac:dyDescent="0.25">
      <c r="A352" s="1" t="s">
        <v>243</v>
      </c>
      <c r="B352" s="125"/>
      <c r="C352" s="66" t="s">
        <v>720</v>
      </c>
      <c r="D352" s="65">
        <v>1</v>
      </c>
      <c r="E352" s="65" t="s">
        <v>147</v>
      </c>
      <c r="F352" s="67">
        <v>63386000</v>
      </c>
      <c r="G352" s="154">
        <f t="shared" si="8"/>
        <v>63386000</v>
      </c>
      <c r="H352" s="207"/>
      <c r="I352" s="66" t="s">
        <v>720</v>
      </c>
      <c r="J352" s="65">
        <v>1</v>
      </c>
      <c r="K352" s="65" t="s">
        <v>147</v>
      </c>
      <c r="L352" s="67">
        <v>63386000</v>
      </c>
      <c r="M352" s="67">
        <f t="shared" si="9"/>
        <v>63386000</v>
      </c>
      <c r="N352" s="340">
        <f>Matrik[[#This Row],[JUMLAH]]-Matrik[[#This Row],[JUMLAH ]]</f>
        <v>0</v>
      </c>
      <c r="O352" s="279" t="s">
        <v>1007</v>
      </c>
      <c r="P352" s="244"/>
      <c r="Q352" s="244"/>
    </row>
    <row r="353" spans="1:19" ht="13.2" x14ac:dyDescent="0.25">
      <c r="A353" s="1" t="s">
        <v>244</v>
      </c>
      <c r="B353" s="65"/>
      <c r="C353" s="66" t="s">
        <v>721</v>
      </c>
      <c r="D353" s="65">
        <v>144</v>
      </c>
      <c r="E353" s="65" t="s">
        <v>184</v>
      </c>
      <c r="F353" s="67">
        <v>5100000</v>
      </c>
      <c r="G353" s="154">
        <f t="shared" si="8"/>
        <v>734400000</v>
      </c>
      <c r="H353" s="188"/>
      <c r="I353" s="271" t="s">
        <v>975</v>
      </c>
      <c r="J353" s="537">
        <v>156</v>
      </c>
      <c r="K353" s="272" t="s">
        <v>184</v>
      </c>
      <c r="L353" s="274">
        <v>5100000</v>
      </c>
      <c r="M353" s="274">
        <f t="shared" si="9"/>
        <v>795600000</v>
      </c>
      <c r="N353" s="479">
        <f>Matrik[[#This Row],[JUMLAH]]-Matrik[[#This Row],[JUMLAH ]]</f>
        <v>-61200000</v>
      </c>
      <c r="O353" s="253" t="str">
        <f>IF(AND(ISBLANK(H353),N353&lt;&gt;0),"Rev detil","")</f>
        <v>Rev detil</v>
      </c>
      <c r="P353" s="244"/>
      <c r="Q353" s="244"/>
    </row>
    <row r="354" spans="1:19" ht="13.2" x14ac:dyDescent="0.25">
      <c r="A354" s="1" t="s">
        <v>245</v>
      </c>
      <c r="B354" s="65"/>
      <c r="C354" s="66" t="s">
        <v>722</v>
      </c>
      <c r="D354" s="65">
        <v>12</v>
      </c>
      <c r="E354" s="65" t="s">
        <v>184</v>
      </c>
      <c r="F354" s="67">
        <v>5600000</v>
      </c>
      <c r="G354" s="154">
        <f t="shared" si="8"/>
        <v>67200000</v>
      </c>
      <c r="H354" s="188"/>
      <c r="I354" s="271" t="s">
        <v>976</v>
      </c>
      <c r="J354" s="537">
        <v>13</v>
      </c>
      <c r="K354" s="272" t="s">
        <v>184</v>
      </c>
      <c r="L354" s="274">
        <v>5600000</v>
      </c>
      <c r="M354" s="274">
        <f t="shared" si="9"/>
        <v>72800000</v>
      </c>
      <c r="N354" s="479">
        <f>Matrik[[#This Row],[JUMLAH]]-Matrik[[#This Row],[JUMLAH ]]</f>
        <v>-5600000</v>
      </c>
      <c r="O354" s="253" t="str">
        <f>IF(AND(ISBLANK(H354),N354&lt;&gt;0),"Rev detil","")</f>
        <v>Rev detil</v>
      </c>
      <c r="P354" s="244"/>
      <c r="Q354" s="244"/>
    </row>
    <row r="355" spans="1:19" ht="13.2" x14ac:dyDescent="0.25">
      <c r="A355" s="1" t="s">
        <v>246</v>
      </c>
      <c r="B355" s="65"/>
      <c r="C355" s="66" t="s">
        <v>723</v>
      </c>
      <c r="D355" s="65">
        <v>11</v>
      </c>
      <c r="E355" s="65" t="s">
        <v>247</v>
      </c>
      <c r="F355" s="67">
        <v>400000</v>
      </c>
      <c r="G355" s="154">
        <f t="shared" si="8"/>
        <v>4400000</v>
      </c>
      <c r="H355" s="188"/>
      <c r="I355" s="271" t="s">
        <v>723</v>
      </c>
      <c r="J355" s="537">
        <v>12</v>
      </c>
      <c r="K355" s="272" t="s">
        <v>247</v>
      </c>
      <c r="L355" s="274">
        <v>400000</v>
      </c>
      <c r="M355" s="274">
        <f t="shared" si="9"/>
        <v>4800000</v>
      </c>
      <c r="N355" s="479">
        <f>Matrik[[#This Row],[JUMLAH]]-Matrik[[#This Row],[JUMLAH ]]</f>
        <v>-400000</v>
      </c>
      <c r="O355" s="253" t="str">
        <f>IF(AND(ISBLANK(H355),N355&lt;&gt;0),"Rev detil","")</f>
        <v>Rev detil</v>
      </c>
      <c r="P355" s="244"/>
      <c r="Q355" s="244"/>
    </row>
    <row r="356" spans="1:19" ht="13.2" x14ac:dyDescent="0.25">
      <c r="A356" s="1" t="s">
        <v>248</v>
      </c>
      <c r="B356" s="65"/>
      <c r="C356" s="66" t="s">
        <v>724</v>
      </c>
      <c r="D356" s="65">
        <v>70</v>
      </c>
      <c r="E356" s="65" t="s">
        <v>59</v>
      </c>
      <c r="F356" s="67">
        <v>500000</v>
      </c>
      <c r="G356" s="154">
        <f t="shared" si="8"/>
        <v>35000000</v>
      </c>
      <c r="H356" s="188"/>
      <c r="I356" s="271" t="s">
        <v>974</v>
      </c>
      <c r="J356" s="537">
        <v>1</v>
      </c>
      <c r="K356" s="272" t="s">
        <v>147</v>
      </c>
      <c r="L356" s="274">
        <v>130000000</v>
      </c>
      <c r="M356" s="274">
        <f t="shared" si="9"/>
        <v>130000000</v>
      </c>
      <c r="N356" s="479">
        <f>Matrik[[#This Row],[JUMLAH]]-Matrik[[#This Row],[JUMLAH ]]</f>
        <v>-95000000</v>
      </c>
      <c r="O356" s="253" t="str">
        <f>IF(AND(ISBLANK(H356),N356&lt;&gt;0),"Rev detil","")</f>
        <v>Rev detil</v>
      </c>
      <c r="P356" s="244"/>
      <c r="Q356" s="244"/>
    </row>
    <row r="357" spans="1:19" ht="13.2" x14ac:dyDescent="0.25">
      <c r="A357" s="1" t="s">
        <v>249</v>
      </c>
      <c r="B357" s="65"/>
      <c r="C357" s="66" t="s">
        <v>725</v>
      </c>
      <c r="D357" s="65">
        <v>12</v>
      </c>
      <c r="E357" s="65" t="s">
        <v>247</v>
      </c>
      <c r="F357" s="67">
        <v>750000</v>
      </c>
      <c r="G357" s="154">
        <f t="shared" si="8"/>
        <v>9000000</v>
      </c>
      <c r="H357" s="188"/>
      <c r="I357" s="304"/>
      <c r="J357" s="539"/>
      <c r="K357" s="305"/>
      <c r="L357" s="306"/>
      <c r="M357" s="306"/>
      <c r="N357" s="478">
        <f>Matrik[[#This Row],[JUMLAH]]-Matrik[[#This Row],[JUMLAH ]]</f>
        <v>9000000</v>
      </c>
      <c r="O357" s="253" t="str">
        <f>IF(AND(ISBLANK(H357),N357&lt;&gt;0),"Rev detil","")</f>
        <v>Rev detil</v>
      </c>
      <c r="P357" s="244"/>
      <c r="Q357" s="244"/>
    </row>
    <row r="358" spans="1:19" ht="13.2" x14ac:dyDescent="0.25">
      <c r="A358" s="1" t="s">
        <v>250</v>
      </c>
      <c r="B358" s="65"/>
      <c r="C358" s="66" t="s">
        <v>726</v>
      </c>
      <c r="D358" s="65">
        <v>12</v>
      </c>
      <c r="E358" s="65" t="s">
        <v>247</v>
      </c>
      <c r="F358" s="67">
        <v>1325000</v>
      </c>
      <c r="G358" s="154">
        <f t="shared" si="8"/>
        <v>15900000</v>
      </c>
      <c r="H358" s="188"/>
      <c r="I358" s="66" t="s">
        <v>726</v>
      </c>
      <c r="J358" s="65">
        <v>12</v>
      </c>
      <c r="K358" s="65" t="s">
        <v>247</v>
      </c>
      <c r="L358" s="67">
        <v>1325000</v>
      </c>
      <c r="M358" s="67">
        <f t="shared" si="9"/>
        <v>15900000</v>
      </c>
      <c r="N358" s="340">
        <f>Matrik[[#This Row],[JUMLAH]]-Matrik[[#This Row],[JUMLAH ]]</f>
        <v>0</v>
      </c>
      <c r="O358" s="279" t="s">
        <v>1007</v>
      </c>
      <c r="P358" s="244"/>
      <c r="Q358" s="244"/>
    </row>
    <row r="359" spans="1:19" ht="13.2" x14ac:dyDescent="0.25">
      <c r="A359" s="1" t="s">
        <v>251</v>
      </c>
      <c r="B359" s="65"/>
      <c r="C359" s="66" t="s">
        <v>727</v>
      </c>
      <c r="D359" s="65">
        <v>12</v>
      </c>
      <c r="E359" s="65" t="s">
        <v>247</v>
      </c>
      <c r="F359" s="67">
        <v>3000000</v>
      </c>
      <c r="G359" s="154">
        <f t="shared" si="8"/>
        <v>36000000</v>
      </c>
      <c r="H359" s="188"/>
      <c r="I359" s="271" t="s">
        <v>727</v>
      </c>
      <c r="J359" s="537">
        <v>12</v>
      </c>
      <c r="K359" s="272" t="s">
        <v>247</v>
      </c>
      <c r="L359" s="274">
        <v>5000000</v>
      </c>
      <c r="M359" s="274">
        <f t="shared" si="9"/>
        <v>60000000</v>
      </c>
      <c r="N359" s="340">
        <f>Matrik[[#This Row],[JUMLAH]]-Matrik[[#This Row],[JUMLAH ]]</f>
        <v>-24000000</v>
      </c>
      <c r="O359" s="279" t="s">
        <v>1007</v>
      </c>
      <c r="P359" s="244"/>
      <c r="Q359" s="244"/>
    </row>
    <row r="360" spans="1:19" ht="13.2" x14ac:dyDescent="0.25">
      <c r="A360" s="1" t="s">
        <v>728</v>
      </c>
      <c r="B360" s="65"/>
      <c r="C360" s="66" t="s">
        <v>729</v>
      </c>
      <c r="D360" s="65">
        <v>1</v>
      </c>
      <c r="E360" s="65" t="s">
        <v>88</v>
      </c>
      <c r="F360" s="67">
        <v>44304000</v>
      </c>
      <c r="G360" s="154">
        <f t="shared" si="8"/>
        <v>44304000</v>
      </c>
      <c r="H360" s="188"/>
      <c r="I360" s="66" t="s">
        <v>729</v>
      </c>
      <c r="J360" s="65">
        <v>1</v>
      </c>
      <c r="K360" s="65" t="s">
        <v>88</v>
      </c>
      <c r="L360" s="67">
        <v>44304000</v>
      </c>
      <c r="M360" s="67">
        <f t="shared" si="9"/>
        <v>44304000</v>
      </c>
      <c r="N360" s="340">
        <f>Matrik[[#This Row],[JUMLAH]]-Matrik[[#This Row],[JUMLAH ]]</f>
        <v>0</v>
      </c>
      <c r="O360" s="279" t="s">
        <v>1007</v>
      </c>
      <c r="P360" s="244"/>
      <c r="Q360" s="244"/>
    </row>
    <row r="361" spans="1:19" ht="26.4" x14ac:dyDescent="0.25">
      <c r="A361" s="1" t="s">
        <v>730</v>
      </c>
      <c r="B361" s="62" t="s">
        <v>731</v>
      </c>
      <c r="C361" s="63" t="s">
        <v>732</v>
      </c>
      <c r="D361" s="62"/>
      <c r="E361" s="62"/>
      <c r="F361" s="64"/>
      <c r="G361" s="153">
        <f>G362</f>
        <v>103250000</v>
      </c>
      <c r="H361" s="187" t="s">
        <v>731</v>
      </c>
      <c r="I361" s="63" t="s">
        <v>732</v>
      </c>
      <c r="J361" s="62"/>
      <c r="K361" s="62"/>
      <c r="L361" s="64"/>
      <c r="M361" s="64">
        <f>M362</f>
        <v>69600000</v>
      </c>
      <c r="N361" s="416">
        <f>N362</f>
        <v>33650000</v>
      </c>
      <c r="O361" s="279" t="s">
        <v>1007</v>
      </c>
      <c r="P361" s="244"/>
      <c r="Q361" s="244"/>
      <c r="R361" s="345" t="s">
        <v>236</v>
      </c>
      <c r="S361" s="311" t="s">
        <v>506</v>
      </c>
    </row>
    <row r="362" spans="1:19" ht="26.4" x14ac:dyDescent="0.25">
      <c r="A362" s="1" t="s">
        <v>733</v>
      </c>
      <c r="B362" s="65"/>
      <c r="C362" s="66" t="s">
        <v>734</v>
      </c>
      <c r="D362" s="65">
        <v>413</v>
      </c>
      <c r="E362" s="65" t="s">
        <v>26</v>
      </c>
      <c r="F362" s="67">
        <v>250000</v>
      </c>
      <c r="G362" s="154">
        <f>ROUNDDOWN(D362*F362,-3)</f>
        <v>103250000</v>
      </c>
      <c r="H362" s="188"/>
      <c r="I362" s="271" t="s">
        <v>1107</v>
      </c>
      <c r="J362" s="537">
        <f>58*12</f>
        <v>696</v>
      </c>
      <c r="K362" s="272" t="s">
        <v>184</v>
      </c>
      <c r="L362" s="274">
        <v>100000</v>
      </c>
      <c r="M362" s="274">
        <f>ROUNDDOWN(J362*L362,-3)</f>
        <v>69600000</v>
      </c>
      <c r="N362" s="480">
        <f>Matrik[[#This Row],[JUMLAH]]-Matrik[[#This Row],[JUMLAH ]]</f>
        <v>33650000</v>
      </c>
      <c r="O362" s="253" t="str">
        <f>IF(AND(ISBLANK(H362),N362&lt;&gt;0),"Rev detil","")</f>
        <v>Rev detil</v>
      </c>
      <c r="P362" s="244"/>
      <c r="Q362" s="244"/>
    </row>
    <row r="363" spans="1:19" ht="13.2" x14ac:dyDescent="0.25">
      <c r="A363" s="1" t="s">
        <v>252</v>
      </c>
      <c r="B363" s="113" t="s">
        <v>735</v>
      </c>
      <c r="C363" s="114" t="s">
        <v>74</v>
      </c>
      <c r="D363" s="113"/>
      <c r="E363" s="113"/>
      <c r="F363" s="115"/>
      <c r="G363" s="170">
        <f>SUM(G364:G372)</f>
        <v>207260000</v>
      </c>
      <c r="H363" s="204" t="s">
        <v>735</v>
      </c>
      <c r="I363" s="114" t="s">
        <v>74</v>
      </c>
      <c r="J363" s="113"/>
      <c r="K363" s="113"/>
      <c r="L363" s="115"/>
      <c r="M363" s="115">
        <f>SUM(M364:M372)</f>
        <v>207260000</v>
      </c>
      <c r="N363" s="429">
        <f>SUM(N364:N372)</f>
        <v>0</v>
      </c>
      <c r="O363" s="279" t="s">
        <v>1007</v>
      </c>
      <c r="P363" s="244"/>
      <c r="Q363" s="244"/>
      <c r="S363" s="311" t="s">
        <v>506</v>
      </c>
    </row>
    <row r="364" spans="1:19" ht="13.2" x14ac:dyDescent="0.25">
      <c r="A364" s="25" t="s">
        <v>253</v>
      </c>
      <c r="B364" s="65"/>
      <c r="C364" s="66" t="s">
        <v>736</v>
      </c>
      <c r="D364" s="65">
        <v>48</v>
      </c>
      <c r="E364" s="65" t="s">
        <v>120</v>
      </c>
      <c r="F364" s="67">
        <v>1000000</v>
      </c>
      <c r="G364" s="154">
        <f t="shared" ref="G364:G372" si="10">ROUNDDOWN(D364*F364,-3)</f>
        <v>48000000</v>
      </c>
      <c r="H364" s="188"/>
      <c r="I364" s="66" t="s">
        <v>736</v>
      </c>
      <c r="J364" s="65">
        <v>48</v>
      </c>
      <c r="K364" s="65" t="s">
        <v>120</v>
      </c>
      <c r="L364" s="67">
        <v>1000000</v>
      </c>
      <c r="M364" s="67">
        <f t="shared" ref="M364:M372" si="11">ROUNDDOWN(J364*L364,-3)</f>
        <v>48000000</v>
      </c>
      <c r="N364" s="340">
        <f>Matrik[[#This Row],[JUMLAH]]-Matrik[[#This Row],[JUMLAH ]]</f>
        <v>0</v>
      </c>
      <c r="O364" s="240" t="str">
        <f t="shared" ref="O364:O372" si="12">IF(AND(ISBLANK(H364),N364&lt;&gt;0),"Rev","")</f>
        <v/>
      </c>
      <c r="P364" s="244"/>
      <c r="Q364" s="244"/>
    </row>
    <row r="365" spans="1:19" ht="13.2" x14ac:dyDescent="0.25">
      <c r="A365" s="1" t="s">
        <v>254</v>
      </c>
      <c r="B365" s="65"/>
      <c r="C365" s="66" t="s">
        <v>563</v>
      </c>
      <c r="D365" s="65">
        <v>48</v>
      </c>
      <c r="E365" s="65" t="s">
        <v>120</v>
      </c>
      <c r="F365" s="67">
        <v>1500000</v>
      </c>
      <c r="G365" s="154">
        <f t="shared" si="10"/>
        <v>72000000</v>
      </c>
      <c r="H365" s="188"/>
      <c r="I365" s="66" t="s">
        <v>563</v>
      </c>
      <c r="J365" s="65">
        <v>48</v>
      </c>
      <c r="K365" s="65" t="s">
        <v>120</v>
      </c>
      <c r="L365" s="67">
        <v>1500000</v>
      </c>
      <c r="M365" s="67">
        <f t="shared" si="11"/>
        <v>72000000</v>
      </c>
      <c r="N365" s="340">
        <f>Matrik[[#This Row],[JUMLAH]]-Matrik[[#This Row],[JUMLAH ]]</f>
        <v>0</v>
      </c>
      <c r="O365" s="240" t="str">
        <f t="shared" si="12"/>
        <v/>
      </c>
      <c r="P365" s="244"/>
      <c r="Q365" s="244"/>
    </row>
    <row r="366" spans="1:19" ht="13.2" x14ac:dyDescent="0.25">
      <c r="A366" s="1" t="s">
        <v>255</v>
      </c>
      <c r="B366" s="65"/>
      <c r="C366" s="66" t="s">
        <v>737</v>
      </c>
      <c r="D366" s="65">
        <v>192</v>
      </c>
      <c r="E366" s="65" t="s">
        <v>120</v>
      </c>
      <c r="F366" s="67">
        <v>50000</v>
      </c>
      <c r="G366" s="154">
        <f t="shared" si="10"/>
        <v>9600000</v>
      </c>
      <c r="H366" s="188"/>
      <c r="I366" s="66" t="s">
        <v>737</v>
      </c>
      <c r="J366" s="65">
        <v>192</v>
      </c>
      <c r="K366" s="65" t="s">
        <v>120</v>
      </c>
      <c r="L366" s="67">
        <v>50000</v>
      </c>
      <c r="M366" s="67">
        <f t="shared" si="11"/>
        <v>9600000</v>
      </c>
      <c r="N366" s="340">
        <f>Matrik[[#This Row],[JUMLAH]]-Matrik[[#This Row],[JUMLAH ]]</f>
        <v>0</v>
      </c>
      <c r="O366" s="240" t="str">
        <f t="shared" si="12"/>
        <v/>
      </c>
      <c r="P366" s="244"/>
      <c r="Q366" s="244"/>
    </row>
    <row r="367" spans="1:19" ht="13.2" x14ac:dyDescent="0.25">
      <c r="A367" s="1" t="s">
        <v>256</v>
      </c>
      <c r="B367" s="65"/>
      <c r="C367" s="66" t="s">
        <v>738</v>
      </c>
      <c r="D367" s="65">
        <v>192</v>
      </c>
      <c r="E367" s="65" t="s">
        <v>120</v>
      </c>
      <c r="F367" s="67">
        <v>55000</v>
      </c>
      <c r="G367" s="154">
        <f t="shared" si="10"/>
        <v>10560000</v>
      </c>
      <c r="H367" s="188"/>
      <c r="I367" s="66" t="s">
        <v>738</v>
      </c>
      <c r="J367" s="65">
        <v>192</v>
      </c>
      <c r="K367" s="65" t="s">
        <v>120</v>
      </c>
      <c r="L367" s="67">
        <v>55000</v>
      </c>
      <c r="M367" s="67">
        <f t="shared" si="11"/>
        <v>10560000</v>
      </c>
      <c r="N367" s="340">
        <f>Matrik[[#This Row],[JUMLAH]]-Matrik[[#This Row],[JUMLAH ]]</f>
        <v>0</v>
      </c>
      <c r="O367" s="240" t="str">
        <f t="shared" si="12"/>
        <v/>
      </c>
      <c r="P367" s="244"/>
      <c r="Q367" s="244"/>
    </row>
    <row r="368" spans="1:19" ht="13.2" x14ac:dyDescent="0.25">
      <c r="A368" s="1" t="s">
        <v>257</v>
      </c>
      <c r="B368" s="65"/>
      <c r="C368" s="66" t="s">
        <v>739</v>
      </c>
      <c r="D368" s="65">
        <v>60</v>
      </c>
      <c r="E368" s="65" t="s">
        <v>258</v>
      </c>
      <c r="F368" s="67">
        <v>220000</v>
      </c>
      <c r="G368" s="154">
        <f t="shared" si="10"/>
        <v>13200000</v>
      </c>
      <c r="H368" s="188"/>
      <c r="I368" s="66" t="s">
        <v>739</v>
      </c>
      <c r="J368" s="65">
        <v>60</v>
      </c>
      <c r="K368" s="65" t="s">
        <v>258</v>
      </c>
      <c r="L368" s="67">
        <v>220000</v>
      </c>
      <c r="M368" s="67">
        <f t="shared" si="11"/>
        <v>13200000</v>
      </c>
      <c r="N368" s="340">
        <f>Matrik[[#This Row],[JUMLAH]]-Matrik[[#This Row],[JUMLAH ]]</f>
        <v>0</v>
      </c>
      <c r="O368" s="240" t="str">
        <f t="shared" si="12"/>
        <v/>
      </c>
      <c r="P368" s="244"/>
      <c r="Q368" s="244"/>
    </row>
    <row r="369" spans="1:19" ht="13.2" x14ac:dyDescent="0.25">
      <c r="A369" s="1" t="s">
        <v>259</v>
      </c>
      <c r="B369" s="65"/>
      <c r="C369" s="66" t="s">
        <v>740</v>
      </c>
      <c r="D369" s="65">
        <v>60</v>
      </c>
      <c r="E369" s="65" t="s">
        <v>258</v>
      </c>
      <c r="F369" s="67">
        <v>240000</v>
      </c>
      <c r="G369" s="154">
        <f t="shared" si="10"/>
        <v>14400000</v>
      </c>
      <c r="H369" s="188"/>
      <c r="I369" s="66" t="s">
        <v>740</v>
      </c>
      <c r="J369" s="65">
        <v>60</v>
      </c>
      <c r="K369" s="65" t="s">
        <v>258</v>
      </c>
      <c r="L369" s="67">
        <v>240000</v>
      </c>
      <c r="M369" s="67">
        <f t="shared" si="11"/>
        <v>14400000</v>
      </c>
      <c r="N369" s="340">
        <f>Matrik[[#This Row],[JUMLAH]]-Matrik[[#This Row],[JUMLAH ]]</f>
        <v>0</v>
      </c>
      <c r="O369" s="240" t="str">
        <f t="shared" si="12"/>
        <v/>
      </c>
      <c r="P369" s="244"/>
      <c r="Q369" s="244"/>
    </row>
    <row r="370" spans="1:19" ht="13.2" x14ac:dyDescent="0.25">
      <c r="A370" s="1" t="s">
        <v>260</v>
      </c>
      <c r="B370" s="65"/>
      <c r="C370" s="66" t="s">
        <v>741</v>
      </c>
      <c r="D370" s="65">
        <v>950</v>
      </c>
      <c r="E370" s="65" t="s">
        <v>742</v>
      </c>
      <c r="F370" s="67">
        <v>5000</v>
      </c>
      <c r="G370" s="154">
        <f t="shared" si="10"/>
        <v>4750000</v>
      </c>
      <c r="H370" s="188"/>
      <c r="I370" s="66" t="s">
        <v>741</v>
      </c>
      <c r="J370" s="65">
        <v>950</v>
      </c>
      <c r="K370" s="65" t="s">
        <v>742</v>
      </c>
      <c r="L370" s="67">
        <v>5000</v>
      </c>
      <c r="M370" s="67">
        <f t="shared" si="11"/>
        <v>4750000</v>
      </c>
      <c r="N370" s="340">
        <f>Matrik[[#This Row],[JUMLAH]]-Matrik[[#This Row],[JUMLAH ]]</f>
        <v>0</v>
      </c>
      <c r="O370" s="240" t="str">
        <f t="shared" si="12"/>
        <v/>
      </c>
      <c r="P370" s="244"/>
      <c r="Q370" s="244"/>
    </row>
    <row r="371" spans="1:19" ht="13.2" x14ac:dyDescent="0.25">
      <c r="A371" s="1" t="s">
        <v>262</v>
      </c>
      <c r="B371" s="65"/>
      <c r="C371" s="66" t="s">
        <v>743</v>
      </c>
      <c r="D371" s="65">
        <v>50</v>
      </c>
      <c r="E371" s="65" t="s">
        <v>263</v>
      </c>
      <c r="F371" s="67">
        <v>220000</v>
      </c>
      <c r="G371" s="154">
        <f t="shared" si="10"/>
        <v>11000000</v>
      </c>
      <c r="H371" s="188"/>
      <c r="I371" s="66" t="s">
        <v>743</v>
      </c>
      <c r="J371" s="65">
        <v>50</v>
      </c>
      <c r="K371" s="65" t="s">
        <v>263</v>
      </c>
      <c r="L371" s="67">
        <v>220000</v>
      </c>
      <c r="M371" s="67">
        <f t="shared" si="11"/>
        <v>11000000</v>
      </c>
      <c r="N371" s="340">
        <f>Matrik[[#This Row],[JUMLAH]]-Matrik[[#This Row],[JUMLAH ]]</f>
        <v>0</v>
      </c>
      <c r="O371" s="240" t="str">
        <f t="shared" si="12"/>
        <v/>
      </c>
      <c r="P371" s="244"/>
      <c r="Q371" s="244"/>
    </row>
    <row r="372" spans="1:19" ht="13.2" x14ac:dyDescent="0.25">
      <c r="A372" s="1" t="s">
        <v>264</v>
      </c>
      <c r="B372" s="65"/>
      <c r="C372" s="66" t="s">
        <v>744</v>
      </c>
      <c r="D372" s="65">
        <v>950</v>
      </c>
      <c r="E372" s="65" t="s">
        <v>261</v>
      </c>
      <c r="F372" s="67">
        <v>25000</v>
      </c>
      <c r="G372" s="154">
        <f t="shared" si="10"/>
        <v>23750000</v>
      </c>
      <c r="H372" s="188"/>
      <c r="I372" s="66" t="s">
        <v>744</v>
      </c>
      <c r="J372" s="65">
        <v>950</v>
      </c>
      <c r="K372" s="65" t="s">
        <v>261</v>
      </c>
      <c r="L372" s="67">
        <v>25000</v>
      </c>
      <c r="M372" s="67">
        <f t="shared" si="11"/>
        <v>23750000</v>
      </c>
      <c r="N372" s="340">
        <f>Matrik[[#This Row],[JUMLAH]]-Matrik[[#This Row],[JUMLAH ]]</f>
        <v>0</v>
      </c>
      <c r="O372" s="240" t="str">
        <f t="shared" si="12"/>
        <v/>
      </c>
      <c r="P372" s="244"/>
      <c r="Q372" s="244"/>
    </row>
    <row r="373" spans="1:19" ht="13.2" x14ac:dyDescent="0.25">
      <c r="A373" s="1" t="s">
        <v>265</v>
      </c>
      <c r="B373" s="80" t="s">
        <v>266</v>
      </c>
      <c r="C373" s="81" t="s">
        <v>267</v>
      </c>
      <c r="D373" s="80"/>
      <c r="E373" s="80"/>
      <c r="F373" s="82"/>
      <c r="G373" s="159">
        <f>SUM(G374,G376)</f>
        <v>150000000</v>
      </c>
      <c r="H373" s="193" t="s">
        <v>266</v>
      </c>
      <c r="I373" s="81" t="s">
        <v>267</v>
      </c>
      <c r="J373" s="80"/>
      <c r="K373" s="80"/>
      <c r="L373" s="82"/>
      <c r="M373" s="82">
        <f>SUM(M374,M376)</f>
        <v>119000000</v>
      </c>
      <c r="N373" s="420">
        <f>SUM(N374,N376)</f>
        <v>31000000</v>
      </c>
      <c r="O373" s="279" t="s">
        <v>1007</v>
      </c>
      <c r="P373" s="532" t="s">
        <v>505</v>
      </c>
      <c r="Q373" s="532" t="s">
        <v>506</v>
      </c>
      <c r="S373" s="311"/>
    </row>
    <row r="374" spans="1:19" ht="13.2" x14ac:dyDescent="0.25">
      <c r="A374" s="1" t="s">
        <v>268</v>
      </c>
      <c r="B374" s="68" t="s">
        <v>745</v>
      </c>
      <c r="C374" s="69" t="s">
        <v>269</v>
      </c>
      <c r="D374" s="68"/>
      <c r="E374" s="68"/>
      <c r="F374" s="70"/>
      <c r="G374" s="155">
        <f>G375</f>
        <v>30000000</v>
      </c>
      <c r="H374" s="189" t="s">
        <v>745</v>
      </c>
      <c r="I374" s="69" t="s">
        <v>269</v>
      </c>
      <c r="J374" s="68"/>
      <c r="K374" s="68"/>
      <c r="L374" s="70"/>
      <c r="M374" s="70">
        <f>M375</f>
        <v>9000000</v>
      </c>
      <c r="N374" s="417">
        <f>N375</f>
        <v>21000000</v>
      </c>
      <c r="O374" s="279" t="s">
        <v>1007</v>
      </c>
      <c r="P374" s="244"/>
      <c r="Q374" s="244"/>
      <c r="R374" s="345" t="s">
        <v>236</v>
      </c>
      <c r="S374" s="311" t="s">
        <v>506</v>
      </c>
    </row>
    <row r="375" spans="1:19" ht="13.2" x14ac:dyDescent="0.25">
      <c r="A375" s="1" t="s">
        <v>270</v>
      </c>
      <c r="B375" s="65"/>
      <c r="C375" s="66" t="s">
        <v>746</v>
      </c>
      <c r="D375" s="65">
        <v>12</v>
      </c>
      <c r="E375" s="65" t="s">
        <v>247</v>
      </c>
      <c r="F375" s="67">
        <v>2500000</v>
      </c>
      <c r="G375" s="154">
        <f>ROUNDDOWN(D375*F375,-3)</f>
        <v>30000000</v>
      </c>
      <c r="H375" s="188"/>
      <c r="I375" s="271" t="s">
        <v>746</v>
      </c>
      <c r="J375" s="537">
        <v>12</v>
      </c>
      <c r="K375" s="272" t="s">
        <v>247</v>
      </c>
      <c r="L375" s="274">
        <v>750000</v>
      </c>
      <c r="M375" s="274">
        <f>ROUNDDOWN(J375*L375,-3)</f>
        <v>9000000</v>
      </c>
      <c r="N375" s="480">
        <f>Matrik[[#This Row],[JUMLAH]]-Matrik[[#This Row],[JUMLAH ]]</f>
        <v>21000000</v>
      </c>
      <c r="O375" s="253" t="str">
        <f>IF(AND(ISBLANK(H375),N375&lt;&gt;0),"Rev detil","")</f>
        <v>Rev detil</v>
      </c>
      <c r="P375" s="244"/>
      <c r="Q375" s="244"/>
    </row>
    <row r="376" spans="1:19" ht="13.2" x14ac:dyDescent="0.25">
      <c r="A376" s="1" t="s">
        <v>271</v>
      </c>
      <c r="B376" s="62" t="s">
        <v>532</v>
      </c>
      <c r="C376" s="63" t="s">
        <v>159</v>
      </c>
      <c r="D376" s="62"/>
      <c r="E376" s="62"/>
      <c r="F376" s="64"/>
      <c r="G376" s="153">
        <f>SUM(G377:G378)</f>
        <v>120000000</v>
      </c>
      <c r="H376" s="187" t="s">
        <v>532</v>
      </c>
      <c r="I376" s="63" t="s">
        <v>159</v>
      </c>
      <c r="J376" s="62"/>
      <c r="K376" s="62"/>
      <c r="L376" s="64"/>
      <c r="M376" s="64">
        <f>SUM(M377:M378)</f>
        <v>110000000</v>
      </c>
      <c r="N376" s="416">
        <f>SUM(N377:N378)</f>
        <v>10000000</v>
      </c>
      <c r="O376" s="279" t="s">
        <v>1007</v>
      </c>
      <c r="P376" s="244"/>
      <c r="Q376" s="244"/>
      <c r="R376" s="345" t="s">
        <v>236</v>
      </c>
      <c r="S376" s="311" t="s">
        <v>506</v>
      </c>
    </row>
    <row r="377" spans="1:19" ht="13.2" x14ac:dyDescent="0.25">
      <c r="A377" s="1" t="s">
        <v>272</v>
      </c>
      <c r="B377" s="65"/>
      <c r="C377" s="66" t="s">
        <v>747</v>
      </c>
      <c r="D377" s="65">
        <v>12</v>
      </c>
      <c r="E377" s="65" t="s">
        <v>247</v>
      </c>
      <c r="F377" s="67">
        <v>5000000</v>
      </c>
      <c r="G377" s="154">
        <f>ROUNDDOWN(D377*F377,-3)</f>
        <v>60000000</v>
      </c>
      <c r="H377" s="188"/>
      <c r="I377" s="66" t="s">
        <v>747</v>
      </c>
      <c r="J377" s="65">
        <v>12</v>
      </c>
      <c r="K377" s="65" t="s">
        <v>247</v>
      </c>
      <c r="L377" s="67">
        <v>5000000</v>
      </c>
      <c r="M377" s="67">
        <f>ROUNDDOWN(J377*L377,-3)</f>
        <v>60000000</v>
      </c>
      <c r="N377" s="340">
        <f>Matrik[[#This Row],[JUMLAH]]-Matrik[[#This Row],[JUMLAH ]]</f>
        <v>0</v>
      </c>
      <c r="O377" s="279" t="s">
        <v>1007</v>
      </c>
      <c r="P377" s="244"/>
      <c r="Q377" s="244"/>
    </row>
    <row r="378" spans="1:19" ht="13.2" x14ac:dyDescent="0.25">
      <c r="A378" s="1" t="s">
        <v>273</v>
      </c>
      <c r="B378" s="65"/>
      <c r="C378" s="66" t="s">
        <v>748</v>
      </c>
      <c r="D378" s="65">
        <v>1</v>
      </c>
      <c r="E378" s="65" t="s">
        <v>147</v>
      </c>
      <c r="F378" s="67">
        <v>60000000</v>
      </c>
      <c r="G378" s="154">
        <f>ROUNDDOWN(D378*F378,-3)</f>
        <v>60000000</v>
      </c>
      <c r="H378" s="188"/>
      <c r="I378" s="271" t="s">
        <v>748</v>
      </c>
      <c r="J378" s="537">
        <v>1</v>
      </c>
      <c r="K378" s="272" t="s">
        <v>147</v>
      </c>
      <c r="L378" s="274">
        <v>50000000</v>
      </c>
      <c r="M378" s="274">
        <f>ROUNDDOWN(J378*L378,-3)</f>
        <v>50000000</v>
      </c>
      <c r="N378" s="480">
        <f>Matrik[[#This Row],[JUMLAH]]-Matrik[[#This Row],[JUMLAH ]]</f>
        <v>10000000</v>
      </c>
      <c r="O378" s="253" t="str">
        <f>IF(AND(ISBLANK(H378),N378&lt;&gt;0),"Rev detil","")</f>
        <v>Rev detil</v>
      </c>
      <c r="P378" s="244"/>
      <c r="Q378" s="244"/>
    </row>
    <row r="379" spans="1:19" ht="13.2" x14ac:dyDescent="0.25">
      <c r="A379" s="1" t="s">
        <v>274</v>
      </c>
      <c r="B379" s="80" t="s">
        <v>275</v>
      </c>
      <c r="C379" s="81" t="s">
        <v>276</v>
      </c>
      <c r="D379" s="80"/>
      <c r="E379" s="80"/>
      <c r="F379" s="82"/>
      <c r="G379" s="159">
        <f>SUM(G380,G390)</f>
        <v>498162000</v>
      </c>
      <c r="H379" s="193" t="s">
        <v>275</v>
      </c>
      <c r="I379" s="81" t="s">
        <v>276</v>
      </c>
      <c r="J379" s="80"/>
      <c r="K379" s="80"/>
      <c r="L379" s="82"/>
      <c r="M379" s="82">
        <f>SUM(M380,M390)</f>
        <v>386362000</v>
      </c>
      <c r="N379" s="420">
        <f>SUM(N380,N390)</f>
        <v>111800000</v>
      </c>
      <c r="O379" s="279" t="s">
        <v>1007</v>
      </c>
      <c r="P379" s="532" t="s">
        <v>505</v>
      </c>
      <c r="Q379" s="532" t="s">
        <v>506</v>
      </c>
      <c r="S379" s="311"/>
    </row>
    <row r="380" spans="1:19" ht="13.2" x14ac:dyDescent="0.25">
      <c r="A380" s="1" t="s">
        <v>277</v>
      </c>
      <c r="B380" s="68" t="s">
        <v>749</v>
      </c>
      <c r="C380" s="69" t="s">
        <v>278</v>
      </c>
      <c r="D380" s="68"/>
      <c r="E380" s="68"/>
      <c r="F380" s="70"/>
      <c r="G380" s="155">
        <f>SUM(G381:G389)</f>
        <v>462162000</v>
      </c>
      <c r="H380" s="189" t="s">
        <v>749</v>
      </c>
      <c r="I380" s="69" t="s">
        <v>278</v>
      </c>
      <c r="J380" s="68"/>
      <c r="K380" s="68"/>
      <c r="L380" s="70"/>
      <c r="M380" s="70">
        <f>SUM(M381:M389)</f>
        <v>350362000</v>
      </c>
      <c r="N380" s="417">
        <f>SUM(N381:N389)</f>
        <v>111800000</v>
      </c>
      <c r="O380" s="279" t="s">
        <v>1007</v>
      </c>
      <c r="P380" s="244"/>
      <c r="Q380" s="244"/>
      <c r="R380" s="345" t="s">
        <v>236</v>
      </c>
      <c r="S380" s="311" t="s">
        <v>506</v>
      </c>
    </row>
    <row r="381" spans="1:19" ht="26.4" x14ac:dyDescent="0.25">
      <c r="A381" s="1" t="s">
        <v>279</v>
      </c>
      <c r="B381" s="65"/>
      <c r="C381" s="66" t="s">
        <v>750</v>
      </c>
      <c r="D381" s="65">
        <v>1</v>
      </c>
      <c r="E381" s="65" t="s">
        <v>111</v>
      </c>
      <c r="F381" s="67">
        <v>38730000</v>
      </c>
      <c r="G381" s="154">
        <f t="shared" ref="G381:G389" si="13">ROUNDDOWN(D381*F381,-3)</f>
        <v>38730000</v>
      </c>
      <c r="H381" s="188"/>
      <c r="I381" s="66" t="s">
        <v>750</v>
      </c>
      <c r="J381" s="65">
        <v>1</v>
      </c>
      <c r="K381" s="65" t="s">
        <v>111</v>
      </c>
      <c r="L381" s="67">
        <v>38730000</v>
      </c>
      <c r="M381" s="67">
        <f t="shared" ref="M381:M389" si="14">ROUNDDOWN(J381*L381,-3)</f>
        <v>38730000</v>
      </c>
      <c r="N381" s="340">
        <f>Matrik[[#This Row],[JUMLAH]]-Matrik[[#This Row],[JUMLAH ]]</f>
        <v>0</v>
      </c>
      <c r="O381" s="279" t="s">
        <v>1007</v>
      </c>
      <c r="P381" s="244"/>
      <c r="Q381" s="244"/>
    </row>
    <row r="382" spans="1:19" ht="13.2" x14ac:dyDescent="0.25">
      <c r="A382" s="1" t="s">
        <v>280</v>
      </c>
      <c r="B382" s="65"/>
      <c r="C382" s="66" t="s">
        <v>751</v>
      </c>
      <c r="D382" s="65">
        <v>8</v>
      </c>
      <c r="E382" s="65" t="s">
        <v>752</v>
      </c>
      <c r="F382" s="67">
        <v>32850000</v>
      </c>
      <c r="G382" s="154">
        <f t="shared" si="13"/>
        <v>262800000</v>
      </c>
      <c r="H382" s="188"/>
      <c r="I382" s="271" t="s">
        <v>751</v>
      </c>
      <c r="J382" s="537">
        <v>6</v>
      </c>
      <c r="K382" s="272" t="s">
        <v>111</v>
      </c>
      <c r="L382" s="274">
        <v>25000000</v>
      </c>
      <c r="M382" s="274">
        <f t="shared" si="14"/>
        <v>150000000</v>
      </c>
      <c r="N382" s="480">
        <f>Matrik[[#This Row],[JUMLAH]]-Matrik[[#This Row],[JUMLAH ]]</f>
        <v>112800000</v>
      </c>
      <c r="O382" s="253" t="str">
        <f>IF(AND(ISBLANK(H382),N382&lt;&gt;0),"Rev detil","")</f>
        <v>Rev detil</v>
      </c>
      <c r="P382" s="244"/>
      <c r="Q382" s="244"/>
    </row>
    <row r="383" spans="1:19" ht="13.2" x14ac:dyDescent="0.25">
      <c r="A383" s="1" t="s">
        <v>281</v>
      </c>
      <c r="B383" s="65"/>
      <c r="C383" s="66" t="s">
        <v>753</v>
      </c>
      <c r="D383" s="65">
        <v>5</v>
      </c>
      <c r="E383" s="65" t="s">
        <v>111</v>
      </c>
      <c r="F383" s="67">
        <v>3640000</v>
      </c>
      <c r="G383" s="154">
        <f t="shared" si="13"/>
        <v>18200000</v>
      </c>
      <c r="H383" s="188"/>
      <c r="I383" s="66" t="s">
        <v>753</v>
      </c>
      <c r="J383" s="65">
        <v>5</v>
      </c>
      <c r="K383" s="65" t="s">
        <v>111</v>
      </c>
      <c r="L383" s="67">
        <v>3640000</v>
      </c>
      <c r="M383" s="67">
        <f t="shared" si="14"/>
        <v>18200000</v>
      </c>
      <c r="N383" s="340">
        <f>Matrik[[#This Row],[JUMLAH]]-Matrik[[#This Row],[JUMLAH ]]</f>
        <v>0</v>
      </c>
      <c r="O383" s="279" t="s">
        <v>1007</v>
      </c>
      <c r="P383" s="244"/>
      <c r="Q383" s="244"/>
    </row>
    <row r="384" spans="1:19" ht="13.2" x14ac:dyDescent="0.25">
      <c r="A384" s="1" t="s">
        <v>282</v>
      </c>
      <c r="B384" s="65"/>
      <c r="C384" s="66" t="s">
        <v>754</v>
      </c>
      <c r="D384" s="65">
        <v>30</v>
      </c>
      <c r="E384" s="65" t="s">
        <v>111</v>
      </c>
      <c r="F384" s="67">
        <v>730000</v>
      </c>
      <c r="G384" s="154">
        <f t="shared" si="13"/>
        <v>21900000</v>
      </c>
      <c r="H384" s="188"/>
      <c r="I384" s="66" t="s">
        <v>754</v>
      </c>
      <c r="J384" s="65">
        <v>30</v>
      </c>
      <c r="K384" s="65" t="s">
        <v>111</v>
      </c>
      <c r="L384" s="67">
        <v>730000</v>
      </c>
      <c r="M384" s="67">
        <f t="shared" si="14"/>
        <v>21900000</v>
      </c>
      <c r="N384" s="340">
        <f>Matrik[[#This Row],[JUMLAH]]-Matrik[[#This Row],[JUMLAH ]]</f>
        <v>0</v>
      </c>
      <c r="O384" s="279" t="s">
        <v>1007</v>
      </c>
      <c r="P384" s="244"/>
      <c r="Q384" s="244"/>
    </row>
    <row r="385" spans="1:19" ht="13.2" x14ac:dyDescent="0.25">
      <c r="A385" s="1" t="s">
        <v>283</v>
      </c>
      <c r="B385" s="65"/>
      <c r="C385" s="66" t="s">
        <v>755</v>
      </c>
      <c r="D385" s="65">
        <v>35</v>
      </c>
      <c r="E385" s="65" t="s">
        <v>111</v>
      </c>
      <c r="F385" s="67">
        <v>730000</v>
      </c>
      <c r="G385" s="154">
        <f t="shared" si="13"/>
        <v>25550000</v>
      </c>
      <c r="H385" s="188"/>
      <c r="I385" s="66" t="s">
        <v>755</v>
      </c>
      <c r="J385" s="65">
        <v>35</v>
      </c>
      <c r="K385" s="65" t="s">
        <v>111</v>
      </c>
      <c r="L385" s="67">
        <v>730000</v>
      </c>
      <c r="M385" s="67">
        <f t="shared" si="14"/>
        <v>25550000</v>
      </c>
      <c r="N385" s="340">
        <f>Matrik[[#This Row],[JUMLAH]]-Matrik[[#This Row],[JUMLAH ]]</f>
        <v>0</v>
      </c>
      <c r="O385" s="279" t="s">
        <v>1007</v>
      </c>
      <c r="P385" s="244"/>
      <c r="Q385" s="244"/>
    </row>
    <row r="386" spans="1:19" ht="13.2" x14ac:dyDescent="0.25">
      <c r="A386" s="1" t="s">
        <v>284</v>
      </c>
      <c r="B386" s="65"/>
      <c r="C386" s="66" t="s">
        <v>756</v>
      </c>
      <c r="D386" s="65">
        <v>40</v>
      </c>
      <c r="E386" s="65" t="s">
        <v>111</v>
      </c>
      <c r="F386" s="67">
        <v>690000</v>
      </c>
      <c r="G386" s="154">
        <f t="shared" si="13"/>
        <v>27600000</v>
      </c>
      <c r="H386" s="188"/>
      <c r="I386" s="66" t="s">
        <v>756</v>
      </c>
      <c r="J386" s="65">
        <v>40</v>
      </c>
      <c r="K386" s="65" t="s">
        <v>111</v>
      </c>
      <c r="L386" s="67">
        <v>690000</v>
      </c>
      <c r="M386" s="67">
        <f t="shared" si="14"/>
        <v>27600000</v>
      </c>
      <c r="N386" s="340">
        <f>Matrik[[#This Row],[JUMLAH]]-Matrik[[#This Row],[JUMLAH ]]</f>
        <v>0</v>
      </c>
      <c r="O386" s="279" t="s">
        <v>1007</v>
      </c>
      <c r="P386" s="244"/>
      <c r="Q386" s="244"/>
    </row>
    <row r="387" spans="1:19" ht="13.2" x14ac:dyDescent="0.25">
      <c r="A387" s="1" t="s">
        <v>285</v>
      </c>
      <c r="B387" s="65"/>
      <c r="C387" s="66" t="s">
        <v>757</v>
      </c>
      <c r="D387" s="65">
        <v>3</v>
      </c>
      <c r="E387" s="65" t="s">
        <v>111</v>
      </c>
      <c r="F387" s="67">
        <v>3500000</v>
      </c>
      <c r="G387" s="154">
        <f t="shared" si="13"/>
        <v>10500000</v>
      </c>
      <c r="H387" s="188"/>
      <c r="I387" s="66" t="s">
        <v>757</v>
      </c>
      <c r="J387" s="65">
        <v>3</v>
      </c>
      <c r="K387" s="65" t="s">
        <v>111</v>
      </c>
      <c r="L387" s="67">
        <v>3500000</v>
      </c>
      <c r="M387" s="67">
        <f t="shared" si="14"/>
        <v>10500000</v>
      </c>
      <c r="N387" s="340">
        <f>Matrik[[#This Row],[JUMLAH]]-Matrik[[#This Row],[JUMLAH ]]</f>
        <v>0</v>
      </c>
      <c r="O387" s="279" t="s">
        <v>1007</v>
      </c>
      <c r="P387" s="244"/>
      <c r="Q387" s="244"/>
    </row>
    <row r="388" spans="1:19" ht="13.2" x14ac:dyDescent="0.25">
      <c r="A388" s="1" t="s">
        <v>286</v>
      </c>
      <c r="B388" s="65"/>
      <c r="C388" s="66" t="s">
        <v>758</v>
      </c>
      <c r="D388" s="65">
        <v>6</v>
      </c>
      <c r="E388" s="65" t="s">
        <v>111</v>
      </c>
      <c r="F388" s="67">
        <v>470000</v>
      </c>
      <c r="G388" s="154">
        <f t="shared" si="13"/>
        <v>2820000</v>
      </c>
      <c r="H388" s="188"/>
      <c r="I388" s="66" t="s">
        <v>758</v>
      </c>
      <c r="J388" s="65">
        <v>6</v>
      </c>
      <c r="K388" s="65" t="s">
        <v>111</v>
      </c>
      <c r="L388" s="67">
        <v>470000</v>
      </c>
      <c r="M388" s="67">
        <f t="shared" si="14"/>
        <v>2820000</v>
      </c>
      <c r="N388" s="340">
        <f>Matrik[[#This Row],[JUMLAH]]-Matrik[[#This Row],[JUMLAH ]]</f>
        <v>0</v>
      </c>
      <c r="O388" s="279" t="s">
        <v>1007</v>
      </c>
      <c r="P388" s="244"/>
      <c r="Q388" s="244"/>
    </row>
    <row r="389" spans="1:19" ht="13.2" x14ac:dyDescent="0.25">
      <c r="A389" s="1" t="s">
        <v>287</v>
      </c>
      <c r="B389" s="65"/>
      <c r="C389" s="66" t="s">
        <v>759</v>
      </c>
      <c r="D389" s="65">
        <v>1</v>
      </c>
      <c r="E389" s="65" t="s">
        <v>147</v>
      </c>
      <c r="F389" s="67">
        <v>54062000</v>
      </c>
      <c r="G389" s="154">
        <f t="shared" si="13"/>
        <v>54062000</v>
      </c>
      <c r="H389" s="188"/>
      <c r="I389" s="271" t="s">
        <v>759</v>
      </c>
      <c r="J389" s="537">
        <v>1</v>
      </c>
      <c r="K389" s="272" t="s">
        <v>147</v>
      </c>
      <c r="L389" s="274">
        <v>55062000</v>
      </c>
      <c r="M389" s="274">
        <f t="shared" si="14"/>
        <v>55062000</v>
      </c>
      <c r="N389" s="340">
        <f>Matrik[[#This Row],[JUMLAH]]-Matrik[[#This Row],[JUMLAH ]]</f>
        <v>-1000000</v>
      </c>
      <c r="O389" s="279" t="s">
        <v>1007</v>
      </c>
      <c r="P389" s="244"/>
      <c r="Q389" s="244"/>
    </row>
    <row r="390" spans="1:19" ht="13.2" x14ac:dyDescent="0.25">
      <c r="A390" s="1" t="s">
        <v>288</v>
      </c>
      <c r="B390" s="68" t="s">
        <v>760</v>
      </c>
      <c r="C390" s="69" t="s">
        <v>289</v>
      </c>
      <c r="D390" s="68"/>
      <c r="E390" s="68"/>
      <c r="F390" s="70"/>
      <c r="G390" s="155">
        <f>G391</f>
        <v>36000000</v>
      </c>
      <c r="H390" s="189" t="s">
        <v>760</v>
      </c>
      <c r="I390" s="69" t="s">
        <v>289</v>
      </c>
      <c r="J390" s="68"/>
      <c r="K390" s="68"/>
      <c r="L390" s="70"/>
      <c r="M390" s="70">
        <f>M391</f>
        <v>36000000</v>
      </c>
      <c r="N390" s="417">
        <f>N391</f>
        <v>0</v>
      </c>
      <c r="O390" s="279" t="s">
        <v>1007</v>
      </c>
      <c r="P390" s="244"/>
      <c r="Q390" s="244"/>
      <c r="R390" s="345" t="s">
        <v>236</v>
      </c>
      <c r="S390" s="311" t="s">
        <v>506</v>
      </c>
    </row>
    <row r="391" spans="1:19" ht="13.2" x14ac:dyDescent="0.25">
      <c r="A391" s="1" t="s">
        <v>290</v>
      </c>
      <c r="B391" s="65"/>
      <c r="C391" s="66" t="s">
        <v>761</v>
      </c>
      <c r="D391" s="65">
        <v>24</v>
      </c>
      <c r="E391" s="65" t="s">
        <v>291</v>
      </c>
      <c r="F391" s="67">
        <v>1500000</v>
      </c>
      <c r="G391" s="154">
        <f>ROUNDDOWN(D391*F391,-3)</f>
        <v>36000000</v>
      </c>
      <c r="H391" s="188"/>
      <c r="I391" s="66" t="s">
        <v>761</v>
      </c>
      <c r="J391" s="65">
        <v>24</v>
      </c>
      <c r="K391" s="65" t="s">
        <v>291</v>
      </c>
      <c r="L391" s="67">
        <v>1500000</v>
      </c>
      <c r="M391" s="67">
        <f>ROUNDDOWN(J391*L391,-3)</f>
        <v>36000000</v>
      </c>
      <c r="N391" s="340">
        <f>Matrik[[#This Row],[JUMLAH]]-Matrik[[#This Row],[JUMLAH ]]</f>
        <v>0</v>
      </c>
      <c r="O391" s="240" t="str">
        <f>IF(AND(ISBLANK(H391),N391&lt;&gt;0),"Rev","")</f>
        <v/>
      </c>
      <c r="P391" s="244"/>
      <c r="Q391" s="244"/>
    </row>
    <row r="392" spans="1:19" ht="26.4" x14ac:dyDescent="0.25">
      <c r="A392" s="1" t="s">
        <v>292</v>
      </c>
      <c r="B392" s="59" t="s">
        <v>293</v>
      </c>
      <c r="C392" s="60" t="s">
        <v>294</v>
      </c>
      <c r="D392" s="59"/>
      <c r="E392" s="59"/>
      <c r="F392" s="61"/>
      <c r="G392" s="152">
        <f>SUM(G393,G395)</f>
        <v>137396000</v>
      </c>
      <c r="H392" s="186" t="s">
        <v>293</v>
      </c>
      <c r="I392" s="60" t="s">
        <v>294</v>
      </c>
      <c r="J392" s="59"/>
      <c r="K392" s="59"/>
      <c r="L392" s="61"/>
      <c r="M392" s="61">
        <f>SUM(M393,M395)</f>
        <v>137396000</v>
      </c>
      <c r="N392" s="406">
        <f>SUM(N393,N395)</f>
        <v>0</v>
      </c>
      <c r="O392" s="279" t="s">
        <v>1007</v>
      </c>
      <c r="P392" s="532" t="s">
        <v>505</v>
      </c>
      <c r="Q392" s="532" t="s">
        <v>506</v>
      </c>
      <c r="S392" s="311"/>
    </row>
    <row r="393" spans="1:19" ht="13.2" x14ac:dyDescent="0.25">
      <c r="A393" s="1" t="s">
        <v>295</v>
      </c>
      <c r="B393" s="62" t="s">
        <v>717</v>
      </c>
      <c r="C393" s="63" t="s">
        <v>241</v>
      </c>
      <c r="D393" s="62"/>
      <c r="E393" s="62"/>
      <c r="F393" s="64"/>
      <c r="G393" s="153">
        <f>G394</f>
        <v>79060000</v>
      </c>
      <c r="H393" s="187" t="s">
        <v>717</v>
      </c>
      <c r="I393" s="63" t="s">
        <v>241</v>
      </c>
      <c r="J393" s="62"/>
      <c r="K393" s="62"/>
      <c r="L393" s="64"/>
      <c r="M393" s="64">
        <f>M394</f>
        <v>79060000</v>
      </c>
      <c r="N393" s="416">
        <f>N394</f>
        <v>0</v>
      </c>
      <c r="O393" s="280"/>
      <c r="P393" s="244"/>
      <c r="Q393" s="244"/>
      <c r="R393" s="345" t="s">
        <v>236</v>
      </c>
      <c r="S393" s="311" t="s">
        <v>506</v>
      </c>
    </row>
    <row r="394" spans="1:19" ht="13.2" x14ac:dyDescent="0.25">
      <c r="A394" s="1" t="s">
        <v>296</v>
      </c>
      <c r="B394" s="65"/>
      <c r="C394" s="66" t="s">
        <v>762</v>
      </c>
      <c r="D394" s="65">
        <v>118</v>
      </c>
      <c r="E394" s="65" t="s">
        <v>297</v>
      </c>
      <c r="F394" s="67">
        <v>670000</v>
      </c>
      <c r="G394" s="154">
        <f>ROUNDDOWN(D394*F394,-3)</f>
        <v>79060000</v>
      </c>
      <c r="H394" s="188"/>
      <c r="I394" s="66" t="s">
        <v>762</v>
      </c>
      <c r="J394" s="65">
        <v>118</v>
      </c>
      <c r="K394" s="65" t="s">
        <v>297</v>
      </c>
      <c r="L394" s="67">
        <v>670000</v>
      </c>
      <c r="M394" s="67">
        <f>ROUNDDOWN(J394*L394,-3)</f>
        <v>79060000</v>
      </c>
      <c r="N394" s="340">
        <f>Matrik[[#This Row],[JUMLAH]]-Matrik[[#This Row],[JUMLAH ]]</f>
        <v>0</v>
      </c>
      <c r="O394" s="240" t="str">
        <f>IF(AND(ISBLANK(H394),N394&lt;&gt;0),"Rev","")</f>
        <v/>
      </c>
      <c r="P394" s="244"/>
      <c r="Q394" s="244"/>
    </row>
    <row r="395" spans="1:19" ht="13.2" x14ac:dyDescent="0.25">
      <c r="A395" s="1" t="s">
        <v>298</v>
      </c>
      <c r="B395" s="68" t="s">
        <v>763</v>
      </c>
      <c r="C395" s="69" t="s">
        <v>299</v>
      </c>
      <c r="D395" s="68"/>
      <c r="E395" s="68"/>
      <c r="F395" s="70"/>
      <c r="G395" s="155">
        <f>SUM(G396:G405)</f>
        <v>58336000</v>
      </c>
      <c r="H395" s="189" t="s">
        <v>763</v>
      </c>
      <c r="I395" s="69" t="s">
        <v>299</v>
      </c>
      <c r="J395" s="68"/>
      <c r="K395" s="68"/>
      <c r="L395" s="70"/>
      <c r="M395" s="70">
        <f>SUM(M396:M405)</f>
        <v>58336000</v>
      </c>
      <c r="N395" s="417">
        <f>SUM(N396:N405)</f>
        <v>0</v>
      </c>
      <c r="O395" s="281"/>
      <c r="P395" s="244"/>
      <c r="Q395" s="244"/>
      <c r="R395" s="345" t="s">
        <v>236</v>
      </c>
      <c r="S395" s="311" t="s">
        <v>506</v>
      </c>
    </row>
    <row r="396" spans="1:19" ht="13.2" x14ac:dyDescent="0.25">
      <c r="A396" s="1" t="s">
        <v>300</v>
      </c>
      <c r="B396" s="65"/>
      <c r="C396" s="66" t="s">
        <v>764</v>
      </c>
      <c r="D396" s="65">
        <v>12</v>
      </c>
      <c r="E396" s="65" t="s">
        <v>184</v>
      </c>
      <c r="F396" s="67">
        <v>2920000</v>
      </c>
      <c r="G396" s="154">
        <f t="shared" ref="G396:G405" si="15">ROUNDDOWN(D396*F396,-3)</f>
        <v>35040000</v>
      </c>
      <c r="H396" s="188"/>
      <c r="I396" s="66" t="s">
        <v>764</v>
      </c>
      <c r="J396" s="65">
        <v>12</v>
      </c>
      <c r="K396" s="65" t="s">
        <v>184</v>
      </c>
      <c r="L396" s="67">
        <v>2920000</v>
      </c>
      <c r="M396" s="67">
        <f t="shared" ref="M396:M405" si="16">ROUNDDOWN(J396*L396,-3)</f>
        <v>35040000</v>
      </c>
      <c r="N396" s="340">
        <f>Matrik[[#This Row],[JUMLAH]]-Matrik[[#This Row],[JUMLAH ]]</f>
        <v>0</v>
      </c>
      <c r="O396" s="240" t="str">
        <f t="shared" ref="O396:O405" si="17">IF(AND(ISBLANK(H396),N396&lt;&gt;0),"Rev","")</f>
        <v/>
      </c>
      <c r="P396" s="244"/>
      <c r="Q396" s="244"/>
    </row>
    <row r="397" spans="1:19" ht="13.2" x14ac:dyDescent="0.25">
      <c r="A397" s="1" t="s">
        <v>301</v>
      </c>
      <c r="B397" s="65"/>
      <c r="C397" s="66" t="s">
        <v>765</v>
      </c>
      <c r="D397" s="65">
        <v>12</v>
      </c>
      <c r="E397" s="65" t="s">
        <v>184</v>
      </c>
      <c r="F397" s="67">
        <v>324000</v>
      </c>
      <c r="G397" s="154">
        <f t="shared" si="15"/>
        <v>3888000</v>
      </c>
      <c r="H397" s="188"/>
      <c r="I397" s="66" t="s">
        <v>765</v>
      </c>
      <c r="J397" s="65">
        <v>12</v>
      </c>
      <c r="K397" s="65" t="s">
        <v>184</v>
      </c>
      <c r="L397" s="67">
        <v>324000</v>
      </c>
      <c r="M397" s="67">
        <f t="shared" si="16"/>
        <v>3888000</v>
      </c>
      <c r="N397" s="340">
        <f>Matrik[[#This Row],[JUMLAH]]-Matrik[[#This Row],[JUMLAH ]]</f>
        <v>0</v>
      </c>
      <c r="O397" s="240" t="str">
        <f t="shared" si="17"/>
        <v/>
      </c>
      <c r="P397" s="244"/>
      <c r="Q397" s="244"/>
    </row>
    <row r="398" spans="1:19" ht="13.2" x14ac:dyDescent="0.25">
      <c r="A398" s="1" t="s">
        <v>302</v>
      </c>
      <c r="B398" s="65"/>
      <c r="C398" s="66" t="s">
        <v>766</v>
      </c>
      <c r="D398" s="65">
        <v>12</v>
      </c>
      <c r="E398" s="65" t="s">
        <v>184</v>
      </c>
      <c r="F398" s="67">
        <v>324000</v>
      </c>
      <c r="G398" s="154">
        <f t="shared" si="15"/>
        <v>3888000</v>
      </c>
      <c r="H398" s="188"/>
      <c r="I398" s="66" t="s">
        <v>766</v>
      </c>
      <c r="J398" s="65">
        <v>12</v>
      </c>
      <c r="K398" s="65" t="s">
        <v>184</v>
      </c>
      <c r="L398" s="67">
        <v>324000</v>
      </c>
      <c r="M398" s="67">
        <f t="shared" si="16"/>
        <v>3888000</v>
      </c>
      <c r="N398" s="340">
        <f>Matrik[[#This Row],[JUMLAH]]-Matrik[[#This Row],[JUMLAH ]]</f>
        <v>0</v>
      </c>
      <c r="O398" s="240" t="str">
        <f t="shared" si="17"/>
        <v/>
      </c>
      <c r="P398" s="244"/>
      <c r="Q398" s="244"/>
    </row>
    <row r="399" spans="1:19" ht="13.2" x14ac:dyDescent="0.25">
      <c r="A399" s="1" t="s">
        <v>303</v>
      </c>
      <c r="B399" s="65"/>
      <c r="C399" s="66" t="s">
        <v>767</v>
      </c>
      <c r="D399" s="65">
        <v>12</v>
      </c>
      <c r="E399" s="65" t="s">
        <v>184</v>
      </c>
      <c r="F399" s="67">
        <v>680000</v>
      </c>
      <c r="G399" s="154">
        <f t="shared" si="15"/>
        <v>8160000</v>
      </c>
      <c r="H399" s="188"/>
      <c r="I399" s="66" t="s">
        <v>767</v>
      </c>
      <c r="J399" s="65">
        <v>12</v>
      </c>
      <c r="K399" s="65" t="s">
        <v>184</v>
      </c>
      <c r="L399" s="67">
        <v>680000</v>
      </c>
      <c r="M399" s="67">
        <f t="shared" si="16"/>
        <v>8160000</v>
      </c>
      <c r="N399" s="340">
        <f>Matrik[[#This Row],[JUMLAH]]-Matrik[[#This Row],[JUMLAH ]]</f>
        <v>0</v>
      </c>
      <c r="O399" s="240" t="str">
        <f t="shared" si="17"/>
        <v/>
      </c>
      <c r="P399" s="244"/>
      <c r="Q399" s="244"/>
    </row>
    <row r="400" spans="1:19" ht="13.2" x14ac:dyDescent="0.25">
      <c r="A400" s="1" t="s">
        <v>304</v>
      </c>
      <c r="B400" s="65"/>
      <c r="C400" s="66" t="s">
        <v>768</v>
      </c>
      <c r="D400" s="65">
        <v>12</v>
      </c>
      <c r="E400" s="65" t="s">
        <v>184</v>
      </c>
      <c r="F400" s="67">
        <v>200000</v>
      </c>
      <c r="G400" s="154">
        <f t="shared" si="15"/>
        <v>2400000</v>
      </c>
      <c r="H400" s="188"/>
      <c r="I400" s="66" t="s">
        <v>768</v>
      </c>
      <c r="J400" s="65">
        <v>12</v>
      </c>
      <c r="K400" s="65" t="s">
        <v>184</v>
      </c>
      <c r="L400" s="67">
        <v>200000</v>
      </c>
      <c r="M400" s="67">
        <f t="shared" si="16"/>
        <v>2400000</v>
      </c>
      <c r="N400" s="340">
        <f>Matrik[[#This Row],[JUMLAH]]-Matrik[[#This Row],[JUMLAH ]]</f>
        <v>0</v>
      </c>
      <c r="O400" s="240" t="str">
        <f t="shared" si="17"/>
        <v/>
      </c>
      <c r="P400" s="244"/>
      <c r="Q400" s="244"/>
    </row>
    <row r="401" spans="1:19" ht="13.2" x14ac:dyDescent="0.25">
      <c r="A401" s="1" t="s">
        <v>305</v>
      </c>
      <c r="B401" s="65"/>
      <c r="C401" s="66" t="s">
        <v>769</v>
      </c>
      <c r="D401" s="65">
        <v>12</v>
      </c>
      <c r="E401" s="65" t="s">
        <v>184</v>
      </c>
      <c r="F401" s="67">
        <v>80000</v>
      </c>
      <c r="G401" s="154">
        <f t="shared" si="15"/>
        <v>960000</v>
      </c>
      <c r="H401" s="188"/>
      <c r="I401" s="66" t="s">
        <v>769</v>
      </c>
      <c r="J401" s="65">
        <v>12</v>
      </c>
      <c r="K401" s="65" t="s">
        <v>184</v>
      </c>
      <c r="L401" s="67">
        <v>80000</v>
      </c>
      <c r="M401" s="67">
        <f t="shared" si="16"/>
        <v>960000</v>
      </c>
      <c r="N401" s="340">
        <f>Matrik[[#This Row],[JUMLAH]]-Matrik[[#This Row],[JUMLAH ]]</f>
        <v>0</v>
      </c>
      <c r="O401" s="240" t="str">
        <f t="shared" si="17"/>
        <v/>
      </c>
      <c r="P401" s="244"/>
      <c r="Q401" s="244"/>
    </row>
    <row r="402" spans="1:19" ht="13.2" x14ac:dyDescent="0.25">
      <c r="A402" s="1" t="s">
        <v>306</v>
      </c>
      <c r="B402" s="65"/>
      <c r="C402" s="66" t="s">
        <v>770</v>
      </c>
      <c r="D402" s="65">
        <v>12</v>
      </c>
      <c r="E402" s="65" t="s">
        <v>184</v>
      </c>
      <c r="F402" s="67">
        <v>200000</v>
      </c>
      <c r="G402" s="154">
        <f t="shared" si="15"/>
        <v>2400000</v>
      </c>
      <c r="H402" s="188"/>
      <c r="I402" s="66" t="s">
        <v>770</v>
      </c>
      <c r="J402" s="65">
        <v>12</v>
      </c>
      <c r="K402" s="65" t="s">
        <v>184</v>
      </c>
      <c r="L402" s="67">
        <v>200000</v>
      </c>
      <c r="M402" s="67">
        <f t="shared" si="16"/>
        <v>2400000</v>
      </c>
      <c r="N402" s="340">
        <f>Matrik[[#This Row],[JUMLAH]]-Matrik[[#This Row],[JUMLAH ]]</f>
        <v>0</v>
      </c>
      <c r="O402" s="240" t="str">
        <f t="shared" si="17"/>
        <v/>
      </c>
      <c r="P402" s="244"/>
      <c r="Q402" s="244"/>
    </row>
    <row r="403" spans="1:19" ht="13.2" x14ac:dyDescent="0.25">
      <c r="A403" s="1" t="s">
        <v>307</v>
      </c>
      <c r="B403" s="65"/>
      <c r="C403" s="66" t="s">
        <v>771</v>
      </c>
      <c r="D403" s="65">
        <v>1</v>
      </c>
      <c r="E403" s="65" t="s">
        <v>26</v>
      </c>
      <c r="F403" s="67">
        <v>400000</v>
      </c>
      <c r="G403" s="154">
        <f t="shared" si="15"/>
        <v>400000</v>
      </c>
      <c r="H403" s="188"/>
      <c r="I403" s="66" t="s">
        <v>771</v>
      </c>
      <c r="J403" s="65">
        <v>1</v>
      </c>
      <c r="K403" s="65" t="s">
        <v>26</v>
      </c>
      <c r="L403" s="67">
        <v>400000</v>
      </c>
      <c r="M403" s="67">
        <f t="shared" si="16"/>
        <v>400000</v>
      </c>
      <c r="N403" s="340">
        <f>Matrik[[#This Row],[JUMLAH]]-Matrik[[#This Row],[JUMLAH ]]</f>
        <v>0</v>
      </c>
      <c r="O403" s="240" t="str">
        <f t="shared" si="17"/>
        <v/>
      </c>
      <c r="P403" s="244"/>
      <c r="Q403" s="244"/>
    </row>
    <row r="404" spans="1:19" ht="13.2" x14ac:dyDescent="0.25">
      <c r="A404" s="1" t="s">
        <v>308</v>
      </c>
      <c r="B404" s="65"/>
      <c r="C404" s="66" t="s">
        <v>772</v>
      </c>
      <c r="D404" s="65">
        <v>1</v>
      </c>
      <c r="E404" s="65" t="s">
        <v>26</v>
      </c>
      <c r="F404" s="67">
        <v>300000</v>
      </c>
      <c r="G404" s="154">
        <f t="shared" si="15"/>
        <v>300000</v>
      </c>
      <c r="H404" s="188"/>
      <c r="I404" s="66" t="s">
        <v>772</v>
      </c>
      <c r="J404" s="65">
        <v>1</v>
      </c>
      <c r="K404" s="65" t="s">
        <v>26</v>
      </c>
      <c r="L404" s="67">
        <v>300000</v>
      </c>
      <c r="M404" s="67">
        <f t="shared" si="16"/>
        <v>300000</v>
      </c>
      <c r="N404" s="340">
        <f>Matrik[[#This Row],[JUMLAH]]-Matrik[[#This Row],[JUMLAH ]]</f>
        <v>0</v>
      </c>
      <c r="O404" s="240" t="str">
        <f t="shared" si="17"/>
        <v/>
      </c>
      <c r="P404" s="244"/>
      <c r="Q404" s="244"/>
    </row>
    <row r="405" spans="1:19" ht="13.2" x14ac:dyDescent="0.25">
      <c r="A405" s="1" t="s">
        <v>309</v>
      </c>
      <c r="B405" s="65"/>
      <c r="C405" s="66" t="s">
        <v>773</v>
      </c>
      <c r="D405" s="65">
        <v>3</v>
      </c>
      <c r="E405" s="65" t="s">
        <v>26</v>
      </c>
      <c r="F405" s="67">
        <v>300000</v>
      </c>
      <c r="G405" s="154">
        <f t="shared" si="15"/>
        <v>900000</v>
      </c>
      <c r="H405" s="188"/>
      <c r="I405" s="66" t="s">
        <v>773</v>
      </c>
      <c r="J405" s="65">
        <v>3</v>
      </c>
      <c r="K405" s="65" t="s">
        <v>26</v>
      </c>
      <c r="L405" s="67">
        <v>300000</v>
      </c>
      <c r="M405" s="67">
        <f t="shared" si="16"/>
        <v>900000</v>
      </c>
      <c r="N405" s="340">
        <f>Matrik[[#This Row],[JUMLAH]]-Matrik[[#This Row],[JUMLAH ]]</f>
        <v>0</v>
      </c>
      <c r="O405" s="240" t="str">
        <f t="shared" si="17"/>
        <v/>
      </c>
      <c r="P405" s="244"/>
      <c r="Q405" s="244"/>
    </row>
    <row r="406" spans="1:19" ht="13.2" x14ac:dyDescent="0.25">
      <c r="A406" s="1" t="s">
        <v>310</v>
      </c>
      <c r="B406" s="89" t="s">
        <v>311</v>
      </c>
      <c r="C406" s="90" t="s">
        <v>774</v>
      </c>
      <c r="D406" s="89">
        <v>3</v>
      </c>
      <c r="E406" s="89" t="s">
        <v>775</v>
      </c>
      <c r="F406" s="91"/>
      <c r="G406" s="162">
        <f>G407</f>
        <v>200000000</v>
      </c>
      <c r="H406" s="196" t="s">
        <v>311</v>
      </c>
      <c r="I406" s="90" t="s">
        <v>774</v>
      </c>
      <c r="J406" s="89">
        <v>3</v>
      </c>
      <c r="K406" s="454" t="s">
        <v>775</v>
      </c>
      <c r="L406" s="91"/>
      <c r="M406" s="91">
        <f t="shared" ref="M406:N410" si="18">M407</f>
        <v>200000000</v>
      </c>
      <c r="N406" s="423">
        <f t="shared" si="18"/>
        <v>0</v>
      </c>
      <c r="O406" s="279" t="s">
        <v>1007</v>
      </c>
      <c r="P406" s="244"/>
      <c r="Q406" s="244"/>
    </row>
    <row r="407" spans="1:19" ht="13.2" x14ac:dyDescent="0.25">
      <c r="A407" s="1" t="s">
        <v>312</v>
      </c>
      <c r="B407" s="92" t="s">
        <v>313</v>
      </c>
      <c r="C407" s="93" t="s">
        <v>314</v>
      </c>
      <c r="D407" s="92">
        <v>2</v>
      </c>
      <c r="E407" s="92" t="s">
        <v>111</v>
      </c>
      <c r="F407" s="94"/>
      <c r="G407" s="94">
        <f>G408</f>
        <v>200000000</v>
      </c>
      <c r="H407" s="92" t="s">
        <v>313</v>
      </c>
      <c r="I407" s="93" t="s">
        <v>314</v>
      </c>
      <c r="J407" s="92">
        <v>2</v>
      </c>
      <c r="K407" s="92" t="s">
        <v>111</v>
      </c>
      <c r="L407" s="94"/>
      <c r="M407" s="94">
        <f t="shared" si="18"/>
        <v>200000000</v>
      </c>
      <c r="N407" s="424">
        <f t="shared" si="18"/>
        <v>0</v>
      </c>
      <c r="O407" s="289"/>
      <c r="P407" s="244"/>
      <c r="Q407" s="244"/>
    </row>
    <row r="408" spans="1:19" ht="26.4" x14ac:dyDescent="0.25">
      <c r="A408" s="1" t="s">
        <v>776</v>
      </c>
      <c r="B408" s="380" t="s">
        <v>777</v>
      </c>
      <c r="C408" s="381" t="s">
        <v>778</v>
      </c>
      <c r="D408" s="380"/>
      <c r="E408" s="380" t="s">
        <v>554</v>
      </c>
      <c r="F408" s="382"/>
      <c r="G408" s="383">
        <f>G409</f>
        <v>200000000</v>
      </c>
      <c r="H408" s="384" t="s">
        <v>777</v>
      </c>
      <c r="I408" s="381" t="s">
        <v>778</v>
      </c>
      <c r="J408" s="380"/>
      <c r="K408" s="380" t="s">
        <v>554</v>
      </c>
      <c r="L408" s="382"/>
      <c r="M408" s="382">
        <f t="shared" si="18"/>
        <v>200000000</v>
      </c>
      <c r="N408" s="430">
        <f t="shared" si="18"/>
        <v>0</v>
      </c>
      <c r="O408" s="284"/>
      <c r="P408" s="244"/>
      <c r="Q408" s="244"/>
    </row>
    <row r="409" spans="1:19" ht="26.4" x14ac:dyDescent="0.25">
      <c r="A409" s="1" t="s">
        <v>779</v>
      </c>
      <c r="B409" s="71" t="s">
        <v>21</v>
      </c>
      <c r="C409" s="72" t="s">
        <v>778</v>
      </c>
      <c r="D409" s="71"/>
      <c r="E409" s="71"/>
      <c r="F409" s="73"/>
      <c r="G409" s="156">
        <f>G410</f>
        <v>200000000</v>
      </c>
      <c r="H409" s="190" t="s">
        <v>21</v>
      </c>
      <c r="I409" s="72" t="s">
        <v>778</v>
      </c>
      <c r="J409" s="71"/>
      <c r="K409" s="71"/>
      <c r="L409" s="73"/>
      <c r="M409" s="73">
        <f t="shared" si="18"/>
        <v>200000000</v>
      </c>
      <c r="N409" s="419">
        <f t="shared" si="18"/>
        <v>0</v>
      </c>
      <c r="O409" s="282"/>
      <c r="P409" s="532" t="s">
        <v>505</v>
      </c>
      <c r="Q409" s="532" t="s">
        <v>506</v>
      </c>
      <c r="S409" s="311"/>
    </row>
    <row r="410" spans="1:19" ht="13.2" x14ac:dyDescent="0.25">
      <c r="A410" s="1" t="s">
        <v>780</v>
      </c>
      <c r="B410" s="68" t="s">
        <v>608</v>
      </c>
      <c r="C410" s="69" t="s">
        <v>118</v>
      </c>
      <c r="D410" s="68"/>
      <c r="E410" s="68"/>
      <c r="F410" s="70"/>
      <c r="G410" s="155">
        <f>G411</f>
        <v>200000000</v>
      </c>
      <c r="H410" s="189" t="s">
        <v>608</v>
      </c>
      <c r="I410" s="69" t="s">
        <v>118</v>
      </c>
      <c r="J410" s="68"/>
      <c r="K410" s="68"/>
      <c r="L410" s="70"/>
      <c r="M410" s="70">
        <f t="shared" si="18"/>
        <v>200000000</v>
      </c>
      <c r="N410" s="417">
        <f t="shared" si="18"/>
        <v>0</v>
      </c>
      <c r="O410" s="281"/>
      <c r="P410" s="244"/>
      <c r="Q410" s="244"/>
      <c r="R410" s="345" t="s">
        <v>1043</v>
      </c>
      <c r="S410" s="311" t="s">
        <v>506</v>
      </c>
    </row>
    <row r="411" spans="1:19" ht="13.2" x14ac:dyDescent="0.25">
      <c r="A411" s="1" t="s">
        <v>781</v>
      </c>
      <c r="B411" s="65"/>
      <c r="C411" s="66" t="s">
        <v>782</v>
      </c>
      <c r="D411" s="65">
        <v>1</v>
      </c>
      <c r="E411" s="65" t="s">
        <v>120</v>
      </c>
      <c r="F411" s="67">
        <v>200000000</v>
      </c>
      <c r="G411" s="154">
        <f>ROUNDDOWN(D411*F411,-3)</f>
        <v>200000000</v>
      </c>
      <c r="H411" s="188"/>
      <c r="I411" s="66" t="s">
        <v>782</v>
      </c>
      <c r="J411" s="65">
        <v>1</v>
      </c>
      <c r="K411" s="65" t="s">
        <v>120</v>
      </c>
      <c r="L411" s="67">
        <v>200000000</v>
      </c>
      <c r="M411" s="67">
        <f>ROUNDDOWN(J411*L411,-3)</f>
        <v>200000000</v>
      </c>
      <c r="N411" s="340">
        <f>Matrik[[#This Row],[JUMLAH]]-Matrik[[#This Row],[JUMLAH ]]</f>
        <v>0</v>
      </c>
      <c r="O411" s="240" t="str">
        <f>IF(AND(ISBLANK(H411),N411&lt;&gt;0),"Rev","")</f>
        <v/>
      </c>
      <c r="P411" s="244"/>
      <c r="Q411" s="244"/>
    </row>
    <row r="412" spans="1:19" ht="52.8" x14ac:dyDescent="0.25">
      <c r="A412" s="1" t="s">
        <v>315</v>
      </c>
      <c r="B412" s="126" t="s">
        <v>316</v>
      </c>
      <c r="C412" s="127" t="s">
        <v>783</v>
      </c>
      <c r="D412" s="126">
        <v>7</v>
      </c>
      <c r="E412" s="499" t="s">
        <v>784</v>
      </c>
      <c r="F412" s="499"/>
      <c r="G412" s="174">
        <f>SUM(G413,G528,G576)</f>
        <v>2633607000</v>
      </c>
      <c r="H412" s="208" t="s">
        <v>316</v>
      </c>
      <c r="I412" s="127" t="s">
        <v>783</v>
      </c>
      <c r="J412" s="126">
        <v>7</v>
      </c>
      <c r="K412" s="250" t="s">
        <v>784</v>
      </c>
      <c r="L412" s="250"/>
      <c r="M412" s="128">
        <f>SUM(M413,M528,M576)</f>
        <v>2246974000</v>
      </c>
      <c r="N412" s="433">
        <f>SUM(N413,N528,N576)</f>
        <v>386633000</v>
      </c>
      <c r="O412" s="279" t="s">
        <v>1007</v>
      </c>
      <c r="P412" s="244"/>
      <c r="Q412" s="244"/>
    </row>
    <row r="413" spans="1:19" ht="13.2" x14ac:dyDescent="0.25">
      <c r="A413" s="1" t="s">
        <v>318</v>
      </c>
      <c r="B413" s="92" t="s">
        <v>319</v>
      </c>
      <c r="C413" s="93" t="s">
        <v>320</v>
      </c>
      <c r="D413" s="92">
        <v>2</v>
      </c>
      <c r="E413" s="92" t="s">
        <v>317</v>
      </c>
      <c r="F413" s="94"/>
      <c r="G413" s="163">
        <f>G414</f>
        <v>1331072000</v>
      </c>
      <c r="H413" s="197" t="s">
        <v>319</v>
      </c>
      <c r="I413" s="93" t="s">
        <v>320</v>
      </c>
      <c r="J413" s="92">
        <v>2</v>
      </c>
      <c r="K413" s="92" t="s">
        <v>317</v>
      </c>
      <c r="L413" s="94"/>
      <c r="M413" s="94">
        <f>M414</f>
        <v>1180814000</v>
      </c>
      <c r="N413" s="424">
        <f>N414</f>
        <v>150258000</v>
      </c>
      <c r="O413" s="279" t="s">
        <v>1007</v>
      </c>
      <c r="P413" s="244"/>
      <c r="Q413" s="244"/>
    </row>
    <row r="414" spans="1:19" ht="26.4" x14ac:dyDescent="0.25">
      <c r="A414" s="1" t="s">
        <v>321</v>
      </c>
      <c r="B414" s="380" t="s">
        <v>606</v>
      </c>
      <c r="C414" s="381" t="s">
        <v>322</v>
      </c>
      <c r="D414" s="380"/>
      <c r="E414" s="380" t="s">
        <v>554</v>
      </c>
      <c r="F414" s="382"/>
      <c r="G414" s="383">
        <f>SUM(G415,G426,G439,G452,G460,G468)</f>
        <v>1331072000</v>
      </c>
      <c r="H414" s="384" t="s">
        <v>606</v>
      </c>
      <c r="I414" s="381" t="s">
        <v>322</v>
      </c>
      <c r="J414" s="380"/>
      <c r="K414" s="380" t="s">
        <v>554</v>
      </c>
      <c r="L414" s="382"/>
      <c r="M414" s="382">
        <f>SUM(M415,M426,M439,M452,M460,M468,M484,M500,M516)</f>
        <v>1180814000</v>
      </c>
      <c r="N414" s="430">
        <f>SUM(N415,N426,N439,N452,N460,N468,N484,N500,N516)</f>
        <v>150258000</v>
      </c>
      <c r="O414" s="279" t="s">
        <v>1007</v>
      </c>
      <c r="P414" s="244"/>
      <c r="Q414" s="244"/>
    </row>
    <row r="415" spans="1:19" ht="13.2" x14ac:dyDescent="0.25">
      <c r="A415" s="1" t="s">
        <v>323</v>
      </c>
      <c r="B415" s="80" t="s">
        <v>21</v>
      </c>
      <c r="C415" s="81" t="s">
        <v>785</v>
      </c>
      <c r="D415" s="80"/>
      <c r="E415" s="80"/>
      <c r="F415" s="82"/>
      <c r="G415" s="159">
        <f>SUM(G416,G422,G424)</f>
        <v>189750000</v>
      </c>
      <c r="H415" s="193" t="s">
        <v>21</v>
      </c>
      <c r="I415" s="81" t="s">
        <v>785</v>
      </c>
      <c r="J415" s="80"/>
      <c r="K415" s="80"/>
      <c r="L415" s="82"/>
      <c r="M415" s="82">
        <f>SUM(M416,M422,M424)</f>
        <v>101322000</v>
      </c>
      <c r="N415" s="420">
        <f>SUM(N416,N422,N424)</f>
        <v>88428000</v>
      </c>
      <c r="O415" s="279" t="s">
        <v>1007</v>
      </c>
      <c r="P415" s="532" t="s">
        <v>507</v>
      </c>
      <c r="Q415" s="532" t="s">
        <v>508</v>
      </c>
      <c r="S415" s="311"/>
    </row>
    <row r="416" spans="1:19" ht="13.2" x14ac:dyDescent="0.25">
      <c r="A416" s="1" t="s">
        <v>324</v>
      </c>
      <c r="B416" s="68" t="s">
        <v>523</v>
      </c>
      <c r="C416" s="69" t="s">
        <v>24</v>
      </c>
      <c r="D416" s="68"/>
      <c r="E416" s="68"/>
      <c r="F416" s="70"/>
      <c r="G416" s="155">
        <f>SUM(G417:G421)</f>
        <v>58750000</v>
      </c>
      <c r="H416" s="189" t="s">
        <v>523</v>
      </c>
      <c r="I416" s="69" t="s">
        <v>24</v>
      </c>
      <c r="J416" s="68"/>
      <c r="K416" s="68"/>
      <c r="L416" s="70"/>
      <c r="M416" s="70">
        <f>SUM(M417:M421)</f>
        <v>43500000</v>
      </c>
      <c r="N416" s="417">
        <f>SUM(N417:N421)</f>
        <v>15250000</v>
      </c>
      <c r="O416" s="279" t="s">
        <v>1007</v>
      </c>
      <c r="P416" s="244"/>
      <c r="Q416" s="244"/>
      <c r="R416" s="4" t="s">
        <v>322</v>
      </c>
      <c r="S416" s="311" t="s">
        <v>508</v>
      </c>
    </row>
    <row r="417" spans="1:19" ht="13.2" x14ac:dyDescent="0.25">
      <c r="A417" s="1" t="s">
        <v>325</v>
      </c>
      <c r="B417" s="65"/>
      <c r="C417" s="66" t="s">
        <v>555</v>
      </c>
      <c r="D417" s="65">
        <v>230</v>
      </c>
      <c r="E417" s="65" t="s">
        <v>26</v>
      </c>
      <c r="F417" s="67">
        <v>75000</v>
      </c>
      <c r="G417" s="154">
        <f>ROUNDDOWN(D417*F417,-3)</f>
        <v>17250000</v>
      </c>
      <c r="H417" s="188"/>
      <c r="I417" s="271" t="s">
        <v>555</v>
      </c>
      <c r="J417" s="537">
        <v>100</v>
      </c>
      <c r="K417" s="272" t="s">
        <v>26</v>
      </c>
      <c r="L417" s="274">
        <v>75000</v>
      </c>
      <c r="M417" s="274">
        <f>ROUNDDOWN(J417*L417,-3)</f>
        <v>7500000</v>
      </c>
      <c r="N417" s="480">
        <f>Matrik[[#This Row],[JUMLAH]]-Matrik[[#This Row],[JUMLAH ]]</f>
        <v>9750000</v>
      </c>
      <c r="O417" s="253" t="str">
        <f>IF(AND(ISBLANK(H417),N417&lt;&gt;0),"Rev detil","")</f>
        <v>Rev detil</v>
      </c>
      <c r="P417" s="244"/>
      <c r="Q417" s="244"/>
    </row>
    <row r="418" spans="1:19" ht="13.2" x14ac:dyDescent="0.25">
      <c r="A418" s="1" t="s">
        <v>786</v>
      </c>
      <c r="B418" s="65"/>
      <c r="C418" s="66" t="s">
        <v>556</v>
      </c>
      <c r="D418" s="65">
        <v>8</v>
      </c>
      <c r="E418" s="65" t="s">
        <v>120</v>
      </c>
      <c r="F418" s="67">
        <v>1500000</v>
      </c>
      <c r="G418" s="154">
        <f>ROUNDDOWN(D418*F418,-3)</f>
        <v>12000000</v>
      </c>
      <c r="H418" s="188"/>
      <c r="I418" s="66" t="s">
        <v>556</v>
      </c>
      <c r="J418" s="65">
        <v>8</v>
      </c>
      <c r="K418" s="65" t="s">
        <v>120</v>
      </c>
      <c r="L418" s="67">
        <v>1500000</v>
      </c>
      <c r="M418" s="67">
        <f>ROUNDDOWN(J418*L418,-3)</f>
        <v>12000000</v>
      </c>
      <c r="N418" s="480">
        <f>Matrik[[#This Row],[JUMLAH]]-Matrik[[#This Row],[JUMLAH ]]</f>
        <v>0</v>
      </c>
      <c r="O418" s="253" t="str">
        <f>IF(AND(ISBLANK(H418),N418&lt;&gt;0),"Rev detil","")</f>
        <v/>
      </c>
      <c r="P418" s="244"/>
      <c r="Q418" s="244"/>
    </row>
    <row r="419" spans="1:19" ht="13.2" x14ac:dyDescent="0.25">
      <c r="A419" s="1" t="s">
        <v>787</v>
      </c>
      <c r="B419" s="65"/>
      <c r="C419" s="66" t="s">
        <v>557</v>
      </c>
      <c r="D419" s="65">
        <v>8</v>
      </c>
      <c r="E419" s="65" t="s">
        <v>120</v>
      </c>
      <c r="F419" s="67">
        <v>1500000</v>
      </c>
      <c r="G419" s="154">
        <f>ROUNDDOWN(D419*F419,-3)</f>
        <v>12000000</v>
      </c>
      <c r="H419" s="188"/>
      <c r="I419" s="66" t="s">
        <v>557</v>
      </c>
      <c r="J419" s="65">
        <v>8</v>
      </c>
      <c r="K419" s="65" t="s">
        <v>120</v>
      </c>
      <c r="L419" s="67">
        <v>1500000</v>
      </c>
      <c r="M419" s="67">
        <f>ROUNDDOWN(J419*L419,-3)</f>
        <v>12000000</v>
      </c>
      <c r="N419" s="480">
        <f>Matrik[[#This Row],[JUMLAH]]-Matrik[[#This Row],[JUMLAH ]]</f>
        <v>0</v>
      </c>
      <c r="O419" s="253" t="str">
        <f>IF(AND(ISBLANK(H419),N419&lt;&gt;0),"Rev detil","")</f>
        <v/>
      </c>
      <c r="P419" s="244"/>
      <c r="Q419" s="244"/>
    </row>
    <row r="420" spans="1:19" ht="13.2" x14ac:dyDescent="0.25">
      <c r="A420" s="1" t="s">
        <v>788</v>
      </c>
      <c r="B420" s="65"/>
      <c r="C420" s="66" t="s">
        <v>558</v>
      </c>
      <c r="D420" s="65">
        <v>8</v>
      </c>
      <c r="E420" s="65" t="s">
        <v>120</v>
      </c>
      <c r="F420" s="67">
        <v>1000000</v>
      </c>
      <c r="G420" s="154">
        <f>ROUNDDOWN(D420*F420,-3)</f>
        <v>8000000</v>
      </c>
      <c r="H420" s="188"/>
      <c r="I420" s="66" t="s">
        <v>558</v>
      </c>
      <c r="J420" s="65">
        <v>8</v>
      </c>
      <c r="K420" s="65" t="s">
        <v>120</v>
      </c>
      <c r="L420" s="67">
        <v>1000000</v>
      </c>
      <c r="M420" s="67">
        <f>ROUNDDOWN(J420*L420,-3)</f>
        <v>8000000</v>
      </c>
      <c r="N420" s="480">
        <f>Matrik[[#This Row],[JUMLAH]]-Matrik[[#This Row],[JUMLAH ]]</f>
        <v>0</v>
      </c>
      <c r="O420" s="253" t="str">
        <f>IF(AND(ISBLANK(H420),N420&lt;&gt;0),"Rev detil","")</f>
        <v/>
      </c>
      <c r="P420" s="244"/>
      <c r="Q420" s="244"/>
    </row>
    <row r="421" spans="1:19" ht="13.2" x14ac:dyDescent="0.25">
      <c r="A421" s="1" t="s">
        <v>789</v>
      </c>
      <c r="B421" s="65"/>
      <c r="C421" s="66" t="s">
        <v>790</v>
      </c>
      <c r="D421" s="65">
        <v>38</v>
      </c>
      <c r="E421" s="65" t="s">
        <v>59</v>
      </c>
      <c r="F421" s="67">
        <v>250000</v>
      </c>
      <c r="G421" s="154">
        <f>ROUNDDOWN(D421*F421,-3)</f>
        <v>9500000</v>
      </c>
      <c r="H421" s="188"/>
      <c r="I421" s="271" t="s">
        <v>790</v>
      </c>
      <c r="J421" s="537">
        <v>16</v>
      </c>
      <c r="K421" s="272" t="s">
        <v>59</v>
      </c>
      <c r="L421" s="274">
        <v>250000</v>
      </c>
      <c r="M421" s="274">
        <f>ROUNDDOWN(J421*L421,-3)</f>
        <v>4000000</v>
      </c>
      <c r="N421" s="480">
        <f>Matrik[[#This Row],[JUMLAH]]-Matrik[[#This Row],[JUMLAH ]]</f>
        <v>5500000</v>
      </c>
      <c r="O421" s="253" t="str">
        <f>IF(AND(ISBLANK(H421),N421&lt;&gt;0),"Rev detil","")</f>
        <v>Rev detil</v>
      </c>
      <c r="P421" s="244"/>
      <c r="Q421" s="244"/>
    </row>
    <row r="422" spans="1:19" ht="13.2" x14ac:dyDescent="0.25">
      <c r="A422" s="1" t="s">
        <v>326</v>
      </c>
      <c r="B422" s="68" t="s">
        <v>524</v>
      </c>
      <c r="C422" s="69" t="s">
        <v>73</v>
      </c>
      <c r="D422" s="68"/>
      <c r="E422" s="68"/>
      <c r="F422" s="70"/>
      <c r="G422" s="155">
        <f>G423</f>
        <v>1000000</v>
      </c>
      <c r="H422" s="189" t="s">
        <v>524</v>
      </c>
      <c r="I422" s="69" t="s">
        <v>73</v>
      </c>
      <c r="J422" s="68"/>
      <c r="K422" s="68"/>
      <c r="L422" s="70"/>
      <c r="M422" s="70">
        <f>M423</f>
        <v>1000000</v>
      </c>
      <c r="N422" s="417">
        <f>N423</f>
        <v>0</v>
      </c>
      <c r="O422" s="279" t="s">
        <v>1007</v>
      </c>
      <c r="P422" s="244"/>
      <c r="Q422" s="244"/>
      <c r="R422" s="4" t="s">
        <v>322</v>
      </c>
      <c r="S422" s="311" t="s">
        <v>508</v>
      </c>
    </row>
    <row r="423" spans="1:19" ht="13.2" x14ac:dyDescent="0.25">
      <c r="A423" s="1" t="s">
        <v>327</v>
      </c>
      <c r="B423" s="65"/>
      <c r="C423" s="66" t="s">
        <v>622</v>
      </c>
      <c r="D423" s="65">
        <v>4</v>
      </c>
      <c r="E423" s="65" t="s">
        <v>120</v>
      </c>
      <c r="F423" s="67">
        <v>250000</v>
      </c>
      <c r="G423" s="154">
        <f>ROUNDDOWN(D423*F423,-3)</f>
        <v>1000000</v>
      </c>
      <c r="H423" s="188"/>
      <c r="I423" s="66" t="s">
        <v>622</v>
      </c>
      <c r="J423" s="65">
        <v>4</v>
      </c>
      <c r="K423" s="65" t="s">
        <v>120</v>
      </c>
      <c r="L423" s="67">
        <v>250000</v>
      </c>
      <c r="M423" s="67">
        <f>ROUNDDOWN(J423*L423,-3)</f>
        <v>1000000</v>
      </c>
      <c r="N423" s="340">
        <f>Matrik[[#This Row],[JUMLAH]]-Matrik[[#This Row],[JUMLAH ]]</f>
        <v>0</v>
      </c>
      <c r="O423" s="240" t="str">
        <f>IF(AND(ISBLANK(H423),N423&lt;&gt;0),"Rev","")</f>
        <v/>
      </c>
      <c r="P423" s="244"/>
      <c r="Q423" s="244"/>
    </row>
    <row r="424" spans="1:19" ht="13.2" x14ac:dyDescent="0.25">
      <c r="A424" s="1" t="s">
        <v>328</v>
      </c>
      <c r="B424" s="68" t="s">
        <v>525</v>
      </c>
      <c r="C424" s="69" t="s">
        <v>35</v>
      </c>
      <c r="D424" s="68"/>
      <c r="E424" s="68"/>
      <c r="F424" s="70"/>
      <c r="G424" s="155">
        <f>G425</f>
        <v>130000000</v>
      </c>
      <c r="H424" s="189" t="s">
        <v>525</v>
      </c>
      <c r="I424" s="69" t="s">
        <v>35</v>
      </c>
      <c r="J424" s="68"/>
      <c r="K424" s="68"/>
      <c r="L424" s="70"/>
      <c r="M424" s="70">
        <f>M425</f>
        <v>56822000</v>
      </c>
      <c r="N424" s="417">
        <f>N425</f>
        <v>73178000</v>
      </c>
      <c r="O424" s="279" t="s">
        <v>1007</v>
      </c>
      <c r="P424" s="244"/>
      <c r="Q424" s="244"/>
      <c r="R424" s="4" t="s">
        <v>322</v>
      </c>
      <c r="S424" s="311" t="s">
        <v>508</v>
      </c>
    </row>
    <row r="425" spans="1:19" ht="26.4" x14ac:dyDescent="0.25">
      <c r="A425" s="1" t="s">
        <v>329</v>
      </c>
      <c r="B425" s="65"/>
      <c r="C425" s="66" t="s">
        <v>791</v>
      </c>
      <c r="D425" s="65">
        <v>25</v>
      </c>
      <c r="E425" s="65" t="s">
        <v>26</v>
      </c>
      <c r="F425" s="67">
        <v>5200000</v>
      </c>
      <c r="G425" s="154">
        <f>ROUNDDOWN(D425*F425,-3)</f>
        <v>130000000</v>
      </c>
      <c r="H425" s="188"/>
      <c r="I425" s="271" t="s">
        <v>791</v>
      </c>
      <c r="J425" s="537">
        <v>10</v>
      </c>
      <c r="K425" s="272" t="s">
        <v>26</v>
      </c>
      <c r="L425" s="274">
        <v>5682200</v>
      </c>
      <c r="M425" s="274">
        <f>ROUNDDOWN(J425*L425,-3)</f>
        <v>56822000</v>
      </c>
      <c r="N425" s="480">
        <f>Matrik[[#This Row],[JUMLAH]]-Matrik[[#This Row],[JUMLAH ]]</f>
        <v>73178000</v>
      </c>
      <c r="O425" s="253" t="str">
        <f>IF(AND(ISBLANK(H425),N425&lt;&gt;0),"Rev detil","")</f>
        <v>Rev detil</v>
      </c>
      <c r="P425" s="244"/>
      <c r="Q425" s="244"/>
    </row>
    <row r="426" spans="1:19" ht="13.2" x14ac:dyDescent="0.25">
      <c r="A426" s="1" t="s">
        <v>330</v>
      </c>
      <c r="B426" s="71" t="s">
        <v>38</v>
      </c>
      <c r="C426" s="72" t="s">
        <v>331</v>
      </c>
      <c r="D426" s="71"/>
      <c r="E426" s="71"/>
      <c r="F426" s="73"/>
      <c r="G426" s="156">
        <f>SUM(G427,G433,G435,G437)</f>
        <v>190250000</v>
      </c>
      <c r="H426" s="190" t="s">
        <v>38</v>
      </c>
      <c r="I426" s="72" t="s">
        <v>331</v>
      </c>
      <c r="J426" s="71"/>
      <c r="K426" s="71"/>
      <c r="L426" s="73"/>
      <c r="M426" s="73">
        <f>SUM(M427,M433,M435,M437)</f>
        <v>127500000</v>
      </c>
      <c r="N426" s="419">
        <f>SUM(N427,N433,N435,N437)</f>
        <v>62750000</v>
      </c>
      <c r="O426" s="279" t="s">
        <v>1007</v>
      </c>
      <c r="P426" s="532" t="s">
        <v>507</v>
      </c>
      <c r="Q426" s="532" t="s">
        <v>508</v>
      </c>
      <c r="S426" s="311"/>
    </row>
    <row r="427" spans="1:19" ht="13.2" x14ac:dyDescent="0.25">
      <c r="A427" s="1" t="s">
        <v>332</v>
      </c>
      <c r="B427" s="68" t="s">
        <v>523</v>
      </c>
      <c r="C427" s="69" t="s">
        <v>24</v>
      </c>
      <c r="D427" s="68"/>
      <c r="E427" s="68"/>
      <c r="F427" s="70"/>
      <c r="G427" s="155">
        <f>SUM(G428:G432)</f>
        <v>68250000</v>
      </c>
      <c r="H427" s="189" t="s">
        <v>523</v>
      </c>
      <c r="I427" s="69" t="s">
        <v>24</v>
      </c>
      <c r="J427" s="68"/>
      <c r="K427" s="68"/>
      <c r="L427" s="70"/>
      <c r="M427" s="70">
        <f>SUM(M428:M432)</f>
        <v>44500000</v>
      </c>
      <c r="N427" s="417">
        <f>SUM(N428:N432)</f>
        <v>23750000</v>
      </c>
      <c r="O427" s="279" t="s">
        <v>1007</v>
      </c>
      <c r="P427" s="244"/>
      <c r="Q427" s="244"/>
      <c r="R427" s="4" t="s">
        <v>322</v>
      </c>
      <c r="S427" s="311" t="s">
        <v>508</v>
      </c>
    </row>
    <row r="428" spans="1:19" ht="13.2" x14ac:dyDescent="0.25">
      <c r="A428" s="1" t="s">
        <v>333</v>
      </c>
      <c r="B428" s="65"/>
      <c r="C428" s="66" t="s">
        <v>555</v>
      </c>
      <c r="D428" s="65">
        <v>350</v>
      </c>
      <c r="E428" s="65" t="s">
        <v>26</v>
      </c>
      <c r="F428" s="67">
        <v>75000</v>
      </c>
      <c r="G428" s="154">
        <f>ROUNDDOWN(D428*F428,-3)</f>
        <v>26250000</v>
      </c>
      <c r="H428" s="188"/>
      <c r="I428" s="271" t="s">
        <v>555</v>
      </c>
      <c r="J428" s="537">
        <v>100</v>
      </c>
      <c r="K428" s="272" t="s">
        <v>26</v>
      </c>
      <c r="L428" s="274">
        <v>75000</v>
      </c>
      <c r="M428" s="274">
        <f>ROUNDDOWN(J428*L428,-3)</f>
        <v>7500000</v>
      </c>
      <c r="N428" s="340">
        <f>Matrik[[#This Row],[JUMLAH]]-Matrik[[#This Row],[JUMLAH ]]</f>
        <v>18750000</v>
      </c>
      <c r="O428" s="279" t="s">
        <v>1007</v>
      </c>
      <c r="P428" s="244"/>
      <c r="Q428" s="244"/>
    </row>
    <row r="429" spans="1:19" ht="13.2" x14ac:dyDescent="0.25">
      <c r="A429" s="1" t="s">
        <v>334</v>
      </c>
      <c r="B429" s="65"/>
      <c r="C429" s="66" t="s">
        <v>556</v>
      </c>
      <c r="D429" s="65">
        <v>8</v>
      </c>
      <c r="E429" s="65" t="s">
        <v>120</v>
      </c>
      <c r="F429" s="67">
        <v>1500000</v>
      </c>
      <c r="G429" s="154">
        <f>ROUNDDOWN(D429*F429,-3)</f>
        <v>12000000</v>
      </c>
      <c r="H429" s="188"/>
      <c r="I429" s="66" t="s">
        <v>556</v>
      </c>
      <c r="J429" s="65">
        <v>8</v>
      </c>
      <c r="K429" s="65" t="s">
        <v>120</v>
      </c>
      <c r="L429" s="67">
        <v>1500000</v>
      </c>
      <c r="M429" s="67">
        <f>ROUNDDOWN(J429*L429,-3)</f>
        <v>12000000</v>
      </c>
      <c r="N429" s="480">
        <f>Matrik[[#This Row],[JUMLAH]]-Matrik[[#This Row],[JUMLAH ]]</f>
        <v>0</v>
      </c>
      <c r="O429" s="253" t="str">
        <f>IF(AND(ISBLANK(H429),N429&lt;&gt;0),"Rev detil","")</f>
        <v/>
      </c>
      <c r="P429" s="244"/>
      <c r="Q429" s="244"/>
    </row>
    <row r="430" spans="1:19" ht="13.2" x14ac:dyDescent="0.25">
      <c r="A430" s="1" t="s">
        <v>792</v>
      </c>
      <c r="B430" s="65"/>
      <c r="C430" s="66" t="s">
        <v>557</v>
      </c>
      <c r="D430" s="65">
        <v>8</v>
      </c>
      <c r="E430" s="65" t="s">
        <v>120</v>
      </c>
      <c r="F430" s="67">
        <v>1500000</v>
      </c>
      <c r="G430" s="154">
        <f>ROUNDDOWN(D430*F430,-3)</f>
        <v>12000000</v>
      </c>
      <c r="H430" s="188"/>
      <c r="I430" s="66" t="s">
        <v>557</v>
      </c>
      <c r="J430" s="65">
        <v>8</v>
      </c>
      <c r="K430" s="65" t="s">
        <v>120</v>
      </c>
      <c r="L430" s="67">
        <v>1500000</v>
      </c>
      <c r="M430" s="67">
        <f>ROUNDDOWN(J430*L430,-3)</f>
        <v>12000000</v>
      </c>
      <c r="N430" s="480">
        <f>Matrik[[#This Row],[JUMLAH]]-Matrik[[#This Row],[JUMLAH ]]</f>
        <v>0</v>
      </c>
      <c r="O430" s="253" t="str">
        <f>IF(AND(ISBLANK(H430),N430&lt;&gt;0),"Rev detil","")</f>
        <v/>
      </c>
      <c r="P430" s="244"/>
      <c r="Q430" s="244"/>
    </row>
    <row r="431" spans="1:19" ht="13.2" x14ac:dyDescent="0.25">
      <c r="A431" s="1" t="s">
        <v>793</v>
      </c>
      <c r="B431" s="65"/>
      <c r="C431" s="66" t="s">
        <v>558</v>
      </c>
      <c r="D431" s="65">
        <v>8</v>
      </c>
      <c r="E431" s="65" t="s">
        <v>120</v>
      </c>
      <c r="F431" s="67">
        <v>1000000</v>
      </c>
      <c r="G431" s="154">
        <f>ROUNDDOWN(D431*F431,-3)</f>
        <v>8000000</v>
      </c>
      <c r="H431" s="188"/>
      <c r="I431" s="66" t="s">
        <v>558</v>
      </c>
      <c r="J431" s="65">
        <v>8</v>
      </c>
      <c r="K431" s="65" t="s">
        <v>120</v>
      </c>
      <c r="L431" s="67">
        <v>1000000</v>
      </c>
      <c r="M431" s="67">
        <f>ROUNDDOWN(J431*L431,-3)</f>
        <v>8000000</v>
      </c>
      <c r="N431" s="480">
        <f>Matrik[[#This Row],[JUMLAH]]-Matrik[[#This Row],[JUMLAH ]]</f>
        <v>0</v>
      </c>
      <c r="O431" s="253" t="str">
        <f>IF(AND(ISBLANK(H431),N431&lt;&gt;0),"Rev detil","")</f>
        <v/>
      </c>
      <c r="P431" s="244"/>
      <c r="Q431" s="244"/>
    </row>
    <row r="432" spans="1:19" ht="13.2" x14ac:dyDescent="0.25">
      <c r="A432" s="1" t="s">
        <v>794</v>
      </c>
      <c r="B432" s="65"/>
      <c r="C432" s="66" t="s">
        <v>790</v>
      </c>
      <c r="D432" s="65">
        <v>40</v>
      </c>
      <c r="E432" s="65" t="s">
        <v>59</v>
      </c>
      <c r="F432" s="67">
        <v>250000</v>
      </c>
      <c r="G432" s="154">
        <f>ROUNDDOWN(D432*F432,-3)</f>
        <v>10000000</v>
      </c>
      <c r="H432" s="188"/>
      <c r="I432" s="271" t="s">
        <v>790</v>
      </c>
      <c r="J432" s="537">
        <v>20</v>
      </c>
      <c r="K432" s="272" t="s">
        <v>59</v>
      </c>
      <c r="L432" s="274">
        <v>250000</v>
      </c>
      <c r="M432" s="274">
        <f>ROUNDDOWN(J432*L432,-3)</f>
        <v>5000000</v>
      </c>
      <c r="N432" s="480">
        <f>Matrik[[#This Row],[JUMLAH]]-Matrik[[#This Row],[JUMLAH ]]</f>
        <v>5000000</v>
      </c>
      <c r="O432" s="253" t="str">
        <f>IF(AND(ISBLANK(H432),N432&lt;&gt;0),"Rev detil","")</f>
        <v>Rev detil</v>
      </c>
      <c r="P432" s="244"/>
      <c r="Q432" s="244"/>
    </row>
    <row r="433" spans="1:19" ht="13.2" x14ac:dyDescent="0.25">
      <c r="A433" s="1" t="s">
        <v>335</v>
      </c>
      <c r="B433" s="68" t="s">
        <v>524</v>
      </c>
      <c r="C433" s="69" t="s">
        <v>73</v>
      </c>
      <c r="D433" s="68"/>
      <c r="E433" s="68"/>
      <c r="F433" s="70"/>
      <c r="G433" s="155">
        <f>G434</f>
        <v>1000000</v>
      </c>
      <c r="H433" s="189" t="s">
        <v>524</v>
      </c>
      <c r="I433" s="69" t="s">
        <v>73</v>
      </c>
      <c r="J433" s="68"/>
      <c r="K433" s="68"/>
      <c r="L433" s="70"/>
      <c r="M433" s="70">
        <f>M434</f>
        <v>1000000</v>
      </c>
      <c r="N433" s="417">
        <f>N434</f>
        <v>0</v>
      </c>
      <c r="O433" s="279" t="s">
        <v>1007</v>
      </c>
      <c r="P433" s="244"/>
      <c r="Q433" s="244"/>
      <c r="R433" s="4" t="s">
        <v>322</v>
      </c>
      <c r="S433" s="311" t="s">
        <v>508</v>
      </c>
    </row>
    <row r="434" spans="1:19" ht="13.2" x14ac:dyDescent="0.25">
      <c r="A434" s="1" t="s">
        <v>336</v>
      </c>
      <c r="B434" s="65"/>
      <c r="C434" s="66" t="s">
        <v>622</v>
      </c>
      <c r="D434" s="65">
        <v>4</v>
      </c>
      <c r="E434" s="65" t="s">
        <v>120</v>
      </c>
      <c r="F434" s="67">
        <v>250000</v>
      </c>
      <c r="G434" s="154">
        <f>ROUNDDOWN(D434*F434,-3)</f>
        <v>1000000</v>
      </c>
      <c r="H434" s="188"/>
      <c r="I434" s="66" t="s">
        <v>622</v>
      </c>
      <c r="J434" s="65">
        <v>4</v>
      </c>
      <c r="K434" s="65" t="s">
        <v>120</v>
      </c>
      <c r="L434" s="67">
        <v>250000</v>
      </c>
      <c r="M434" s="67">
        <f>ROUNDDOWN(J434*L434,-3)</f>
        <v>1000000</v>
      </c>
      <c r="N434" s="340">
        <f>Matrik[[#This Row],[JUMLAH]]-Matrik[[#This Row],[JUMLAH ]]</f>
        <v>0</v>
      </c>
      <c r="O434" s="240" t="str">
        <f>IF(AND(ISBLANK(H434),N434&lt;&gt;0),"Rev","")</f>
        <v/>
      </c>
      <c r="P434" s="244"/>
      <c r="Q434" s="244"/>
    </row>
    <row r="435" spans="1:19" ht="13.2" x14ac:dyDescent="0.25">
      <c r="A435" s="1" t="s">
        <v>337</v>
      </c>
      <c r="B435" s="68" t="s">
        <v>528</v>
      </c>
      <c r="C435" s="69" t="s">
        <v>31</v>
      </c>
      <c r="D435" s="68"/>
      <c r="E435" s="68"/>
      <c r="F435" s="70"/>
      <c r="G435" s="155">
        <f>G436</f>
        <v>4000000</v>
      </c>
      <c r="H435" s="189" t="s">
        <v>528</v>
      </c>
      <c r="I435" s="69" t="s">
        <v>31</v>
      </c>
      <c r="J435" s="68"/>
      <c r="K435" s="68"/>
      <c r="L435" s="70"/>
      <c r="M435" s="70">
        <f>M436</f>
        <v>4000000</v>
      </c>
      <c r="N435" s="417">
        <f>N436</f>
        <v>0</v>
      </c>
      <c r="O435" s="279" t="s">
        <v>1007</v>
      </c>
      <c r="P435" s="244"/>
      <c r="Q435" s="244"/>
      <c r="R435" s="4" t="s">
        <v>322</v>
      </c>
      <c r="S435" s="311" t="s">
        <v>508</v>
      </c>
    </row>
    <row r="436" spans="1:19" ht="13.2" x14ac:dyDescent="0.25">
      <c r="A436" s="1" t="s">
        <v>338</v>
      </c>
      <c r="B436" s="65"/>
      <c r="C436" s="66" t="s">
        <v>559</v>
      </c>
      <c r="D436" s="65">
        <v>4</v>
      </c>
      <c r="E436" s="65" t="s">
        <v>33</v>
      </c>
      <c r="F436" s="67">
        <v>1000000</v>
      </c>
      <c r="G436" s="154">
        <f>ROUNDDOWN(D436*F436,-3)</f>
        <v>4000000</v>
      </c>
      <c r="H436" s="188"/>
      <c r="I436" s="66" t="s">
        <v>559</v>
      </c>
      <c r="J436" s="65">
        <v>4</v>
      </c>
      <c r="K436" s="65" t="s">
        <v>33</v>
      </c>
      <c r="L436" s="67">
        <v>1000000</v>
      </c>
      <c r="M436" s="67">
        <f>ROUNDDOWN(J436*L436,-3)</f>
        <v>4000000</v>
      </c>
      <c r="N436" s="340">
        <f>Matrik[[#This Row],[JUMLAH]]-Matrik[[#This Row],[JUMLAH ]]</f>
        <v>0</v>
      </c>
      <c r="O436" s="240" t="str">
        <f>IF(AND(ISBLANK(H436),N436&lt;&gt;0),"Rev","")</f>
        <v/>
      </c>
      <c r="P436" s="244"/>
      <c r="Q436" s="244"/>
    </row>
    <row r="437" spans="1:19" ht="13.2" x14ac:dyDescent="0.25">
      <c r="A437" s="1" t="s">
        <v>339</v>
      </c>
      <c r="B437" s="129" t="s">
        <v>525</v>
      </c>
      <c r="C437" s="130" t="s">
        <v>35</v>
      </c>
      <c r="D437" s="129"/>
      <c r="E437" s="129"/>
      <c r="F437" s="131"/>
      <c r="G437" s="175">
        <f>G438</f>
        <v>117000000</v>
      </c>
      <c r="H437" s="209" t="s">
        <v>525</v>
      </c>
      <c r="I437" s="130" t="s">
        <v>35</v>
      </c>
      <c r="J437" s="129"/>
      <c r="K437" s="129"/>
      <c r="L437" s="131"/>
      <c r="M437" s="131">
        <f>M438</f>
        <v>78000000</v>
      </c>
      <c r="N437" s="431">
        <f>N438</f>
        <v>39000000</v>
      </c>
      <c r="O437" s="279" t="s">
        <v>1007</v>
      </c>
      <c r="P437" s="244"/>
      <c r="Q437" s="244"/>
      <c r="R437" s="4" t="s">
        <v>322</v>
      </c>
      <c r="S437" s="311" t="s">
        <v>508</v>
      </c>
    </row>
    <row r="438" spans="1:19" ht="13.2" x14ac:dyDescent="0.25">
      <c r="A438" s="1" t="s">
        <v>340</v>
      </c>
      <c r="B438" s="65"/>
      <c r="C438" s="66" t="s">
        <v>795</v>
      </c>
      <c r="D438" s="65">
        <v>18</v>
      </c>
      <c r="E438" s="65" t="s">
        <v>26</v>
      </c>
      <c r="F438" s="67">
        <v>6500000</v>
      </c>
      <c r="G438" s="154">
        <f>ROUNDDOWN(D438*F438,-3)</f>
        <v>117000000</v>
      </c>
      <c r="H438" s="188"/>
      <c r="I438" s="271" t="s">
        <v>795</v>
      </c>
      <c r="J438" s="537">
        <v>12</v>
      </c>
      <c r="K438" s="272" t="s">
        <v>26</v>
      </c>
      <c r="L438" s="274">
        <v>6500000</v>
      </c>
      <c r="M438" s="274">
        <f>ROUNDDOWN(J438*L438,-3)</f>
        <v>78000000</v>
      </c>
      <c r="N438" s="340">
        <f>Matrik[[#This Row],[JUMLAH]]-Matrik[[#This Row],[JUMLAH ]]</f>
        <v>39000000</v>
      </c>
      <c r="O438" s="240" t="str">
        <f>IF(AND(ISBLANK(H438),N438&lt;&gt;0),"Rev","")</f>
        <v>Rev</v>
      </c>
      <c r="P438" s="244"/>
      <c r="Q438" s="244"/>
    </row>
    <row r="439" spans="1:19" ht="13.2" x14ac:dyDescent="0.25">
      <c r="A439" s="1" t="s">
        <v>341</v>
      </c>
      <c r="B439" s="116" t="s">
        <v>91</v>
      </c>
      <c r="C439" s="117" t="s">
        <v>796</v>
      </c>
      <c r="D439" s="116"/>
      <c r="E439" s="116"/>
      <c r="F439" s="118"/>
      <c r="G439" s="171">
        <f>SUM(G440,G446,G448,G450)</f>
        <v>178435000</v>
      </c>
      <c r="H439" s="205" t="s">
        <v>91</v>
      </c>
      <c r="I439" s="117" t="s">
        <v>796</v>
      </c>
      <c r="J439" s="116"/>
      <c r="K439" s="116"/>
      <c r="L439" s="118"/>
      <c r="M439" s="118">
        <f>SUM(M440,M446,M448,M450)</f>
        <v>95582000</v>
      </c>
      <c r="N439" s="438">
        <f>SUM(N440,N446,N448,N450)</f>
        <v>82853000</v>
      </c>
      <c r="O439" s="279" t="s">
        <v>1007</v>
      </c>
      <c r="P439" s="532" t="s">
        <v>507</v>
      </c>
      <c r="Q439" s="532" t="s">
        <v>508</v>
      </c>
      <c r="S439" s="311"/>
    </row>
    <row r="440" spans="1:19" ht="13.2" x14ac:dyDescent="0.25">
      <c r="A440" s="1" t="s">
        <v>342</v>
      </c>
      <c r="B440" s="74" t="s">
        <v>523</v>
      </c>
      <c r="C440" s="75" t="s">
        <v>24</v>
      </c>
      <c r="D440" s="74"/>
      <c r="E440" s="74"/>
      <c r="F440" s="76"/>
      <c r="G440" s="157">
        <f>SUM(G441:G445)</f>
        <v>52000000</v>
      </c>
      <c r="H440" s="191" t="s">
        <v>523</v>
      </c>
      <c r="I440" s="75" t="s">
        <v>24</v>
      </c>
      <c r="J440" s="74"/>
      <c r="K440" s="74"/>
      <c r="L440" s="76"/>
      <c r="M440" s="76">
        <f>SUM(M441:M445)</f>
        <v>44500000</v>
      </c>
      <c r="N440" s="418">
        <f>SUM(N441:N445)</f>
        <v>7500000</v>
      </c>
      <c r="O440" s="279" t="s">
        <v>1007</v>
      </c>
      <c r="P440" s="244"/>
      <c r="Q440" s="244"/>
      <c r="R440" s="4" t="s">
        <v>322</v>
      </c>
      <c r="S440" s="311" t="s">
        <v>508</v>
      </c>
    </row>
    <row r="441" spans="1:19" ht="13.2" x14ac:dyDescent="0.25">
      <c r="A441" s="1" t="s">
        <v>343</v>
      </c>
      <c r="B441" s="65"/>
      <c r="C441" s="66" t="s">
        <v>555</v>
      </c>
      <c r="D441" s="65">
        <v>200</v>
      </c>
      <c r="E441" s="65" t="s">
        <v>26</v>
      </c>
      <c r="F441" s="67">
        <v>75000</v>
      </c>
      <c r="G441" s="154">
        <f>ROUNDDOWN(D441*F441,-3)</f>
        <v>15000000</v>
      </c>
      <c r="H441" s="188"/>
      <c r="I441" s="271" t="s">
        <v>555</v>
      </c>
      <c r="J441" s="537">
        <v>100</v>
      </c>
      <c r="K441" s="272" t="s">
        <v>26</v>
      </c>
      <c r="L441" s="274">
        <v>75000</v>
      </c>
      <c r="M441" s="274">
        <f>ROUNDDOWN(J441*L441,-3)</f>
        <v>7500000</v>
      </c>
      <c r="N441" s="480">
        <f>Matrik[[#This Row],[JUMLAH]]-Matrik[[#This Row],[JUMLAH ]]</f>
        <v>7500000</v>
      </c>
      <c r="O441" s="253" t="str">
        <f>IF(AND(ISBLANK(H441),N441&lt;&gt;0),"Rev detil","")</f>
        <v>Rev detil</v>
      </c>
      <c r="P441" s="244"/>
      <c r="Q441" s="244"/>
    </row>
    <row r="442" spans="1:19" ht="13.2" x14ac:dyDescent="0.25">
      <c r="A442" s="1" t="s">
        <v>344</v>
      </c>
      <c r="B442" s="65"/>
      <c r="C442" s="66" t="s">
        <v>556</v>
      </c>
      <c r="D442" s="65">
        <v>8</v>
      </c>
      <c r="E442" s="65" t="s">
        <v>120</v>
      </c>
      <c r="F442" s="67">
        <v>1500000</v>
      </c>
      <c r="G442" s="154">
        <f>ROUNDDOWN(D442*F442,-3)</f>
        <v>12000000</v>
      </c>
      <c r="H442" s="188"/>
      <c r="I442" s="66" t="s">
        <v>556</v>
      </c>
      <c r="J442" s="65">
        <v>8</v>
      </c>
      <c r="K442" s="65" t="s">
        <v>120</v>
      </c>
      <c r="L442" s="67">
        <v>1500000</v>
      </c>
      <c r="M442" s="67">
        <f>ROUNDDOWN(J442*L442,-3)</f>
        <v>12000000</v>
      </c>
      <c r="N442" s="480">
        <f>Matrik[[#This Row],[JUMLAH]]-Matrik[[#This Row],[JUMLAH ]]</f>
        <v>0</v>
      </c>
      <c r="O442" s="253" t="str">
        <f>IF(AND(ISBLANK(H442),N442&lt;&gt;0),"Rev detil","")</f>
        <v/>
      </c>
      <c r="P442" s="244"/>
      <c r="Q442" s="244"/>
    </row>
    <row r="443" spans="1:19" ht="13.2" x14ac:dyDescent="0.25">
      <c r="A443" s="1" t="s">
        <v>797</v>
      </c>
      <c r="B443" s="65"/>
      <c r="C443" s="66" t="s">
        <v>557</v>
      </c>
      <c r="D443" s="65">
        <v>8</v>
      </c>
      <c r="E443" s="65" t="s">
        <v>120</v>
      </c>
      <c r="F443" s="67">
        <v>1500000</v>
      </c>
      <c r="G443" s="154">
        <f>ROUNDDOWN(D443*F443,-3)</f>
        <v>12000000</v>
      </c>
      <c r="H443" s="188"/>
      <c r="I443" s="66" t="s">
        <v>557</v>
      </c>
      <c r="J443" s="65">
        <v>8</v>
      </c>
      <c r="K443" s="65" t="s">
        <v>120</v>
      </c>
      <c r="L443" s="67">
        <v>1500000</v>
      </c>
      <c r="M443" s="67">
        <f>ROUNDDOWN(J443*L443,-3)</f>
        <v>12000000</v>
      </c>
      <c r="N443" s="480">
        <f>Matrik[[#This Row],[JUMLAH]]-Matrik[[#This Row],[JUMLAH ]]</f>
        <v>0</v>
      </c>
      <c r="O443" s="253" t="str">
        <f>IF(AND(ISBLANK(H443),N443&lt;&gt;0),"Rev detil","")</f>
        <v/>
      </c>
      <c r="P443" s="244"/>
      <c r="Q443" s="244"/>
    </row>
    <row r="444" spans="1:19" ht="13.2" x14ac:dyDescent="0.25">
      <c r="A444" s="1" t="s">
        <v>798</v>
      </c>
      <c r="B444" s="65"/>
      <c r="C444" s="66" t="s">
        <v>558</v>
      </c>
      <c r="D444" s="65">
        <v>8</v>
      </c>
      <c r="E444" s="65" t="s">
        <v>120</v>
      </c>
      <c r="F444" s="67">
        <v>1000000</v>
      </c>
      <c r="G444" s="154">
        <f>ROUNDDOWN(D444*F444,-3)</f>
        <v>8000000</v>
      </c>
      <c r="H444" s="188"/>
      <c r="I444" s="66" t="s">
        <v>558</v>
      </c>
      <c r="J444" s="65">
        <v>8</v>
      </c>
      <c r="K444" s="65" t="s">
        <v>120</v>
      </c>
      <c r="L444" s="67">
        <v>1000000</v>
      </c>
      <c r="M444" s="67">
        <f>ROUNDDOWN(J444*L444,-3)</f>
        <v>8000000</v>
      </c>
      <c r="N444" s="480">
        <f>Matrik[[#This Row],[JUMLAH]]-Matrik[[#This Row],[JUMLAH ]]</f>
        <v>0</v>
      </c>
      <c r="O444" s="253" t="str">
        <f>IF(AND(ISBLANK(H444),N444&lt;&gt;0),"Rev detil","")</f>
        <v/>
      </c>
      <c r="P444" s="244"/>
      <c r="Q444" s="244"/>
    </row>
    <row r="445" spans="1:19" ht="13.2" x14ac:dyDescent="0.25">
      <c r="A445" s="1" t="s">
        <v>799</v>
      </c>
      <c r="B445" s="65"/>
      <c r="C445" s="66" t="s">
        <v>790</v>
      </c>
      <c r="D445" s="65">
        <v>20</v>
      </c>
      <c r="E445" s="65" t="s">
        <v>59</v>
      </c>
      <c r="F445" s="67">
        <v>250000</v>
      </c>
      <c r="G445" s="154">
        <f>ROUNDDOWN(D445*F445,-3)</f>
        <v>5000000</v>
      </c>
      <c r="H445" s="188"/>
      <c r="I445" s="66" t="s">
        <v>790</v>
      </c>
      <c r="J445" s="65">
        <v>20</v>
      </c>
      <c r="K445" s="65" t="s">
        <v>59</v>
      </c>
      <c r="L445" s="67">
        <v>250000</v>
      </c>
      <c r="M445" s="67">
        <f>ROUNDDOWN(J445*L445,-3)</f>
        <v>5000000</v>
      </c>
      <c r="N445" s="340">
        <f>Matrik[[#This Row],[JUMLAH]]-Matrik[[#This Row],[JUMLAH ]]</f>
        <v>0</v>
      </c>
      <c r="O445" s="279" t="s">
        <v>1007</v>
      </c>
      <c r="P445" s="244"/>
      <c r="Q445" s="244"/>
    </row>
    <row r="446" spans="1:19" ht="13.2" x14ac:dyDescent="0.25">
      <c r="A446" s="1" t="s">
        <v>800</v>
      </c>
      <c r="B446" s="129" t="s">
        <v>524</v>
      </c>
      <c r="C446" s="130" t="s">
        <v>73</v>
      </c>
      <c r="D446" s="129"/>
      <c r="E446" s="129"/>
      <c r="F446" s="131"/>
      <c r="G446" s="175">
        <f>G447</f>
        <v>1000000</v>
      </c>
      <c r="H446" s="209" t="s">
        <v>524</v>
      </c>
      <c r="I446" s="130" t="s">
        <v>73</v>
      </c>
      <c r="J446" s="129"/>
      <c r="K446" s="129"/>
      <c r="L446" s="131"/>
      <c r="M446" s="131">
        <f>M447</f>
        <v>1000000</v>
      </c>
      <c r="N446" s="431">
        <f>N447</f>
        <v>0</v>
      </c>
      <c r="O446" s="279" t="s">
        <v>1007</v>
      </c>
      <c r="P446" s="244"/>
      <c r="Q446" s="244"/>
      <c r="R446" s="4" t="s">
        <v>322</v>
      </c>
      <c r="S446" s="311" t="s">
        <v>508</v>
      </c>
    </row>
    <row r="447" spans="1:19" ht="13.2" x14ac:dyDescent="0.25">
      <c r="A447" s="1" t="s">
        <v>801</v>
      </c>
      <c r="B447" s="65"/>
      <c r="C447" s="66" t="s">
        <v>622</v>
      </c>
      <c r="D447" s="65">
        <v>4</v>
      </c>
      <c r="E447" s="65" t="s">
        <v>120</v>
      </c>
      <c r="F447" s="67">
        <v>250000</v>
      </c>
      <c r="G447" s="154">
        <f>ROUNDDOWN(D447*F447,-3)</f>
        <v>1000000</v>
      </c>
      <c r="H447" s="188"/>
      <c r="I447" s="66" t="s">
        <v>622</v>
      </c>
      <c r="J447" s="65">
        <v>4</v>
      </c>
      <c r="K447" s="65" t="s">
        <v>120</v>
      </c>
      <c r="L447" s="67">
        <v>250000</v>
      </c>
      <c r="M447" s="67">
        <f>ROUNDDOWN(J447*L447,-3)</f>
        <v>1000000</v>
      </c>
      <c r="N447" s="340">
        <f>Matrik[[#This Row],[JUMLAH]]-Matrik[[#This Row],[JUMLAH ]]</f>
        <v>0</v>
      </c>
      <c r="O447" s="240" t="str">
        <f>IF(AND(ISBLANK(H447),N447&lt;&gt;0),"Rev","")</f>
        <v/>
      </c>
      <c r="P447" s="244"/>
      <c r="Q447" s="244"/>
    </row>
    <row r="448" spans="1:19" ht="13.2" x14ac:dyDescent="0.25">
      <c r="A448" s="1" t="s">
        <v>802</v>
      </c>
      <c r="B448" s="110" t="s">
        <v>528</v>
      </c>
      <c r="C448" s="111" t="s">
        <v>31</v>
      </c>
      <c r="D448" s="110"/>
      <c r="E448" s="110"/>
      <c r="F448" s="112"/>
      <c r="G448" s="169">
        <f>G449</f>
        <v>8000000</v>
      </c>
      <c r="H448" s="203" t="s">
        <v>528</v>
      </c>
      <c r="I448" s="111" t="s">
        <v>31</v>
      </c>
      <c r="J448" s="110"/>
      <c r="K448" s="110"/>
      <c r="L448" s="112"/>
      <c r="M448" s="112">
        <f>M449</f>
        <v>8000000</v>
      </c>
      <c r="N448" s="437">
        <f>N449</f>
        <v>0</v>
      </c>
      <c r="O448" s="279" t="s">
        <v>1007</v>
      </c>
      <c r="P448" s="244"/>
      <c r="Q448" s="244"/>
      <c r="R448" s="4" t="s">
        <v>322</v>
      </c>
      <c r="S448" s="311" t="s">
        <v>508</v>
      </c>
    </row>
    <row r="449" spans="1:19" ht="13.2" x14ac:dyDescent="0.25">
      <c r="A449" s="1" t="s">
        <v>803</v>
      </c>
      <c r="B449" s="65"/>
      <c r="C449" s="66" t="s">
        <v>559</v>
      </c>
      <c r="D449" s="65">
        <v>8</v>
      </c>
      <c r="E449" s="65" t="s">
        <v>33</v>
      </c>
      <c r="F449" s="67">
        <v>1000000</v>
      </c>
      <c r="G449" s="154">
        <f>ROUNDDOWN(D449*F449,-3)</f>
        <v>8000000</v>
      </c>
      <c r="H449" s="188"/>
      <c r="I449" s="66" t="s">
        <v>559</v>
      </c>
      <c r="J449" s="65">
        <v>8</v>
      </c>
      <c r="K449" s="65" t="s">
        <v>33</v>
      </c>
      <c r="L449" s="67">
        <v>1000000</v>
      </c>
      <c r="M449" s="67">
        <f>ROUNDDOWN(J449*L449,-3)</f>
        <v>8000000</v>
      </c>
      <c r="N449" s="480">
        <f>Matrik[[#This Row],[JUMLAH]]-Matrik[[#This Row],[JUMLAH ]]</f>
        <v>0</v>
      </c>
      <c r="O449" s="253" t="str">
        <f>IF(AND(ISBLANK(H449),N449&lt;&gt;0),"Rev detil","")</f>
        <v/>
      </c>
      <c r="P449" s="244"/>
      <c r="Q449" s="244"/>
    </row>
    <row r="450" spans="1:19" ht="13.2" x14ac:dyDescent="0.25">
      <c r="A450" s="1" t="s">
        <v>345</v>
      </c>
      <c r="B450" s="62" t="s">
        <v>525</v>
      </c>
      <c r="C450" s="63" t="s">
        <v>35</v>
      </c>
      <c r="D450" s="62"/>
      <c r="E450" s="62"/>
      <c r="F450" s="64"/>
      <c r="G450" s="153">
        <f>G451</f>
        <v>117435000</v>
      </c>
      <c r="H450" s="187" t="s">
        <v>525</v>
      </c>
      <c r="I450" s="63" t="s">
        <v>35</v>
      </c>
      <c r="J450" s="62"/>
      <c r="K450" s="62"/>
      <c r="L450" s="64"/>
      <c r="M450" s="64">
        <f>M451</f>
        <v>42082000</v>
      </c>
      <c r="N450" s="416">
        <f>N451</f>
        <v>75353000</v>
      </c>
      <c r="O450" s="279" t="s">
        <v>1007</v>
      </c>
      <c r="P450" s="244"/>
      <c r="Q450" s="244"/>
      <c r="R450" s="4" t="s">
        <v>322</v>
      </c>
      <c r="S450" s="311" t="s">
        <v>508</v>
      </c>
    </row>
    <row r="451" spans="1:19" ht="13.2" x14ac:dyDescent="0.25">
      <c r="A451" s="1" t="s">
        <v>346</v>
      </c>
      <c r="B451" s="65"/>
      <c r="C451" s="66" t="s">
        <v>804</v>
      </c>
      <c r="D451" s="65">
        <v>20</v>
      </c>
      <c r="E451" s="65" t="s">
        <v>26</v>
      </c>
      <c r="F451" s="67">
        <v>5871750</v>
      </c>
      <c r="G451" s="154">
        <f>ROUNDDOWN(D451*F451,-3)</f>
        <v>117435000</v>
      </c>
      <c r="H451" s="188"/>
      <c r="I451" s="271" t="s">
        <v>804</v>
      </c>
      <c r="J451" s="537">
        <v>10</v>
      </c>
      <c r="K451" s="272" t="s">
        <v>26</v>
      </c>
      <c r="L451" s="274">
        <v>4208250</v>
      </c>
      <c r="M451" s="274">
        <f>ROUNDDOWN(J451*L451,-3)</f>
        <v>42082000</v>
      </c>
      <c r="N451" s="480">
        <f>Matrik[[#This Row],[JUMLAH]]-Matrik[[#This Row],[JUMLAH ]]</f>
        <v>75353000</v>
      </c>
      <c r="O451" s="253" t="str">
        <f>IF(AND(ISBLANK(H451),N451&lt;&gt;0),"Rev detil","")</f>
        <v>Rev detil</v>
      </c>
      <c r="P451" s="244"/>
      <c r="Q451" s="244"/>
    </row>
    <row r="452" spans="1:19" ht="13.2" x14ac:dyDescent="0.25">
      <c r="A452" s="1" t="s">
        <v>347</v>
      </c>
      <c r="B452" s="71" t="s">
        <v>167</v>
      </c>
      <c r="C452" s="72" t="s">
        <v>805</v>
      </c>
      <c r="D452" s="71"/>
      <c r="E452" s="71"/>
      <c r="F452" s="73"/>
      <c r="G452" s="156">
        <f>SUM(G453,G458)</f>
        <v>186750000</v>
      </c>
      <c r="H452" s="190" t="s">
        <v>167</v>
      </c>
      <c r="I452" s="72" t="s">
        <v>805</v>
      </c>
      <c r="J452" s="71"/>
      <c r="K452" s="71"/>
      <c r="L452" s="73"/>
      <c r="M452" s="73">
        <f>SUM(M453,M458)</f>
        <v>47750000</v>
      </c>
      <c r="N452" s="419">
        <f>SUM(N453,N458)</f>
        <v>139000000</v>
      </c>
      <c r="O452" s="279" t="s">
        <v>1007</v>
      </c>
      <c r="P452" s="532" t="s">
        <v>507</v>
      </c>
      <c r="Q452" s="532" t="s">
        <v>508</v>
      </c>
      <c r="S452" s="311"/>
    </row>
    <row r="453" spans="1:19" ht="13.2" x14ac:dyDescent="0.25">
      <c r="A453" s="1" t="s">
        <v>806</v>
      </c>
      <c r="B453" s="68" t="s">
        <v>523</v>
      </c>
      <c r="C453" s="69" t="s">
        <v>24</v>
      </c>
      <c r="D453" s="68"/>
      <c r="E453" s="68"/>
      <c r="F453" s="70"/>
      <c r="G453" s="155">
        <f>SUM(G454:G457)</f>
        <v>49250000</v>
      </c>
      <c r="H453" s="189" t="s">
        <v>523</v>
      </c>
      <c r="I453" s="69" t="s">
        <v>24</v>
      </c>
      <c r="J453" s="68"/>
      <c r="K453" s="68"/>
      <c r="L453" s="70"/>
      <c r="M453" s="70">
        <f>SUM(M454:M457)</f>
        <v>19750000</v>
      </c>
      <c r="N453" s="417">
        <f>SUM(N454:N457)</f>
        <v>29500000</v>
      </c>
      <c r="O453" s="279" t="s">
        <v>1007</v>
      </c>
      <c r="P453" s="244"/>
      <c r="Q453" s="244"/>
      <c r="R453" s="4" t="s">
        <v>322</v>
      </c>
      <c r="S453" s="311" t="s">
        <v>508</v>
      </c>
    </row>
    <row r="454" spans="1:19" ht="13.2" x14ac:dyDescent="0.25">
      <c r="A454" s="1" t="s">
        <v>807</v>
      </c>
      <c r="B454" s="65"/>
      <c r="C454" s="66" t="s">
        <v>555</v>
      </c>
      <c r="D454" s="65">
        <v>230</v>
      </c>
      <c r="E454" s="65" t="s">
        <v>26</v>
      </c>
      <c r="F454" s="67">
        <v>75000</v>
      </c>
      <c r="G454" s="154">
        <f>ROUNDDOWN(D454*F454,-3)</f>
        <v>17250000</v>
      </c>
      <c r="H454" s="188"/>
      <c r="I454" s="271" t="s">
        <v>555</v>
      </c>
      <c r="J454" s="537">
        <v>50</v>
      </c>
      <c r="K454" s="272" t="s">
        <v>26</v>
      </c>
      <c r="L454" s="274">
        <v>75000</v>
      </c>
      <c r="M454" s="274">
        <f>ROUNDDOWN(J454*L454,-3)</f>
        <v>3750000</v>
      </c>
      <c r="N454" s="480">
        <f>Matrik[[#This Row],[JUMLAH]]-Matrik[[#This Row],[JUMLAH ]]</f>
        <v>13500000</v>
      </c>
      <c r="O454" s="253" t="str">
        <f>IF(AND(ISBLANK(H454),N454&lt;&gt;0),"Rev detil","")</f>
        <v>Rev detil</v>
      </c>
      <c r="P454" s="244"/>
      <c r="Q454" s="244"/>
    </row>
    <row r="455" spans="1:19" ht="13.2" x14ac:dyDescent="0.25">
      <c r="A455" s="1" t="s">
        <v>808</v>
      </c>
      <c r="B455" s="65"/>
      <c r="C455" s="66" t="s">
        <v>556</v>
      </c>
      <c r="D455" s="65">
        <v>8</v>
      </c>
      <c r="E455" s="65" t="s">
        <v>120</v>
      </c>
      <c r="F455" s="67">
        <v>1500000</v>
      </c>
      <c r="G455" s="154">
        <f>ROUNDDOWN(D455*F455,-3)</f>
        <v>12000000</v>
      </c>
      <c r="H455" s="188"/>
      <c r="I455" s="271" t="s">
        <v>556</v>
      </c>
      <c r="J455" s="537">
        <v>4</v>
      </c>
      <c r="K455" s="272" t="s">
        <v>120</v>
      </c>
      <c r="L455" s="274">
        <v>1500000</v>
      </c>
      <c r="M455" s="274">
        <f>ROUNDDOWN(J455*L455,-3)</f>
        <v>6000000</v>
      </c>
      <c r="N455" s="480">
        <f>Matrik[[#This Row],[JUMLAH]]-Matrik[[#This Row],[JUMLAH ]]</f>
        <v>6000000</v>
      </c>
      <c r="O455" s="253" t="str">
        <f>IF(AND(ISBLANK(H455),N455&lt;&gt;0),"Rev detil","")</f>
        <v>Rev detil</v>
      </c>
      <c r="P455" s="244"/>
      <c r="Q455" s="244"/>
    </row>
    <row r="456" spans="1:19" ht="13.2" x14ac:dyDescent="0.25">
      <c r="A456" s="1" t="s">
        <v>809</v>
      </c>
      <c r="B456" s="65"/>
      <c r="C456" s="66" t="s">
        <v>557</v>
      </c>
      <c r="D456" s="65">
        <v>8</v>
      </c>
      <c r="E456" s="65" t="s">
        <v>120</v>
      </c>
      <c r="F456" s="67">
        <v>1500000</v>
      </c>
      <c r="G456" s="154">
        <f>ROUNDDOWN(D456*F456,-3)</f>
        <v>12000000</v>
      </c>
      <c r="H456" s="188"/>
      <c r="I456" s="271" t="s">
        <v>557</v>
      </c>
      <c r="J456" s="537">
        <v>4</v>
      </c>
      <c r="K456" s="272" t="s">
        <v>120</v>
      </c>
      <c r="L456" s="274">
        <v>1500000</v>
      </c>
      <c r="M456" s="274">
        <f>ROUNDDOWN(J456*L456,-3)</f>
        <v>6000000</v>
      </c>
      <c r="N456" s="480">
        <f>Matrik[[#This Row],[JUMLAH]]-Matrik[[#This Row],[JUMLAH ]]</f>
        <v>6000000</v>
      </c>
      <c r="O456" s="253" t="str">
        <f>IF(AND(ISBLANK(H456),N456&lt;&gt;0),"Rev detil","")</f>
        <v>Rev detil</v>
      </c>
      <c r="P456" s="244"/>
      <c r="Q456" s="244"/>
    </row>
    <row r="457" spans="1:19" ht="13.2" x14ac:dyDescent="0.25">
      <c r="A457" s="1" t="s">
        <v>810</v>
      </c>
      <c r="B457" s="65"/>
      <c r="C457" s="66" t="s">
        <v>558</v>
      </c>
      <c r="D457" s="65">
        <v>8</v>
      </c>
      <c r="E457" s="65" t="s">
        <v>120</v>
      </c>
      <c r="F457" s="67">
        <v>1000000</v>
      </c>
      <c r="G457" s="154">
        <f>ROUNDDOWN(D457*F457,-3)</f>
        <v>8000000</v>
      </c>
      <c r="H457" s="188"/>
      <c r="I457" s="271" t="s">
        <v>558</v>
      </c>
      <c r="J457" s="537">
        <v>4</v>
      </c>
      <c r="K457" s="272" t="s">
        <v>120</v>
      </c>
      <c r="L457" s="274">
        <v>1000000</v>
      </c>
      <c r="M457" s="274">
        <f>ROUNDDOWN(J457*L457,-3)</f>
        <v>4000000</v>
      </c>
      <c r="N457" s="480">
        <f>Matrik[[#This Row],[JUMLAH]]-Matrik[[#This Row],[JUMLAH ]]</f>
        <v>4000000</v>
      </c>
      <c r="O457" s="253" t="str">
        <f>IF(AND(ISBLANK(H457),N457&lt;&gt;0),"Rev detil","")</f>
        <v>Rev detil</v>
      </c>
      <c r="P457" s="244"/>
      <c r="Q457" s="244"/>
    </row>
    <row r="458" spans="1:19" ht="13.2" x14ac:dyDescent="0.25">
      <c r="A458" s="1" t="s">
        <v>348</v>
      </c>
      <c r="B458" s="68" t="s">
        <v>525</v>
      </c>
      <c r="C458" s="69" t="s">
        <v>35</v>
      </c>
      <c r="D458" s="68"/>
      <c r="E458" s="68"/>
      <c r="F458" s="70"/>
      <c r="G458" s="155">
        <f>G459</f>
        <v>137500000</v>
      </c>
      <c r="H458" s="189" t="s">
        <v>525</v>
      </c>
      <c r="I458" s="69" t="s">
        <v>35</v>
      </c>
      <c r="J458" s="68"/>
      <c r="K458" s="68"/>
      <c r="L458" s="70"/>
      <c r="M458" s="70">
        <f>M459</f>
        <v>28000000</v>
      </c>
      <c r="N458" s="417">
        <f>N459</f>
        <v>109500000</v>
      </c>
      <c r="O458" s="279" t="s">
        <v>1007</v>
      </c>
      <c r="P458" s="244"/>
      <c r="Q458" s="244"/>
      <c r="R458" s="4" t="s">
        <v>322</v>
      </c>
      <c r="S458" s="311" t="s">
        <v>508</v>
      </c>
    </row>
    <row r="459" spans="1:19" ht="13.2" x14ac:dyDescent="0.25">
      <c r="A459" s="1" t="s">
        <v>349</v>
      </c>
      <c r="B459" s="65"/>
      <c r="C459" s="66" t="s">
        <v>811</v>
      </c>
      <c r="D459" s="65">
        <v>25</v>
      </c>
      <c r="E459" s="65" t="s">
        <v>26</v>
      </c>
      <c r="F459" s="67">
        <v>5500000</v>
      </c>
      <c r="G459" s="154">
        <f>ROUNDDOWN(D459*F459,-3)</f>
        <v>137500000</v>
      </c>
      <c r="H459" s="188"/>
      <c r="I459" s="271" t="s">
        <v>811</v>
      </c>
      <c r="J459" s="537">
        <v>8</v>
      </c>
      <c r="K459" s="272" t="s">
        <v>26</v>
      </c>
      <c r="L459" s="274">
        <v>3500000</v>
      </c>
      <c r="M459" s="274">
        <f>ROUNDDOWN(J459*L459,-3)</f>
        <v>28000000</v>
      </c>
      <c r="N459" s="480">
        <f>Matrik[[#This Row],[JUMLAH]]-Matrik[[#This Row],[JUMLAH ]]</f>
        <v>109500000</v>
      </c>
      <c r="O459" s="253" t="str">
        <f>IF(AND(ISBLANK(H459),N459&lt;&gt;0),"Rev detil","")</f>
        <v>Rev detil</v>
      </c>
      <c r="P459" s="244"/>
      <c r="Q459" s="244"/>
    </row>
    <row r="460" spans="1:19" ht="13.2" x14ac:dyDescent="0.25">
      <c r="A460" s="1" t="s">
        <v>812</v>
      </c>
      <c r="B460" s="71" t="s">
        <v>177</v>
      </c>
      <c r="C460" s="72" t="s">
        <v>813</v>
      </c>
      <c r="D460" s="71"/>
      <c r="E460" s="71"/>
      <c r="F460" s="73"/>
      <c r="G460" s="156">
        <f>SUM(G461,G466)</f>
        <v>165187000</v>
      </c>
      <c r="H460" s="190" t="s">
        <v>177</v>
      </c>
      <c r="I460" s="72" t="s">
        <v>813</v>
      </c>
      <c r="J460" s="71"/>
      <c r="K460" s="71"/>
      <c r="L460" s="73"/>
      <c r="M460" s="73">
        <f>SUM(M461,M466)</f>
        <v>47296000</v>
      </c>
      <c r="N460" s="419">
        <f>SUM(N461,N466)</f>
        <v>117891000</v>
      </c>
      <c r="O460" s="279" t="s">
        <v>1007</v>
      </c>
      <c r="P460" s="532" t="s">
        <v>507</v>
      </c>
      <c r="Q460" s="532" t="s">
        <v>508</v>
      </c>
      <c r="S460" s="311"/>
    </row>
    <row r="461" spans="1:19" ht="13.2" x14ac:dyDescent="0.25">
      <c r="A461" s="1" t="s">
        <v>814</v>
      </c>
      <c r="B461" s="68" t="s">
        <v>523</v>
      </c>
      <c r="C461" s="69" t="s">
        <v>24</v>
      </c>
      <c r="D461" s="68"/>
      <c r="E461" s="68"/>
      <c r="F461" s="70"/>
      <c r="G461" s="155">
        <f>SUM(G462:G465)</f>
        <v>29250000</v>
      </c>
      <c r="H461" s="189" t="s">
        <v>523</v>
      </c>
      <c r="I461" s="69" t="s">
        <v>24</v>
      </c>
      <c r="J461" s="68"/>
      <c r="K461" s="68"/>
      <c r="L461" s="70"/>
      <c r="M461" s="70">
        <f>SUM(M462:M465)</f>
        <v>27000000</v>
      </c>
      <c r="N461" s="417">
        <f>SUM(N462:N465)</f>
        <v>2250000</v>
      </c>
      <c r="O461" s="279" t="s">
        <v>1007</v>
      </c>
      <c r="P461" s="244"/>
      <c r="Q461" s="244"/>
      <c r="R461" s="4" t="s">
        <v>322</v>
      </c>
      <c r="S461" s="311" t="s">
        <v>508</v>
      </c>
    </row>
    <row r="462" spans="1:19" ht="13.2" x14ac:dyDescent="0.25">
      <c r="A462" s="1" t="s">
        <v>815</v>
      </c>
      <c r="B462" s="65"/>
      <c r="C462" s="66" t="s">
        <v>555</v>
      </c>
      <c r="D462" s="65">
        <v>70</v>
      </c>
      <c r="E462" s="65" t="s">
        <v>26</v>
      </c>
      <c r="F462" s="67">
        <v>75000</v>
      </c>
      <c r="G462" s="154">
        <f>ROUNDDOWN(D462*F462,-3)</f>
        <v>5250000</v>
      </c>
      <c r="H462" s="188"/>
      <c r="I462" s="271" t="s">
        <v>555</v>
      </c>
      <c r="J462" s="537">
        <v>40</v>
      </c>
      <c r="K462" s="272" t="s">
        <v>26</v>
      </c>
      <c r="L462" s="274">
        <v>75000</v>
      </c>
      <c r="M462" s="274">
        <f>ROUNDDOWN(J462*L462,-3)</f>
        <v>3000000</v>
      </c>
      <c r="N462" s="480">
        <f>Matrik[[#This Row],[JUMLAH]]-Matrik[[#This Row],[JUMLAH ]]</f>
        <v>2250000</v>
      </c>
      <c r="O462" s="253" t="str">
        <f>IF(AND(ISBLANK(H462),N462&lt;&gt;0),"Rev detil","")</f>
        <v>Rev detil</v>
      </c>
      <c r="P462" s="244"/>
      <c r="Q462" s="244"/>
    </row>
    <row r="463" spans="1:19" ht="13.2" x14ac:dyDescent="0.25">
      <c r="A463" s="1" t="s">
        <v>816</v>
      </c>
      <c r="B463" s="65"/>
      <c r="C463" s="66" t="s">
        <v>556</v>
      </c>
      <c r="D463" s="65">
        <v>6</v>
      </c>
      <c r="E463" s="65" t="s">
        <v>120</v>
      </c>
      <c r="F463" s="67">
        <v>1500000</v>
      </c>
      <c r="G463" s="154">
        <f>ROUNDDOWN(D463*F463,-3)</f>
        <v>9000000</v>
      </c>
      <c r="H463" s="188"/>
      <c r="I463" s="66" t="s">
        <v>556</v>
      </c>
      <c r="J463" s="65">
        <v>6</v>
      </c>
      <c r="K463" s="65" t="s">
        <v>120</v>
      </c>
      <c r="L463" s="67">
        <v>1500000</v>
      </c>
      <c r="M463" s="67">
        <f>ROUNDDOWN(J463*L463,-3)</f>
        <v>9000000</v>
      </c>
      <c r="N463" s="480">
        <f>Matrik[[#This Row],[JUMLAH]]-Matrik[[#This Row],[JUMLAH ]]</f>
        <v>0</v>
      </c>
      <c r="O463" s="253" t="str">
        <f>IF(AND(ISBLANK(H463),N463&lt;&gt;0),"Rev detil","")</f>
        <v/>
      </c>
      <c r="P463" s="244"/>
      <c r="Q463" s="244"/>
    </row>
    <row r="464" spans="1:19" ht="13.2" x14ac:dyDescent="0.25">
      <c r="A464" s="1" t="s">
        <v>817</v>
      </c>
      <c r="B464" s="65"/>
      <c r="C464" s="66" t="s">
        <v>557</v>
      </c>
      <c r="D464" s="65">
        <v>6</v>
      </c>
      <c r="E464" s="65" t="s">
        <v>120</v>
      </c>
      <c r="F464" s="67">
        <v>1500000</v>
      </c>
      <c r="G464" s="154">
        <f>ROUNDDOWN(D464*F464,-3)</f>
        <v>9000000</v>
      </c>
      <c r="H464" s="188"/>
      <c r="I464" s="66" t="s">
        <v>557</v>
      </c>
      <c r="J464" s="65">
        <v>6</v>
      </c>
      <c r="K464" s="65" t="s">
        <v>120</v>
      </c>
      <c r="L464" s="67">
        <v>1500000</v>
      </c>
      <c r="M464" s="67">
        <f>ROUNDDOWN(J464*L464,-3)</f>
        <v>9000000</v>
      </c>
      <c r="N464" s="480">
        <f>Matrik[[#This Row],[JUMLAH]]-Matrik[[#This Row],[JUMLAH ]]</f>
        <v>0</v>
      </c>
      <c r="O464" s="253" t="str">
        <f>IF(AND(ISBLANK(H464),N464&lt;&gt;0),"Rev detil","")</f>
        <v/>
      </c>
      <c r="P464" s="244"/>
      <c r="Q464" s="244"/>
    </row>
    <row r="465" spans="1:19" ht="13.2" x14ac:dyDescent="0.25">
      <c r="A465" s="1" t="s">
        <v>818</v>
      </c>
      <c r="B465" s="65"/>
      <c r="C465" s="66" t="s">
        <v>558</v>
      </c>
      <c r="D465" s="65">
        <v>6</v>
      </c>
      <c r="E465" s="65" t="s">
        <v>120</v>
      </c>
      <c r="F465" s="67">
        <v>1000000</v>
      </c>
      <c r="G465" s="154">
        <f>ROUNDDOWN(D465*F465,-3)</f>
        <v>6000000</v>
      </c>
      <c r="H465" s="188"/>
      <c r="I465" s="66" t="s">
        <v>558</v>
      </c>
      <c r="J465" s="65">
        <v>6</v>
      </c>
      <c r="K465" s="65" t="s">
        <v>120</v>
      </c>
      <c r="L465" s="67">
        <v>1000000</v>
      </c>
      <c r="M465" s="67">
        <f>ROUNDDOWN(J465*L465,-3)</f>
        <v>6000000</v>
      </c>
      <c r="N465" s="480">
        <f>Matrik[[#This Row],[JUMLAH]]-Matrik[[#This Row],[JUMLAH ]]</f>
        <v>0</v>
      </c>
      <c r="O465" s="253" t="str">
        <f>IF(AND(ISBLANK(H465),N465&lt;&gt;0),"Rev detil","")</f>
        <v/>
      </c>
      <c r="P465" s="244"/>
      <c r="Q465" s="244"/>
    </row>
    <row r="466" spans="1:19" ht="13.2" x14ac:dyDescent="0.25">
      <c r="A466" s="1" t="s">
        <v>819</v>
      </c>
      <c r="B466" s="68" t="s">
        <v>525</v>
      </c>
      <c r="C466" s="69" t="s">
        <v>35</v>
      </c>
      <c r="D466" s="68"/>
      <c r="E466" s="68"/>
      <c r="F466" s="70"/>
      <c r="G466" s="155">
        <f>G467</f>
        <v>135937000</v>
      </c>
      <c r="H466" s="189" t="s">
        <v>525</v>
      </c>
      <c r="I466" s="69" t="s">
        <v>35</v>
      </c>
      <c r="J466" s="68"/>
      <c r="K466" s="68"/>
      <c r="L466" s="70"/>
      <c r="M466" s="70">
        <f>M467</f>
        <v>20296000</v>
      </c>
      <c r="N466" s="417">
        <f>N467</f>
        <v>115641000</v>
      </c>
      <c r="O466" s="279" t="s">
        <v>1007</v>
      </c>
      <c r="P466" s="244"/>
      <c r="Q466" s="244"/>
      <c r="R466" s="4" t="s">
        <v>322</v>
      </c>
      <c r="S466" s="311" t="s">
        <v>508</v>
      </c>
    </row>
    <row r="467" spans="1:19" ht="13.2" x14ac:dyDescent="0.25">
      <c r="A467" s="1" t="s">
        <v>820</v>
      </c>
      <c r="B467" s="65"/>
      <c r="C467" s="66" t="s">
        <v>821</v>
      </c>
      <c r="D467" s="65">
        <v>25</v>
      </c>
      <c r="E467" s="65" t="s">
        <v>26</v>
      </c>
      <c r="F467" s="67">
        <v>5437480</v>
      </c>
      <c r="G467" s="154">
        <f>ROUNDDOWN(D467*F467,-3)</f>
        <v>135937000</v>
      </c>
      <c r="H467" s="188"/>
      <c r="I467" s="271" t="s">
        <v>821</v>
      </c>
      <c r="J467" s="537">
        <v>8</v>
      </c>
      <c r="K467" s="272" t="s">
        <v>26</v>
      </c>
      <c r="L467" s="274">
        <v>2537000</v>
      </c>
      <c r="M467" s="274">
        <f>ROUNDDOWN(J467*L467,-3)</f>
        <v>20296000</v>
      </c>
      <c r="N467" s="480">
        <f>Matrik[[#This Row],[JUMLAH]]-Matrik[[#This Row],[JUMLAH ]]</f>
        <v>115641000</v>
      </c>
      <c r="O467" s="253" t="str">
        <f>IF(AND(ISBLANK(H467),N467&lt;&gt;0),"Rev detil","")</f>
        <v>Rev detil</v>
      </c>
      <c r="P467" s="244"/>
      <c r="Q467" s="244"/>
    </row>
    <row r="468" spans="1:19" ht="13.2" x14ac:dyDescent="0.25">
      <c r="A468" s="1" t="s">
        <v>822</v>
      </c>
      <c r="B468" s="71" t="s">
        <v>191</v>
      </c>
      <c r="C468" s="72" t="s">
        <v>823</v>
      </c>
      <c r="D468" s="71"/>
      <c r="E468" s="71"/>
      <c r="F468" s="73"/>
      <c r="G468" s="156">
        <f>SUM(G469,G476,G478,G480)</f>
        <v>420700000</v>
      </c>
      <c r="H468" s="190" t="s">
        <v>191</v>
      </c>
      <c r="I468" s="72" t="s">
        <v>823</v>
      </c>
      <c r="J468" s="71"/>
      <c r="K468" s="71"/>
      <c r="L468" s="73"/>
      <c r="M468" s="73">
        <f>SUM(M469,M476,M478,M480)</f>
        <v>420700000</v>
      </c>
      <c r="N468" s="419">
        <f>SUM(N469,N476,N478,N480)</f>
        <v>0</v>
      </c>
      <c r="O468" s="279" t="s">
        <v>1007</v>
      </c>
      <c r="P468" s="532" t="s">
        <v>507</v>
      </c>
      <c r="Q468" s="532" t="s">
        <v>508</v>
      </c>
      <c r="S468" s="311"/>
    </row>
    <row r="469" spans="1:19" ht="13.2" x14ac:dyDescent="0.25">
      <c r="A469" s="1" t="s">
        <v>824</v>
      </c>
      <c r="B469" s="68" t="s">
        <v>523</v>
      </c>
      <c r="C469" s="69" t="s">
        <v>24</v>
      </c>
      <c r="D469" s="68"/>
      <c r="E469" s="68"/>
      <c r="F469" s="70"/>
      <c r="G469" s="155">
        <f>SUM(G470:G475)</f>
        <v>42900000</v>
      </c>
      <c r="H469" s="189" t="s">
        <v>523</v>
      </c>
      <c r="I469" s="69" t="s">
        <v>24</v>
      </c>
      <c r="J469" s="68"/>
      <c r="K469" s="68"/>
      <c r="L469" s="70"/>
      <c r="M469" s="70">
        <f>SUM(M470:M475)</f>
        <v>42900000</v>
      </c>
      <c r="N469" s="417">
        <f>SUM(N470:N475)</f>
        <v>0</v>
      </c>
      <c r="O469" s="279" t="s">
        <v>1007</v>
      </c>
      <c r="P469" s="244"/>
      <c r="Q469" s="244"/>
      <c r="R469" s="4" t="s">
        <v>322</v>
      </c>
      <c r="S469" s="311" t="s">
        <v>508</v>
      </c>
    </row>
    <row r="470" spans="1:19" ht="13.2" x14ac:dyDescent="0.25">
      <c r="A470" s="1" t="s">
        <v>825</v>
      </c>
      <c r="B470" s="65"/>
      <c r="C470" s="66" t="s">
        <v>555</v>
      </c>
      <c r="D470" s="65">
        <v>100</v>
      </c>
      <c r="E470" s="65" t="s">
        <v>26</v>
      </c>
      <c r="F470" s="67">
        <v>75000</v>
      </c>
      <c r="G470" s="154">
        <f t="shared" ref="G470:G475" si="19">ROUNDDOWN(D470*F470,-3)</f>
        <v>7500000</v>
      </c>
      <c r="H470" s="188"/>
      <c r="I470" s="66" t="s">
        <v>555</v>
      </c>
      <c r="J470" s="65">
        <v>100</v>
      </c>
      <c r="K470" s="65" t="s">
        <v>26</v>
      </c>
      <c r="L470" s="67">
        <v>75000</v>
      </c>
      <c r="M470" s="67">
        <f t="shared" ref="M470:M475" si="20">ROUNDDOWN(J470*L470,-3)</f>
        <v>7500000</v>
      </c>
      <c r="N470" s="340">
        <f>Matrik[[#This Row],[JUMLAH]]-Matrik[[#This Row],[JUMLAH ]]</f>
        <v>0</v>
      </c>
      <c r="O470" s="240" t="str">
        <f t="shared" ref="O470:O475" si="21">IF(AND(ISBLANK(H470),N470&lt;&gt;0),"Rev","")</f>
        <v/>
      </c>
      <c r="P470" s="244"/>
      <c r="Q470" s="244"/>
    </row>
    <row r="471" spans="1:19" ht="13.2" x14ac:dyDescent="0.25">
      <c r="A471" s="1" t="s">
        <v>826</v>
      </c>
      <c r="B471" s="65"/>
      <c r="C471" s="66" t="s">
        <v>556</v>
      </c>
      <c r="D471" s="65">
        <v>2</v>
      </c>
      <c r="E471" s="65" t="s">
        <v>120</v>
      </c>
      <c r="F471" s="67">
        <v>1500000</v>
      </c>
      <c r="G471" s="154">
        <f t="shared" si="19"/>
        <v>3000000</v>
      </c>
      <c r="H471" s="188"/>
      <c r="I471" s="66" t="s">
        <v>556</v>
      </c>
      <c r="J471" s="65">
        <v>2</v>
      </c>
      <c r="K471" s="65" t="s">
        <v>120</v>
      </c>
      <c r="L471" s="67">
        <v>1500000</v>
      </c>
      <c r="M471" s="67">
        <f t="shared" si="20"/>
        <v>3000000</v>
      </c>
      <c r="N471" s="340">
        <f>Matrik[[#This Row],[JUMLAH]]-Matrik[[#This Row],[JUMLAH ]]</f>
        <v>0</v>
      </c>
      <c r="O471" s="240" t="str">
        <f t="shared" si="21"/>
        <v/>
      </c>
      <c r="P471" s="244"/>
      <c r="Q471" s="244"/>
    </row>
    <row r="472" spans="1:19" ht="13.2" x14ac:dyDescent="0.25">
      <c r="A472" s="1" t="s">
        <v>827</v>
      </c>
      <c r="B472" s="65"/>
      <c r="C472" s="66" t="s">
        <v>557</v>
      </c>
      <c r="D472" s="65">
        <v>2</v>
      </c>
      <c r="E472" s="65" t="s">
        <v>120</v>
      </c>
      <c r="F472" s="67">
        <v>1500000</v>
      </c>
      <c r="G472" s="154">
        <f t="shared" si="19"/>
        <v>3000000</v>
      </c>
      <c r="H472" s="188"/>
      <c r="I472" s="66" t="s">
        <v>557</v>
      </c>
      <c r="J472" s="65">
        <v>2</v>
      </c>
      <c r="K472" s="65" t="s">
        <v>120</v>
      </c>
      <c r="L472" s="67">
        <v>1500000</v>
      </c>
      <c r="M472" s="67">
        <f t="shared" si="20"/>
        <v>3000000</v>
      </c>
      <c r="N472" s="340">
        <f>Matrik[[#This Row],[JUMLAH]]-Matrik[[#This Row],[JUMLAH ]]</f>
        <v>0</v>
      </c>
      <c r="O472" s="240" t="str">
        <f t="shared" si="21"/>
        <v/>
      </c>
      <c r="P472" s="244"/>
      <c r="Q472" s="244"/>
    </row>
    <row r="473" spans="1:19" ht="13.2" x14ac:dyDescent="0.25">
      <c r="A473" s="1" t="s">
        <v>828</v>
      </c>
      <c r="B473" s="65"/>
      <c r="C473" s="66" t="s">
        <v>558</v>
      </c>
      <c r="D473" s="65">
        <v>2</v>
      </c>
      <c r="E473" s="65" t="s">
        <v>120</v>
      </c>
      <c r="F473" s="67">
        <v>1000000</v>
      </c>
      <c r="G473" s="154">
        <f t="shared" si="19"/>
        <v>2000000</v>
      </c>
      <c r="H473" s="188"/>
      <c r="I473" s="66" t="s">
        <v>558</v>
      </c>
      <c r="J473" s="65">
        <v>2</v>
      </c>
      <c r="K473" s="65" t="s">
        <v>120</v>
      </c>
      <c r="L473" s="67">
        <v>1000000</v>
      </c>
      <c r="M473" s="67">
        <f t="shared" si="20"/>
        <v>2000000</v>
      </c>
      <c r="N473" s="340">
        <f>Matrik[[#This Row],[JUMLAH]]-Matrik[[#This Row],[JUMLAH ]]</f>
        <v>0</v>
      </c>
      <c r="O473" s="240" t="str">
        <f t="shared" si="21"/>
        <v/>
      </c>
      <c r="P473" s="244"/>
      <c r="Q473" s="244"/>
    </row>
    <row r="474" spans="1:19" ht="13.2" x14ac:dyDescent="0.25">
      <c r="A474" s="1" t="s">
        <v>829</v>
      </c>
      <c r="B474" s="65"/>
      <c r="C474" s="66" t="s">
        <v>830</v>
      </c>
      <c r="D474" s="65">
        <v>20</v>
      </c>
      <c r="E474" s="65" t="s">
        <v>59</v>
      </c>
      <c r="F474" s="67">
        <v>250000</v>
      </c>
      <c r="G474" s="154">
        <f t="shared" si="19"/>
        <v>5000000</v>
      </c>
      <c r="H474" s="188"/>
      <c r="I474" s="66" t="s">
        <v>830</v>
      </c>
      <c r="J474" s="65">
        <v>20</v>
      </c>
      <c r="K474" s="65" t="s">
        <v>59</v>
      </c>
      <c r="L474" s="67">
        <v>250000</v>
      </c>
      <c r="M474" s="67">
        <f t="shared" si="20"/>
        <v>5000000</v>
      </c>
      <c r="N474" s="340">
        <f>Matrik[[#This Row],[JUMLAH]]-Matrik[[#This Row],[JUMLAH ]]</f>
        <v>0</v>
      </c>
      <c r="O474" s="240" t="str">
        <f t="shared" si="21"/>
        <v/>
      </c>
      <c r="P474" s="244"/>
      <c r="Q474" s="244"/>
    </row>
    <row r="475" spans="1:19" ht="13.2" x14ac:dyDescent="0.25">
      <c r="A475" s="1" t="s">
        <v>831</v>
      </c>
      <c r="B475" s="65"/>
      <c r="C475" s="66" t="s">
        <v>832</v>
      </c>
      <c r="D475" s="65">
        <v>80</v>
      </c>
      <c r="E475" s="65" t="s">
        <v>26</v>
      </c>
      <c r="F475" s="67">
        <v>280000</v>
      </c>
      <c r="G475" s="154">
        <f t="shared" si="19"/>
        <v>22400000</v>
      </c>
      <c r="H475" s="188"/>
      <c r="I475" s="66" t="s">
        <v>832</v>
      </c>
      <c r="J475" s="65">
        <v>80</v>
      </c>
      <c r="K475" s="65" t="s">
        <v>26</v>
      </c>
      <c r="L475" s="67">
        <v>280000</v>
      </c>
      <c r="M475" s="67">
        <f t="shared" si="20"/>
        <v>22400000</v>
      </c>
      <c r="N475" s="340">
        <f>Matrik[[#This Row],[JUMLAH]]-Matrik[[#This Row],[JUMLAH ]]</f>
        <v>0</v>
      </c>
      <c r="O475" s="240" t="str">
        <f t="shared" si="21"/>
        <v/>
      </c>
      <c r="P475" s="244"/>
      <c r="Q475" s="244"/>
    </row>
    <row r="476" spans="1:19" ht="13.2" x14ac:dyDescent="0.25">
      <c r="A476" s="1" t="s">
        <v>833</v>
      </c>
      <c r="B476" s="62" t="s">
        <v>528</v>
      </c>
      <c r="C476" s="63" t="s">
        <v>31</v>
      </c>
      <c r="D476" s="62"/>
      <c r="E476" s="62"/>
      <c r="F476" s="64"/>
      <c r="G476" s="153">
        <f>G477</f>
        <v>16000000</v>
      </c>
      <c r="H476" s="187" t="s">
        <v>528</v>
      </c>
      <c r="I476" s="63" t="s">
        <v>31</v>
      </c>
      <c r="J476" s="62"/>
      <c r="K476" s="62"/>
      <c r="L476" s="64"/>
      <c r="M476" s="64">
        <f>M477</f>
        <v>16000000</v>
      </c>
      <c r="N476" s="416">
        <f>N477</f>
        <v>0</v>
      </c>
      <c r="O476" s="279" t="s">
        <v>1007</v>
      </c>
      <c r="P476" s="244"/>
      <c r="Q476" s="244"/>
      <c r="R476" s="4" t="s">
        <v>322</v>
      </c>
      <c r="S476" s="311" t="s">
        <v>508</v>
      </c>
    </row>
    <row r="477" spans="1:19" ht="13.2" x14ac:dyDescent="0.25">
      <c r="A477" s="1" t="s">
        <v>834</v>
      </c>
      <c r="B477" s="65"/>
      <c r="C477" s="66" t="s">
        <v>559</v>
      </c>
      <c r="D477" s="65">
        <v>16</v>
      </c>
      <c r="E477" s="65" t="s">
        <v>33</v>
      </c>
      <c r="F477" s="67">
        <v>1000000</v>
      </c>
      <c r="G477" s="154">
        <f>ROUNDDOWN(D477*F477,-3)</f>
        <v>16000000</v>
      </c>
      <c r="H477" s="188"/>
      <c r="I477" s="66" t="s">
        <v>559</v>
      </c>
      <c r="J477" s="65">
        <v>16</v>
      </c>
      <c r="K477" s="65" t="s">
        <v>33</v>
      </c>
      <c r="L477" s="67">
        <v>1000000</v>
      </c>
      <c r="M477" s="67">
        <f>ROUNDDOWN(J477*L477,-3)</f>
        <v>16000000</v>
      </c>
      <c r="N477" s="480">
        <f>Matrik[[#This Row],[JUMLAH]]-Matrik[[#This Row],[JUMLAH ]]</f>
        <v>0</v>
      </c>
      <c r="O477" s="253" t="str">
        <f>IF(AND(ISBLANK(H477),N477&lt;&gt;0),"Rev detil","")</f>
        <v/>
      </c>
      <c r="P477" s="244"/>
      <c r="Q477" s="244"/>
    </row>
    <row r="478" spans="1:19" ht="13.2" x14ac:dyDescent="0.25">
      <c r="A478" s="1" t="s">
        <v>835</v>
      </c>
      <c r="B478" s="68" t="s">
        <v>525</v>
      </c>
      <c r="C478" s="69" t="s">
        <v>35</v>
      </c>
      <c r="D478" s="68"/>
      <c r="E478" s="68"/>
      <c r="F478" s="70"/>
      <c r="G478" s="155">
        <f>G479</f>
        <v>15000000</v>
      </c>
      <c r="H478" s="189" t="s">
        <v>525</v>
      </c>
      <c r="I478" s="69" t="s">
        <v>35</v>
      </c>
      <c r="J478" s="68"/>
      <c r="K478" s="68"/>
      <c r="L478" s="70"/>
      <c r="M478" s="70">
        <f>M479</f>
        <v>15000000</v>
      </c>
      <c r="N478" s="417">
        <f>N479</f>
        <v>0</v>
      </c>
      <c r="O478" s="279" t="s">
        <v>1007</v>
      </c>
      <c r="P478" s="244"/>
      <c r="Q478" s="244"/>
      <c r="R478" s="4" t="s">
        <v>322</v>
      </c>
      <c r="S478" s="311" t="s">
        <v>508</v>
      </c>
    </row>
    <row r="479" spans="1:19" ht="13.2" x14ac:dyDescent="0.25">
      <c r="A479" s="1" t="s">
        <v>836</v>
      </c>
      <c r="B479" s="65"/>
      <c r="C479" s="66" t="s">
        <v>837</v>
      </c>
      <c r="D479" s="65">
        <v>2</v>
      </c>
      <c r="E479" s="65" t="s">
        <v>26</v>
      </c>
      <c r="F479" s="67">
        <v>7500000</v>
      </c>
      <c r="G479" s="154">
        <f>ROUNDDOWN(D479*F479,-3)</f>
        <v>15000000</v>
      </c>
      <c r="H479" s="188"/>
      <c r="I479" s="66" t="s">
        <v>837</v>
      </c>
      <c r="J479" s="65">
        <v>2</v>
      </c>
      <c r="K479" s="65" t="s">
        <v>26</v>
      </c>
      <c r="L479" s="67">
        <v>7500000</v>
      </c>
      <c r="M479" s="67">
        <f>ROUNDDOWN(J479*L479,-3)</f>
        <v>15000000</v>
      </c>
      <c r="N479" s="340">
        <f>Matrik[[#This Row],[JUMLAH]]-Matrik[[#This Row],[JUMLAH ]]</f>
        <v>0</v>
      </c>
      <c r="O479" s="240" t="str">
        <f>IF(AND(ISBLANK(H479),N479&lt;&gt;0),"Rev","")</f>
        <v/>
      </c>
      <c r="P479" s="244"/>
      <c r="Q479" s="244"/>
    </row>
    <row r="480" spans="1:19" ht="13.2" x14ac:dyDescent="0.25">
      <c r="A480" s="1" t="s">
        <v>838</v>
      </c>
      <c r="B480" s="68" t="s">
        <v>529</v>
      </c>
      <c r="C480" s="69" t="s">
        <v>477</v>
      </c>
      <c r="D480" s="68"/>
      <c r="E480" s="68"/>
      <c r="F480" s="70"/>
      <c r="G480" s="155">
        <f>SUM(G481:G483)</f>
        <v>346800000</v>
      </c>
      <c r="H480" s="189" t="s">
        <v>529</v>
      </c>
      <c r="I480" s="69" t="s">
        <v>477</v>
      </c>
      <c r="J480" s="68"/>
      <c r="K480" s="68"/>
      <c r="L480" s="70"/>
      <c r="M480" s="70">
        <f>SUM(M481:M483)</f>
        <v>346800000</v>
      </c>
      <c r="N480" s="417">
        <f>SUM(N481:N483)</f>
        <v>0</v>
      </c>
      <c r="O480" s="279" t="s">
        <v>1007</v>
      </c>
      <c r="P480" s="244"/>
      <c r="Q480" s="244"/>
      <c r="R480" s="4" t="s">
        <v>322</v>
      </c>
      <c r="S480" s="311" t="s">
        <v>508</v>
      </c>
    </row>
    <row r="481" spans="1:19" ht="13.2" x14ac:dyDescent="0.25">
      <c r="A481" s="1" t="s">
        <v>839</v>
      </c>
      <c r="B481" s="65"/>
      <c r="C481" s="66" t="s">
        <v>840</v>
      </c>
      <c r="D481" s="65">
        <v>160</v>
      </c>
      <c r="E481" s="65" t="s">
        <v>479</v>
      </c>
      <c r="F481" s="67">
        <v>825000</v>
      </c>
      <c r="G481" s="154">
        <f>ROUNDDOWN(D481*F481,-3)</f>
        <v>132000000</v>
      </c>
      <c r="H481" s="188"/>
      <c r="I481" s="271" t="s">
        <v>840</v>
      </c>
      <c r="J481" s="537">
        <v>160</v>
      </c>
      <c r="K481" s="272" t="s">
        <v>479</v>
      </c>
      <c r="L481" s="274">
        <v>933000</v>
      </c>
      <c r="M481" s="274">
        <f>ROUNDDOWN(J481*L481,-3)</f>
        <v>149280000</v>
      </c>
      <c r="N481" s="340">
        <f>Matrik[[#This Row],[JUMLAH]]-Matrik[[#This Row],[JUMLAH ]]</f>
        <v>-17280000</v>
      </c>
      <c r="O481" s="240" t="str">
        <f>IF(AND(ISBLANK(H481),N481&lt;&gt;0),"Rev","")</f>
        <v>Rev</v>
      </c>
      <c r="P481" s="244"/>
      <c r="Q481" s="244"/>
    </row>
    <row r="482" spans="1:19" ht="13.2" x14ac:dyDescent="0.25">
      <c r="A482" s="1" t="s">
        <v>841</v>
      </c>
      <c r="B482" s="65"/>
      <c r="C482" s="66" t="s">
        <v>842</v>
      </c>
      <c r="D482" s="65">
        <v>240</v>
      </c>
      <c r="E482" s="65" t="s">
        <v>479</v>
      </c>
      <c r="F482" s="67">
        <v>145000</v>
      </c>
      <c r="G482" s="154">
        <f>ROUNDDOWN(D482*F482,-3)</f>
        <v>34800000</v>
      </c>
      <c r="H482" s="188"/>
      <c r="I482" s="271" t="s">
        <v>842</v>
      </c>
      <c r="J482" s="537">
        <v>0</v>
      </c>
      <c r="K482" s="272" t="s">
        <v>479</v>
      </c>
      <c r="L482" s="274">
        <v>145000</v>
      </c>
      <c r="M482" s="274">
        <f>ROUNDDOWN(J482*L482,-3)</f>
        <v>0</v>
      </c>
      <c r="N482" s="340">
        <f>Matrik[[#This Row],[JUMLAH]]-Matrik[[#This Row],[JUMLAH ]]</f>
        <v>34800000</v>
      </c>
      <c r="O482" s="240" t="str">
        <f>IF(AND(ISBLANK(H482),N482&lt;&gt;0),"Rev","")</f>
        <v>Rev</v>
      </c>
      <c r="P482" s="244"/>
      <c r="Q482" s="244"/>
    </row>
    <row r="483" spans="1:19" ht="13.2" x14ac:dyDescent="0.25">
      <c r="A483" s="1" t="s">
        <v>843</v>
      </c>
      <c r="B483" s="65"/>
      <c r="C483" s="66" t="s">
        <v>844</v>
      </c>
      <c r="D483" s="65">
        <v>30</v>
      </c>
      <c r="E483" s="65" t="s">
        <v>26</v>
      </c>
      <c r="F483" s="67">
        <v>6000000</v>
      </c>
      <c r="G483" s="154">
        <f>ROUNDDOWN(D483*F483,-3)</f>
        <v>180000000</v>
      </c>
      <c r="H483" s="188"/>
      <c r="I483" s="271" t="s">
        <v>844</v>
      </c>
      <c r="J483" s="537">
        <v>35</v>
      </c>
      <c r="K483" s="272" t="s">
        <v>26</v>
      </c>
      <c r="L483" s="274">
        <v>5643429</v>
      </c>
      <c r="M483" s="274">
        <f>ROUNDDOWN(J483*L483,-3)</f>
        <v>197520000</v>
      </c>
      <c r="N483" s="340">
        <f>Matrik[[#This Row],[JUMLAH]]-Matrik[[#This Row],[JUMLAH ]]</f>
        <v>-17520000</v>
      </c>
      <c r="O483" s="240" t="str">
        <f>IF(AND(ISBLANK(H483),N483&lt;&gt;0),"Rev","")</f>
        <v>Rev</v>
      </c>
      <c r="P483" s="244"/>
      <c r="Q483" s="244"/>
    </row>
    <row r="484" spans="1:19" ht="13.2" x14ac:dyDescent="0.25">
      <c r="A484" s="1" t="s">
        <v>1222</v>
      </c>
      <c r="B484" s="65"/>
      <c r="C484" s="66"/>
      <c r="D484" s="65"/>
      <c r="E484" s="65"/>
      <c r="F484" s="67"/>
      <c r="G484" s="154"/>
      <c r="H484" s="190" t="s">
        <v>203</v>
      </c>
      <c r="I484" s="72" t="s">
        <v>1144</v>
      </c>
      <c r="J484" s="71"/>
      <c r="K484" s="71"/>
      <c r="L484" s="73"/>
      <c r="M484" s="73">
        <f>SUM(M485,M492,M494,M496)</f>
        <v>86800000</v>
      </c>
      <c r="N484" s="419">
        <f>SUM(N485,N492,N494,N496)</f>
        <v>-86800000</v>
      </c>
      <c r="O484" s="279" t="s">
        <v>1007</v>
      </c>
      <c r="P484" s="532" t="s">
        <v>507</v>
      </c>
      <c r="Q484" s="532" t="s">
        <v>508</v>
      </c>
      <c r="S484" s="311"/>
    </row>
    <row r="485" spans="1:19" ht="13.2" x14ac:dyDescent="0.25">
      <c r="A485" s="1" t="s">
        <v>1153</v>
      </c>
      <c r="B485" s="65"/>
      <c r="C485" s="66"/>
      <c r="D485" s="65"/>
      <c r="E485" s="65"/>
      <c r="F485" s="67"/>
      <c r="G485" s="154"/>
      <c r="H485" s="189" t="s">
        <v>523</v>
      </c>
      <c r="I485" s="69" t="s">
        <v>24</v>
      </c>
      <c r="J485" s="68"/>
      <c r="K485" s="68"/>
      <c r="L485" s="70"/>
      <c r="M485" s="70">
        <f>SUM(M486:M491)</f>
        <v>4000000</v>
      </c>
      <c r="N485" s="417">
        <f>SUM(N486:N491)</f>
        <v>-4000000</v>
      </c>
      <c r="O485" s="279" t="s">
        <v>1007</v>
      </c>
      <c r="P485" s="244"/>
      <c r="Q485" s="244"/>
      <c r="R485" s="4" t="s">
        <v>322</v>
      </c>
      <c r="S485" s="311" t="s">
        <v>508</v>
      </c>
    </row>
    <row r="486" spans="1:19" ht="13.2" x14ac:dyDescent="0.25">
      <c r="A486" s="1" t="s">
        <v>1154</v>
      </c>
      <c r="B486" s="65"/>
      <c r="C486" s="66"/>
      <c r="D486" s="65"/>
      <c r="E486" s="65"/>
      <c r="F486" s="67"/>
      <c r="G486" s="154"/>
      <c r="H486" s="188"/>
      <c r="I486" s="66" t="s">
        <v>555</v>
      </c>
      <c r="J486" s="65">
        <v>0</v>
      </c>
      <c r="K486" s="65" t="s">
        <v>26</v>
      </c>
      <c r="L486" s="67">
        <v>75000</v>
      </c>
      <c r="M486" s="67">
        <f t="shared" ref="M486:M491" si="22">ROUNDDOWN(J486*L486,-3)</f>
        <v>0</v>
      </c>
      <c r="N486" s="340">
        <f>Matrik[[#This Row],[JUMLAH]]-Matrik[[#This Row],[JUMLAH ]]</f>
        <v>0</v>
      </c>
      <c r="O486" s="240" t="str">
        <f t="shared" ref="O486:O491" si="23">IF(AND(ISBLANK(H486),N486&lt;&gt;0),"Rev","")</f>
        <v/>
      </c>
      <c r="P486" s="244"/>
      <c r="Q486" s="244"/>
    </row>
    <row r="487" spans="1:19" ht="13.2" x14ac:dyDescent="0.25">
      <c r="A487" s="1" t="s">
        <v>1155</v>
      </c>
      <c r="B487" s="65"/>
      <c r="C487" s="66"/>
      <c r="D487" s="65"/>
      <c r="E487" s="65"/>
      <c r="F487" s="67"/>
      <c r="G487" s="154"/>
      <c r="H487" s="188"/>
      <c r="I487" s="271" t="s">
        <v>556</v>
      </c>
      <c r="J487" s="537">
        <v>1</v>
      </c>
      <c r="K487" s="272" t="s">
        <v>120</v>
      </c>
      <c r="L487" s="274">
        <v>1500000</v>
      </c>
      <c r="M487" s="274">
        <f t="shared" si="22"/>
        <v>1500000</v>
      </c>
      <c r="N487" s="340">
        <f>Matrik[[#This Row],[JUMLAH]]-Matrik[[#This Row],[JUMLAH ]]</f>
        <v>-1500000</v>
      </c>
      <c r="O487" s="240" t="str">
        <f t="shared" si="23"/>
        <v>Rev</v>
      </c>
      <c r="P487" s="244"/>
      <c r="Q487" s="244"/>
    </row>
    <row r="488" spans="1:19" ht="13.2" x14ac:dyDescent="0.25">
      <c r="A488" s="1" t="s">
        <v>1156</v>
      </c>
      <c r="B488" s="65"/>
      <c r="C488" s="66"/>
      <c r="D488" s="65"/>
      <c r="E488" s="65"/>
      <c r="F488" s="67"/>
      <c r="G488" s="154"/>
      <c r="H488" s="188"/>
      <c r="I488" s="271" t="s">
        <v>557</v>
      </c>
      <c r="J488" s="537">
        <v>1</v>
      </c>
      <c r="K488" s="272" t="s">
        <v>120</v>
      </c>
      <c r="L488" s="274">
        <v>1500000</v>
      </c>
      <c r="M488" s="274">
        <f t="shared" si="22"/>
        <v>1500000</v>
      </c>
      <c r="N488" s="340">
        <f>Matrik[[#This Row],[JUMLAH]]-Matrik[[#This Row],[JUMLAH ]]</f>
        <v>-1500000</v>
      </c>
      <c r="O488" s="240" t="str">
        <f t="shared" si="23"/>
        <v>Rev</v>
      </c>
      <c r="P488" s="244"/>
      <c r="Q488" s="244"/>
    </row>
    <row r="489" spans="1:19" ht="13.2" x14ac:dyDescent="0.25">
      <c r="A489" s="1" t="s">
        <v>1157</v>
      </c>
      <c r="B489" s="65"/>
      <c r="C489" s="66"/>
      <c r="D489" s="65"/>
      <c r="E489" s="65"/>
      <c r="F489" s="67"/>
      <c r="G489" s="154"/>
      <c r="H489" s="188"/>
      <c r="I489" s="271" t="s">
        <v>558</v>
      </c>
      <c r="J489" s="537">
        <v>1</v>
      </c>
      <c r="K489" s="272" t="s">
        <v>120</v>
      </c>
      <c r="L489" s="274">
        <v>1000000</v>
      </c>
      <c r="M489" s="274">
        <f t="shared" si="22"/>
        <v>1000000</v>
      </c>
      <c r="N489" s="340">
        <f>Matrik[[#This Row],[JUMLAH]]-Matrik[[#This Row],[JUMLAH ]]</f>
        <v>-1000000</v>
      </c>
      <c r="O489" s="240" t="str">
        <f t="shared" si="23"/>
        <v>Rev</v>
      </c>
      <c r="P489" s="244"/>
      <c r="Q489" s="244"/>
    </row>
    <row r="490" spans="1:19" ht="13.2" x14ac:dyDescent="0.25">
      <c r="A490" s="1" t="s">
        <v>1158</v>
      </c>
      <c r="B490" s="65"/>
      <c r="C490" s="66"/>
      <c r="D490" s="65"/>
      <c r="E490" s="65"/>
      <c r="F490" s="67"/>
      <c r="G490" s="154"/>
      <c r="H490" s="188"/>
      <c r="I490" s="66" t="s">
        <v>830</v>
      </c>
      <c r="J490" s="65">
        <v>0</v>
      </c>
      <c r="K490" s="65" t="s">
        <v>59</v>
      </c>
      <c r="L490" s="67">
        <v>250000</v>
      </c>
      <c r="M490" s="67">
        <f t="shared" si="22"/>
        <v>0</v>
      </c>
      <c r="N490" s="340">
        <f>Matrik[[#This Row],[JUMLAH]]-Matrik[[#This Row],[JUMLAH ]]</f>
        <v>0</v>
      </c>
      <c r="O490" s="240" t="str">
        <f t="shared" si="23"/>
        <v/>
      </c>
      <c r="P490" s="244"/>
      <c r="Q490" s="244"/>
    </row>
    <row r="491" spans="1:19" ht="13.2" x14ac:dyDescent="0.25">
      <c r="A491" s="1" t="s">
        <v>1159</v>
      </c>
      <c r="B491" s="65"/>
      <c r="C491" s="66"/>
      <c r="D491" s="65"/>
      <c r="E491" s="65"/>
      <c r="F491" s="67"/>
      <c r="G491" s="154"/>
      <c r="H491" s="188"/>
      <c r="I491" s="66" t="s">
        <v>832</v>
      </c>
      <c r="J491" s="65">
        <v>0</v>
      </c>
      <c r="K491" s="65" t="s">
        <v>26</v>
      </c>
      <c r="L491" s="67">
        <v>280000</v>
      </c>
      <c r="M491" s="67">
        <f t="shared" si="22"/>
        <v>0</v>
      </c>
      <c r="N491" s="340">
        <f>Matrik[[#This Row],[JUMLAH]]-Matrik[[#This Row],[JUMLAH ]]</f>
        <v>0</v>
      </c>
      <c r="O491" s="240" t="str">
        <f t="shared" si="23"/>
        <v/>
      </c>
      <c r="P491" s="244"/>
      <c r="Q491" s="244"/>
    </row>
    <row r="492" spans="1:19" ht="13.2" x14ac:dyDescent="0.25">
      <c r="A492" s="1" t="s">
        <v>1160</v>
      </c>
      <c r="B492" s="65"/>
      <c r="C492" s="66"/>
      <c r="D492" s="65"/>
      <c r="E492" s="65"/>
      <c r="F492" s="67"/>
      <c r="G492" s="154"/>
      <c r="H492" s="187" t="s">
        <v>528</v>
      </c>
      <c r="I492" s="63" t="s">
        <v>31</v>
      </c>
      <c r="J492" s="62"/>
      <c r="K492" s="62"/>
      <c r="L492" s="64"/>
      <c r="M492" s="64">
        <f>M493</f>
        <v>0</v>
      </c>
      <c r="N492" s="416">
        <f>N493</f>
        <v>0</v>
      </c>
      <c r="O492" s="279" t="s">
        <v>1007</v>
      </c>
      <c r="P492" s="244"/>
      <c r="Q492" s="244"/>
      <c r="R492" s="4" t="s">
        <v>322</v>
      </c>
      <c r="S492" s="311" t="s">
        <v>508</v>
      </c>
    </row>
    <row r="493" spans="1:19" ht="13.2" x14ac:dyDescent="0.25">
      <c r="A493" s="1" t="s">
        <v>1161</v>
      </c>
      <c r="B493" s="65"/>
      <c r="C493" s="66"/>
      <c r="D493" s="65"/>
      <c r="E493" s="65"/>
      <c r="F493" s="67"/>
      <c r="G493" s="154"/>
      <c r="H493" s="188"/>
      <c r="I493" s="66" t="s">
        <v>559</v>
      </c>
      <c r="J493" s="65">
        <v>0</v>
      </c>
      <c r="K493" s="65" t="s">
        <v>33</v>
      </c>
      <c r="L493" s="67">
        <v>1000000</v>
      </c>
      <c r="M493" s="67">
        <f>ROUNDDOWN(J493*L493,-3)</f>
        <v>0</v>
      </c>
      <c r="N493" s="480">
        <f>Matrik[[#This Row],[JUMLAH]]-Matrik[[#This Row],[JUMLAH ]]</f>
        <v>0</v>
      </c>
      <c r="O493" s="253" t="str">
        <f>IF(AND(ISBLANK(H493),N493&lt;&gt;0),"Rev detil","")</f>
        <v/>
      </c>
      <c r="P493" s="244"/>
      <c r="Q493" s="244"/>
    </row>
    <row r="494" spans="1:19" ht="13.2" x14ac:dyDescent="0.25">
      <c r="A494" s="1" t="s">
        <v>1162</v>
      </c>
      <c r="B494" s="65"/>
      <c r="C494" s="66"/>
      <c r="D494" s="65"/>
      <c r="E494" s="65"/>
      <c r="F494" s="67"/>
      <c r="G494" s="154"/>
      <c r="H494" s="189" t="s">
        <v>525</v>
      </c>
      <c r="I494" s="69" t="s">
        <v>35</v>
      </c>
      <c r="J494" s="68"/>
      <c r="K494" s="68"/>
      <c r="L494" s="70"/>
      <c r="M494" s="70">
        <f>M495</f>
        <v>82800000</v>
      </c>
      <c r="N494" s="417">
        <f>N495</f>
        <v>-82800000</v>
      </c>
      <c r="O494" s="279" t="s">
        <v>1007</v>
      </c>
      <c r="P494" s="244"/>
      <c r="Q494" s="244"/>
      <c r="R494" s="4" t="s">
        <v>322</v>
      </c>
      <c r="S494" s="311" t="s">
        <v>508</v>
      </c>
    </row>
    <row r="495" spans="1:19" ht="13.2" x14ac:dyDescent="0.25">
      <c r="A495" s="1" t="s">
        <v>1163</v>
      </c>
      <c r="B495" s="65"/>
      <c r="C495" s="66"/>
      <c r="D495" s="65"/>
      <c r="E495" s="65"/>
      <c r="F495" s="67"/>
      <c r="G495" s="154"/>
      <c r="H495" s="188"/>
      <c r="I495" s="271" t="s">
        <v>1149</v>
      </c>
      <c r="J495" s="537">
        <v>12</v>
      </c>
      <c r="K495" s="272" t="s">
        <v>26</v>
      </c>
      <c r="L495" s="274">
        <v>6900000</v>
      </c>
      <c r="M495" s="274">
        <f>ROUNDDOWN(J495*L495,-3)</f>
        <v>82800000</v>
      </c>
      <c r="N495" s="340">
        <f>Matrik[[#This Row],[JUMLAH]]-Matrik[[#This Row],[JUMLAH ]]</f>
        <v>-82800000</v>
      </c>
      <c r="O495" s="240" t="str">
        <f>IF(AND(ISBLANK(H495),N495&lt;&gt;0),"Rev","")</f>
        <v>Rev</v>
      </c>
      <c r="P495" s="244"/>
      <c r="Q495" s="244"/>
    </row>
    <row r="496" spans="1:19" ht="13.2" x14ac:dyDescent="0.25">
      <c r="A496" s="1" t="s">
        <v>1164</v>
      </c>
      <c r="B496" s="65"/>
      <c r="C496" s="66"/>
      <c r="D496" s="65"/>
      <c r="E496" s="65"/>
      <c r="F496" s="67"/>
      <c r="G496" s="154"/>
      <c r="H496" s="189" t="s">
        <v>529</v>
      </c>
      <c r="I496" s="69" t="s">
        <v>477</v>
      </c>
      <c r="J496" s="68"/>
      <c r="K496" s="68"/>
      <c r="L496" s="70"/>
      <c r="M496" s="70">
        <f>SUM(M497:M499)</f>
        <v>0</v>
      </c>
      <c r="N496" s="417">
        <f>SUM(N497:N499)</f>
        <v>0</v>
      </c>
      <c r="O496" s="279" t="s">
        <v>1007</v>
      </c>
      <c r="P496" s="244"/>
      <c r="Q496" s="244"/>
      <c r="R496" s="4" t="s">
        <v>322</v>
      </c>
      <c r="S496" s="311" t="s">
        <v>508</v>
      </c>
    </row>
    <row r="497" spans="1:19" ht="13.2" x14ac:dyDescent="0.25">
      <c r="A497" s="1" t="s">
        <v>1165</v>
      </c>
      <c r="B497" s="65"/>
      <c r="C497" s="66"/>
      <c r="D497" s="65"/>
      <c r="E497" s="65"/>
      <c r="F497" s="67"/>
      <c r="G497" s="154"/>
      <c r="H497" s="188"/>
      <c r="I497" s="66" t="s">
        <v>840</v>
      </c>
      <c r="J497" s="65">
        <v>0</v>
      </c>
      <c r="K497" s="65" t="s">
        <v>479</v>
      </c>
      <c r="L497" s="67">
        <v>933000</v>
      </c>
      <c r="M497" s="67">
        <f>ROUNDDOWN(J497*L497,-3)</f>
        <v>0</v>
      </c>
      <c r="N497" s="340">
        <f>Matrik[[#This Row],[JUMLAH]]-Matrik[[#This Row],[JUMLAH ]]</f>
        <v>0</v>
      </c>
      <c r="O497" s="240" t="str">
        <f>IF(AND(ISBLANK(H497),N497&lt;&gt;0),"Rev","")</f>
        <v/>
      </c>
      <c r="P497" s="244"/>
      <c r="Q497" s="244"/>
    </row>
    <row r="498" spans="1:19" ht="13.2" x14ac:dyDescent="0.25">
      <c r="A498" s="1" t="s">
        <v>1166</v>
      </c>
      <c r="B498" s="65"/>
      <c r="C498" s="66"/>
      <c r="D498" s="65"/>
      <c r="E498" s="65"/>
      <c r="F498" s="67"/>
      <c r="G498" s="154"/>
      <c r="H498" s="188"/>
      <c r="I498" s="66" t="s">
        <v>842</v>
      </c>
      <c r="J498" s="65">
        <v>0</v>
      </c>
      <c r="K498" s="65" t="s">
        <v>479</v>
      </c>
      <c r="L498" s="67">
        <v>145000</v>
      </c>
      <c r="M498" s="67">
        <f>ROUNDDOWN(J498*L498,-3)</f>
        <v>0</v>
      </c>
      <c r="N498" s="340">
        <f>Matrik[[#This Row],[JUMLAH]]-Matrik[[#This Row],[JUMLAH ]]</f>
        <v>0</v>
      </c>
      <c r="O498" s="240" t="str">
        <f>IF(AND(ISBLANK(H498),N498&lt;&gt;0),"Rev","")</f>
        <v/>
      </c>
      <c r="P498" s="244"/>
      <c r="Q498" s="244"/>
    </row>
    <row r="499" spans="1:19" ht="13.2" x14ac:dyDescent="0.25">
      <c r="A499" s="1" t="s">
        <v>1167</v>
      </c>
      <c r="B499" s="65"/>
      <c r="C499" s="66"/>
      <c r="D499" s="65"/>
      <c r="E499" s="65"/>
      <c r="F499" s="67"/>
      <c r="G499" s="154"/>
      <c r="H499" s="188"/>
      <c r="I499" s="66" t="s">
        <v>844</v>
      </c>
      <c r="J499" s="65">
        <v>0</v>
      </c>
      <c r="K499" s="65" t="s">
        <v>26</v>
      </c>
      <c r="L499" s="67">
        <v>5643429</v>
      </c>
      <c r="M499" s="67">
        <f>ROUNDDOWN(J499*L499,-3)</f>
        <v>0</v>
      </c>
      <c r="N499" s="340">
        <f>Matrik[[#This Row],[JUMLAH]]-Matrik[[#This Row],[JUMLAH ]]</f>
        <v>0</v>
      </c>
      <c r="O499" s="240" t="str">
        <f>IF(AND(ISBLANK(H499),N499&lt;&gt;0),"Rev","")</f>
        <v/>
      </c>
      <c r="P499" s="244"/>
      <c r="Q499" s="244"/>
    </row>
    <row r="500" spans="1:19" ht="13.2" x14ac:dyDescent="0.25">
      <c r="A500" s="1" t="s">
        <v>1223</v>
      </c>
      <c r="B500" s="65"/>
      <c r="C500" s="66"/>
      <c r="D500" s="65"/>
      <c r="E500" s="65"/>
      <c r="F500" s="67"/>
      <c r="G500" s="154"/>
      <c r="H500" s="190" t="s">
        <v>214</v>
      </c>
      <c r="I500" s="72" t="s">
        <v>1145</v>
      </c>
      <c r="J500" s="71"/>
      <c r="K500" s="71"/>
      <c r="L500" s="73"/>
      <c r="M500" s="73">
        <f>SUM(M501,M508,M510,M512)</f>
        <v>196004000</v>
      </c>
      <c r="N500" s="419">
        <f>SUM(N501,N508,N510,N512)</f>
        <v>-196004000</v>
      </c>
      <c r="O500" s="279" t="s">
        <v>1007</v>
      </c>
      <c r="P500" s="532" t="s">
        <v>507</v>
      </c>
      <c r="Q500" s="532" t="s">
        <v>508</v>
      </c>
      <c r="S500" s="311"/>
    </row>
    <row r="501" spans="1:19" ht="13.2" x14ac:dyDescent="0.25">
      <c r="A501" s="1" t="s">
        <v>1224</v>
      </c>
      <c r="B501" s="65"/>
      <c r="C501" s="66"/>
      <c r="D501" s="65"/>
      <c r="E501" s="65"/>
      <c r="F501" s="67"/>
      <c r="G501" s="154"/>
      <c r="H501" s="189" t="s">
        <v>523</v>
      </c>
      <c r="I501" s="69" t="s">
        <v>24</v>
      </c>
      <c r="J501" s="68"/>
      <c r="K501" s="68"/>
      <c r="L501" s="70"/>
      <c r="M501" s="70">
        <f>SUM(M502:M507)</f>
        <v>18380000</v>
      </c>
      <c r="N501" s="417">
        <f>SUM(N502:N507)</f>
        <v>-18380000</v>
      </c>
      <c r="O501" s="279" t="s">
        <v>1007</v>
      </c>
      <c r="P501" s="244"/>
      <c r="Q501" s="244"/>
      <c r="R501" s="4" t="s">
        <v>322</v>
      </c>
      <c r="S501" s="311" t="s">
        <v>508</v>
      </c>
    </row>
    <row r="502" spans="1:19" ht="13.2" x14ac:dyDescent="0.25">
      <c r="A502" s="1" t="s">
        <v>1225</v>
      </c>
      <c r="B502" s="65"/>
      <c r="C502" s="66"/>
      <c r="D502" s="65"/>
      <c r="E502" s="65"/>
      <c r="F502" s="67"/>
      <c r="G502" s="154"/>
      <c r="H502" s="188"/>
      <c r="I502" s="271" t="s">
        <v>555</v>
      </c>
      <c r="J502" s="537">
        <v>20</v>
      </c>
      <c r="K502" s="272" t="s">
        <v>26</v>
      </c>
      <c r="L502" s="274">
        <v>75000</v>
      </c>
      <c r="M502" s="274">
        <f t="shared" ref="M502:M507" si="24">ROUNDDOWN(J502*L502,-3)</f>
        <v>1500000</v>
      </c>
      <c r="N502" s="340">
        <f>Matrik[[#This Row],[JUMLAH]]-Matrik[[#This Row],[JUMLAH ]]</f>
        <v>-1500000</v>
      </c>
      <c r="O502" s="240" t="str">
        <f t="shared" ref="O502:O507" si="25">IF(AND(ISBLANK(H502),N502&lt;&gt;0),"Rev","")</f>
        <v>Rev</v>
      </c>
      <c r="P502" s="244"/>
      <c r="Q502" s="244"/>
    </row>
    <row r="503" spans="1:19" ht="13.2" x14ac:dyDescent="0.25">
      <c r="A503" s="1" t="s">
        <v>1226</v>
      </c>
      <c r="B503" s="65"/>
      <c r="C503" s="66"/>
      <c r="D503" s="65"/>
      <c r="E503" s="65"/>
      <c r="F503" s="67"/>
      <c r="G503" s="154"/>
      <c r="H503" s="188"/>
      <c r="I503" s="271" t="s">
        <v>556</v>
      </c>
      <c r="J503" s="537">
        <v>1</v>
      </c>
      <c r="K503" s="272" t="s">
        <v>120</v>
      </c>
      <c r="L503" s="274">
        <v>1500000</v>
      </c>
      <c r="M503" s="274">
        <f t="shared" si="24"/>
        <v>1500000</v>
      </c>
      <c r="N503" s="340">
        <f>Matrik[[#This Row],[JUMLAH]]-Matrik[[#This Row],[JUMLAH ]]</f>
        <v>-1500000</v>
      </c>
      <c r="O503" s="240" t="str">
        <f t="shared" si="25"/>
        <v>Rev</v>
      </c>
      <c r="P503" s="244"/>
      <c r="Q503" s="244"/>
    </row>
    <row r="504" spans="1:19" ht="13.2" x14ac:dyDescent="0.25">
      <c r="A504" s="1" t="s">
        <v>1227</v>
      </c>
      <c r="B504" s="65"/>
      <c r="C504" s="66"/>
      <c r="D504" s="65"/>
      <c r="E504" s="65"/>
      <c r="F504" s="67"/>
      <c r="G504" s="154"/>
      <c r="H504" s="188"/>
      <c r="I504" s="271" t="s">
        <v>557</v>
      </c>
      <c r="J504" s="537">
        <v>1</v>
      </c>
      <c r="K504" s="272" t="s">
        <v>120</v>
      </c>
      <c r="L504" s="274">
        <v>1500000</v>
      </c>
      <c r="M504" s="274">
        <f t="shared" si="24"/>
        <v>1500000</v>
      </c>
      <c r="N504" s="340">
        <f>Matrik[[#This Row],[JUMLAH]]-Matrik[[#This Row],[JUMLAH ]]</f>
        <v>-1500000</v>
      </c>
      <c r="O504" s="240" t="str">
        <f t="shared" si="25"/>
        <v>Rev</v>
      </c>
      <c r="P504" s="244"/>
      <c r="Q504" s="244"/>
    </row>
    <row r="505" spans="1:19" ht="13.2" x14ac:dyDescent="0.25">
      <c r="A505" s="1" t="s">
        <v>1228</v>
      </c>
      <c r="B505" s="65"/>
      <c r="C505" s="66"/>
      <c r="D505" s="65"/>
      <c r="E505" s="65"/>
      <c r="F505" s="67"/>
      <c r="G505" s="154"/>
      <c r="H505" s="188"/>
      <c r="I505" s="271" t="s">
        <v>558</v>
      </c>
      <c r="J505" s="537">
        <v>1</v>
      </c>
      <c r="K505" s="272" t="s">
        <v>120</v>
      </c>
      <c r="L505" s="274">
        <v>1000000</v>
      </c>
      <c r="M505" s="274">
        <f t="shared" si="24"/>
        <v>1000000</v>
      </c>
      <c r="N505" s="340">
        <f>Matrik[[#This Row],[JUMLAH]]-Matrik[[#This Row],[JUMLAH ]]</f>
        <v>-1000000</v>
      </c>
      <c r="O505" s="240" t="str">
        <f t="shared" si="25"/>
        <v>Rev</v>
      </c>
      <c r="P505" s="244"/>
      <c r="Q505" s="244"/>
    </row>
    <row r="506" spans="1:19" ht="13.2" x14ac:dyDescent="0.25">
      <c r="A506" s="1" t="s">
        <v>1229</v>
      </c>
      <c r="B506" s="65"/>
      <c r="C506" s="66"/>
      <c r="D506" s="65"/>
      <c r="E506" s="65"/>
      <c r="F506" s="67"/>
      <c r="G506" s="154"/>
      <c r="H506" s="188"/>
      <c r="I506" s="66" t="s">
        <v>830</v>
      </c>
      <c r="J506" s="65">
        <v>0</v>
      </c>
      <c r="K506" s="65" t="s">
        <v>59</v>
      </c>
      <c r="L506" s="67">
        <v>250000</v>
      </c>
      <c r="M506" s="67">
        <f t="shared" si="24"/>
        <v>0</v>
      </c>
      <c r="N506" s="340">
        <f>Matrik[[#This Row],[JUMLAH]]-Matrik[[#This Row],[JUMLAH ]]</f>
        <v>0</v>
      </c>
      <c r="O506" s="240" t="str">
        <f t="shared" si="25"/>
        <v/>
      </c>
      <c r="P506" s="244"/>
      <c r="Q506" s="244"/>
    </row>
    <row r="507" spans="1:19" ht="13.2" x14ac:dyDescent="0.25">
      <c r="A507" s="1" t="s">
        <v>1230</v>
      </c>
      <c r="B507" s="65"/>
      <c r="C507" s="66"/>
      <c r="D507" s="65"/>
      <c r="E507" s="65"/>
      <c r="F507" s="67"/>
      <c r="G507" s="154"/>
      <c r="H507" s="188"/>
      <c r="I507" s="271" t="s">
        <v>832</v>
      </c>
      <c r="J507" s="537">
        <v>46</v>
      </c>
      <c r="K507" s="272" t="s">
        <v>26</v>
      </c>
      <c r="L507" s="274">
        <v>280000</v>
      </c>
      <c r="M507" s="274">
        <f t="shared" si="24"/>
        <v>12880000</v>
      </c>
      <c r="N507" s="340">
        <f>Matrik[[#This Row],[JUMLAH]]-Matrik[[#This Row],[JUMLAH ]]</f>
        <v>-12880000</v>
      </c>
      <c r="O507" s="240" t="str">
        <f t="shared" si="25"/>
        <v>Rev</v>
      </c>
      <c r="P507" s="244"/>
      <c r="Q507" s="244"/>
    </row>
    <row r="508" spans="1:19" ht="13.2" x14ac:dyDescent="0.25">
      <c r="A508" s="1" t="s">
        <v>1231</v>
      </c>
      <c r="B508" s="65"/>
      <c r="C508" s="66"/>
      <c r="D508" s="65"/>
      <c r="E508" s="65"/>
      <c r="F508" s="67"/>
      <c r="G508" s="154"/>
      <c r="H508" s="187" t="s">
        <v>528</v>
      </c>
      <c r="I508" s="63" t="s">
        <v>31</v>
      </c>
      <c r="J508" s="62"/>
      <c r="K508" s="62"/>
      <c r="L508" s="64"/>
      <c r="M508" s="64">
        <f>M509</f>
        <v>12000000</v>
      </c>
      <c r="N508" s="416">
        <f>N509</f>
        <v>-12000000</v>
      </c>
      <c r="O508" s="279" t="s">
        <v>1007</v>
      </c>
      <c r="P508" s="244"/>
      <c r="Q508" s="244"/>
      <c r="R508" s="4" t="s">
        <v>322</v>
      </c>
      <c r="S508" s="311" t="s">
        <v>508</v>
      </c>
    </row>
    <row r="509" spans="1:19" ht="13.2" x14ac:dyDescent="0.25">
      <c r="A509" s="1" t="s">
        <v>1232</v>
      </c>
      <c r="B509" s="65"/>
      <c r="C509" s="66"/>
      <c r="D509" s="65"/>
      <c r="E509" s="65"/>
      <c r="F509" s="67"/>
      <c r="G509" s="154"/>
      <c r="H509" s="188"/>
      <c r="I509" s="271" t="s">
        <v>559</v>
      </c>
      <c r="J509" s="537">
        <v>12</v>
      </c>
      <c r="K509" s="272" t="s">
        <v>33</v>
      </c>
      <c r="L509" s="274">
        <v>1000000</v>
      </c>
      <c r="M509" s="274">
        <f>ROUNDDOWN(J509*L509,-3)</f>
        <v>12000000</v>
      </c>
      <c r="N509" s="480">
        <f>Matrik[[#This Row],[JUMLAH]]-Matrik[[#This Row],[JUMLAH ]]</f>
        <v>-12000000</v>
      </c>
      <c r="O509" s="253" t="str">
        <f>IF(AND(ISBLANK(H509),N509&lt;&gt;0),"Rev detil","")</f>
        <v>Rev detil</v>
      </c>
      <c r="P509" s="244"/>
      <c r="Q509" s="244"/>
    </row>
    <row r="510" spans="1:19" ht="13.2" x14ac:dyDescent="0.25">
      <c r="A510" s="1" t="s">
        <v>1233</v>
      </c>
      <c r="B510" s="65"/>
      <c r="C510" s="66"/>
      <c r="D510" s="65"/>
      <c r="E510" s="65"/>
      <c r="F510" s="67"/>
      <c r="G510" s="154"/>
      <c r="H510" s="189" t="s">
        <v>525</v>
      </c>
      <c r="I510" s="69" t="s">
        <v>35</v>
      </c>
      <c r="J510" s="68"/>
      <c r="K510" s="68"/>
      <c r="L510" s="70"/>
      <c r="M510" s="70">
        <f>M511</f>
        <v>0</v>
      </c>
      <c r="N510" s="417">
        <f>N511</f>
        <v>0</v>
      </c>
      <c r="O510" s="279" t="s">
        <v>1007</v>
      </c>
      <c r="P510" s="244"/>
      <c r="Q510" s="244"/>
      <c r="R510" s="4" t="s">
        <v>322</v>
      </c>
      <c r="S510" s="311" t="s">
        <v>508</v>
      </c>
    </row>
    <row r="511" spans="1:19" ht="13.2" x14ac:dyDescent="0.25">
      <c r="A511" s="1" t="s">
        <v>1234</v>
      </c>
      <c r="B511" s="65"/>
      <c r="C511" s="66"/>
      <c r="D511" s="65"/>
      <c r="E511" s="65"/>
      <c r="F511" s="67"/>
      <c r="G511" s="154"/>
      <c r="H511" s="188"/>
      <c r="I511" s="66" t="s">
        <v>837</v>
      </c>
      <c r="J511" s="65">
        <v>0</v>
      </c>
      <c r="K511" s="65" t="s">
        <v>26</v>
      </c>
      <c r="L511" s="67">
        <v>7500000</v>
      </c>
      <c r="M511" s="67">
        <f>ROUNDDOWN(J511*L511,-3)</f>
        <v>0</v>
      </c>
      <c r="N511" s="340">
        <f>Matrik[[#This Row],[JUMLAH]]-Matrik[[#This Row],[JUMLAH ]]</f>
        <v>0</v>
      </c>
      <c r="O511" s="240" t="str">
        <f>IF(AND(ISBLANK(H511),N511&lt;&gt;0),"Rev","")</f>
        <v/>
      </c>
      <c r="P511" s="244"/>
      <c r="Q511" s="244"/>
    </row>
    <row r="512" spans="1:19" ht="13.2" x14ac:dyDescent="0.25">
      <c r="A512" s="1" t="s">
        <v>1235</v>
      </c>
      <c r="B512" s="65"/>
      <c r="C512" s="66"/>
      <c r="D512" s="65"/>
      <c r="E512" s="65"/>
      <c r="F512" s="67"/>
      <c r="G512" s="154"/>
      <c r="H512" s="189" t="s">
        <v>529</v>
      </c>
      <c r="I512" s="69" t="s">
        <v>477</v>
      </c>
      <c r="J512" s="68"/>
      <c r="K512" s="68"/>
      <c r="L512" s="70"/>
      <c r="M512" s="70">
        <f>SUM(M513:M515)</f>
        <v>165624000</v>
      </c>
      <c r="N512" s="417">
        <f>SUM(N513:N515)</f>
        <v>-165624000</v>
      </c>
      <c r="O512" s="279" t="s">
        <v>1007</v>
      </c>
      <c r="P512" s="244"/>
      <c r="Q512" s="244"/>
      <c r="R512" s="4" t="s">
        <v>322</v>
      </c>
      <c r="S512" s="311" t="s">
        <v>508</v>
      </c>
    </row>
    <row r="513" spans="1:19" ht="13.2" x14ac:dyDescent="0.25">
      <c r="A513" s="1" t="s">
        <v>1236</v>
      </c>
      <c r="B513" s="65"/>
      <c r="C513" s="66"/>
      <c r="D513" s="65"/>
      <c r="E513" s="65"/>
      <c r="F513" s="67"/>
      <c r="G513" s="154"/>
      <c r="H513" s="188"/>
      <c r="I513" s="271" t="s">
        <v>1148</v>
      </c>
      <c r="J513" s="537">
        <f>46*2</f>
        <v>92</v>
      </c>
      <c r="K513" s="272" t="s">
        <v>479</v>
      </c>
      <c r="L513" s="274">
        <v>822000</v>
      </c>
      <c r="M513" s="274">
        <f>ROUNDDOWN(J513*L513,-3)</f>
        <v>75624000</v>
      </c>
      <c r="N513" s="340">
        <f>Matrik[[#This Row],[JUMLAH]]-Matrik[[#This Row],[JUMLAH ]]</f>
        <v>-75624000</v>
      </c>
      <c r="O513" s="240" t="str">
        <f>IF(AND(ISBLANK(H513),N513&lt;&gt;0),"Rev","")</f>
        <v>Rev</v>
      </c>
      <c r="P513" s="244"/>
      <c r="Q513" s="244"/>
    </row>
    <row r="514" spans="1:19" ht="13.2" x14ac:dyDescent="0.25">
      <c r="A514" s="1" t="s">
        <v>1237</v>
      </c>
      <c r="B514" s="65"/>
      <c r="C514" s="66"/>
      <c r="D514" s="65"/>
      <c r="E514" s="65"/>
      <c r="F514" s="67"/>
      <c r="G514" s="154"/>
      <c r="H514" s="188"/>
      <c r="I514" s="66" t="s">
        <v>842</v>
      </c>
      <c r="J514" s="65">
        <v>0</v>
      </c>
      <c r="K514" s="65" t="s">
        <v>479</v>
      </c>
      <c r="L514" s="67">
        <v>145000</v>
      </c>
      <c r="M514" s="67">
        <f>ROUNDDOWN(J514*L514,-3)</f>
        <v>0</v>
      </c>
      <c r="N514" s="340">
        <f>Matrik[[#This Row],[JUMLAH]]-Matrik[[#This Row],[JUMLAH ]]</f>
        <v>0</v>
      </c>
      <c r="O514" s="240" t="str">
        <f>IF(AND(ISBLANK(H514),N514&lt;&gt;0),"Rev","")</f>
        <v/>
      </c>
      <c r="P514" s="244"/>
      <c r="Q514" s="244"/>
    </row>
    <row r="515" spans="1:19" ht="13.2" x14ac:dyDescent="0.25">
      <c r="A515" s="1" t="s">
        <v>1239</v>
      </c>
      <c r="B515" s="65"/>
      <c r="C515" s="66"/>
      <c r="D515" s="65"/>
      <c r="E515" s="65"/>
      <c r="F515" s="67"/>
      <c r="G515" s="154"/>
      <c r="H515" s="188"/>
      <c r="I515" s="271" t="s">
        <v>844</v>
      </c>
      <c r="J515" s="537">
        <v>30</v>
      </c>
      <c r="K515" s="272" t="s">
        <v>26</v>
      </c>
      <c r="L515" s="274">
        <v>3000000</v>
      </c>
      <c r="M515" s="274">
        <f>ROUNDDOWN(J515*L515,-3)</f>
        <v>90000000</v>
      </c>
      <c r="N515" s="340">
        <f>Matrik[[#This Row],[JUMLAH]]-Matrik[[#This Row],[JUMLAH ]]</f>
        <v>-90000000</v>
      </c>
      <c r="O515" s="240" t="str">
        <f>IF(AND(ISBLANK(H515),N515&lt;&gt;0),"Rev","")</f>
        <v>Rev</v>
      </c>
      <c r="P515" s="244"/>
      <c r="Q515" s="244"/>
    </row>
    <row r="516" spans="1:19" ht="13.2" x14ac:dyDescent="0.25">
      <c r="A516" s="1" t="s">
        <v>1238</v>
      </c>
      <c r="B516" s="65"/>
      <c r="C516" s="66"/>
      <c r="D516" s="65"/>
      <c r="E516" s="65"/>
      <c r="F516" s="67"/>
      <c r="G516" s="154"/>
      <c r="H516" s="190" t="s">
        <v>223</v>
      </c>
      <c r="I516" s="72" t="s">
        <v>1146</v>
      </c>
      <c r="J516" s="71"/>
      <c r="K516" s="71"/>
      <c r="L516" s="73"/>
      <c r="M516" s="73">
        <f>SUM(M517,M524,M526)</f>
        <v>57860000</v>
      </c>
      <c r="N516" s="419">
        <f>SUM(N517,N524,N526)</f>
        <v>-57860000</v>
      </c>
      <c r="O516" s="279" t="s">
        <v>1007</v>
      </c>
      <c r="P516" s="532" t="s">
        <v>507</v>
      </c>
      <c r="Q516" s="532" t="s">
        <v>508</v>
      </c>
      <c r="S516" s="311"/>
    </row>
    <row r="517" spans="1:19" ht="13.2" x14ac:dyDescent="0.25">
      <c r="A517" s="1" t="s">
        <v>1240</v>
      </c>
      <c r="B517" s="65"/>
      <c r="C517" s="66"/>
      <c r="D517" s="65"/>
      <c r="E517" s="65"/>
      <c r="F517" s="67"/>
      <c r="G517" s="154"/>
      <c r="H517" s="189" t="s">
        <v>523</v>
      </c>
      <c r="I517" s="69" t="s">
        <v>24</v>
      </c>
      <c r="J517" s="68"/>
      <c r="K517" s="68"/>
      <c r="L517" s="70"/>
      <c r="M517" s="70">
        <f>SUM(M518:M523)</f>
        <v>9500000</v>
      </c>
      <c r="N517" s="417">
        <f>SUM(N518:N523)</f>
        <v>-9500000</v>
      </c>
      <c r="O517" s="279" t="s">
        <v>1007</v>
      </c>
      <c r="P517" s="244"/>
      <c r="Q517" s="244"/>
      <c r="R517" s="4" t="s">
        <v>322</v>
      </c>
      <c r="S517" s="311" t="s">
        <v>508</v>
      </c>
    </row>
    <row r="518" spans="1:19" ht="13.2" x14ac:dyDescent="0.25">
      <c r="A518" s="1" t="s">
        <v>1241</v>
      </c>
      <c r="B518" s="65"/>
      <c r="C518" s="66"/>
      <c r="D518" s="65"/>
      <c r="E518" s="65"/>
      <c r="F518" s="67"/>
      <c r="G518" s="154"/>
      <c r="H518" s="188"/>
      <c r="I518" s="271" t="s">
        <v>555</v>
      </c>
      <c r="J518" s="537">
        <v>20</v>
      </c>
      <c r="K518" s="272" t="s">
        <v>26</v>
      </c>
      <c r="L518" s="274">
        <v>75000</v>
      </c>
      <c r="M518" s="274">
        <f t="shared" ref="M518:M523" si="26">ROUNDDOWN(J518*L518,-3)</f>
        <v>1500000</v>
      </c>
      <c r="N518" s="340">
        <f>Matrik[[#This Row],[JUMLAH]]-Matrik[[#This Row],[JUMLAH ]]</f>
        <v>-1500000</v>
      </c>
      <c r="O518" s="240" t="str">
        <f t="shared" ref="O518:O523" si="27">IF(AND(ISBLANK(H518),N518&lt;&gt;0),"Rev","")</f>
        <v>Rev</v>
      </c>
      <c r="P518" s="244"/>
      <c r="Q518" s="244"/>
    </row>
    <row r="519" spans="1:19" ht="13.2" x14ac:dyDescent="0.25">
      <c r="A519" s="1" t="s">
        <v>1242</v>
      </c>
      <c r="B519" s="65"/>
      <c r="C519" s="66"/>
      <c r="D519" s="65"/>
      <c r="E519" s="65"/>
      <c r="F519" s="67"/>
      <c r="G519" s="154"/>
      <c r="H519" s="188"/>
      <c r="I519" s="271" t="s">
        <v>556</v>
      </c>
      <c r="J519" s="537">
        <v>1</v>
      </c>
      <c r="K519" s="272" t="s">
        <v>120</v>
      </c>
      <c r="L519" s="274">
        <v>1500000</v>
      </c>
      <c r="M519" s="274">
        <f t="shared" si="26"/>
        <v>1500000</v>
      </c>
      <c r="N519" s="340">
        <f>Matrik[[#This Row],[JUMLAH]]-Matrik[[#This Row],[JUMLAH ]]</f>
        <v>-1500000</v>
      </c>
      <c r="O519" s="240" t="str">
        <f t="shared" si="27"/>
        <v>Rev</v>
      </c>
      <c r="P519" s="244"/>
      <c r="Q519" s="244"/>
    </row>
    <row r="520" spans="1:19" ht="13.2" x14ac:dyDescent="0.25">
      <c r="A520" s="1" t="s">
        <v>1243</v>
      </c>
      <c r="B520" s="65"/>
      <c r="C520" s="66"/>
      <c r="D520" s="65"/>
      <c r="E520" s="65"/>
      <c r="F520" s="67"/>
      <c r="G520" s="154"/>
      <c r="H520" s="188"/>
      <c r="I520" s="271" t="s">
        <v>557</v>
      </c>
      <c r="J520" s="537">
        <v>1</v>
      </c>
      <c r="K520" s="272" t="s">
        <v>120</v>
      </c>
      <c r="L520" s="274">
        <v>1500000</v>
      </c>
      <c r="M520" s="274">
        <f t="shared" si="26"/>
        <v>1500000</v>
      </c>
      <c r="N520" s="340">
        <f>Matrik[[#This Row],[JUMLAH]]-Matrik[[#This Row],[JUMLAH ]]</f>
        <v>-1500000</v>
      </c>
      <c r="O520" s="240" t="str">
        <f t="shared" si="27"/>
        <v>Rev</v>
      </c>
      <c r="P520" s="244"/>
      <c r="Q520" s="244"/>
    </row>
    <row r="521" spans="1:19" ht="13.2" x14ac:dyDescent="0.25">
      <c r="A521" s="1" t="s">
        <v>1244</v>
      </c>
      <c r="B521" s="65"/>
      <c r="C521" s="66"/>
      <c r="D521" s="65"/>
      <c r="E521" s="65"/>
      <c r="F521" s="67"/>
      <c r="G521" s="154"/>
      <c r="H521" s="188"/>
      <c r="I521" s="271" t="s">
        <v>558</v>
      </c>
      <c r="J521" s="537">
        <v>1</v>
      </c>
      <c r="K521" s="272" t="s">
        <v>120</v>
      </c>
      <c r="L521" s="274">
        <v>1000000</v>
      </c>
      <c r="M521" s="274">
        <f t="shared" si="26"/>
        <v>1000000</v>
      </c>
      <c r="N521" s="340">
        <f>Matrik[[#This Row],[JUMLAH]]-Matrik[[#This Row],[JUMLAH ]]</f>
        <v>-1000000</v>
      </c>
      <c r="O521" s="240" t="str">
        <f t="shared" si="27"/>
        <v>Rev</v>
      </c>
      <c r="P521" s="244"/>
      <c r="Q521" s="244"/>
    </row>
    <row r="522" spans="1:19" ht="13.2" x14ac:dyDescent="0.25">
      <c r="A522" s="1" t="s">
        <v>1245</v>
      </c>
      <c r="B522" s="65"/>
      <c r="C522" s="66"/>
      <c r="D522" s="65"/>
      <c r="E522" s="65"/>
      <c r="F522" s="67"/>
      <c r="G522" s="154"/>
      <c r="H522" s="188"/>
      <c r="I522" s="271" t="s">
        <v>830</v>
      </c>
      <c r="J522" s="537">
        <v>20</v>
      </c>
      <c r="K522" s="272" t="s">
        <v>59</v>
      </c>
      <c r="L522" s="274">
        <v>200000</v>
      </c>
      <c r="M522" s="274">
        <f t="shared" si="26"/>
        <v>4000000</v>
      </c>
      <c r="N522" s="340">
        <f>Matrik[[#This Row],[JUMLAH]]-Matrik[[#This Row],[JUMLAH ]]</f>
        <v>-4000000</v>
      </c>
      <c r="O522" s="240" t="str">
        <f t="shared" si="27"/>
        <v>Rev</v>
      </c>
      <c r="P522" s="244"/>
      <c r="Q522" s="244"/>
    </row>
    <row r="523" spans="1:19" ht="13.2" x14ac:dyDescent="0.25">
      <c r="A523" s="1" t="s">
        <v>1246</v>
      </c>
      <c r="B523" s="65"/>
      <c r="C523" s="66"/>
      <c r="D523" s="65"/>
      <c r="E523" s="65"/>
      <c r="F523" s="67"/>
      <c r="G523" s="154"/>
      <c r="H523" s="188"/>
      <c r="I523" s="66" t="s">
        <v>832</v>
      </c>
      <c r="J523" s="65">
        <v>0</v>
      </c>
      <c r="K523" s="65" t="s">
        <v>26</v>
      </c>
      <c r="L523" s="67">
        <v>280000</v>
      </c>
      <c r="M523" s="67">
        <f t="shared" si="26"/>
        <v>0</v>
      </c>
      <c r="N523" s="340">
        <f>Matrik[[#This Row],[JUMLAH]]-Matrik[[#This Row],[JUMLAH ]]</f>
        <v>0</v>
      </c>
      <c r="O523" s="240" t="str">
        <f t="shared" si="27"/>
        <v/>
      </c>
      <c r="P523" s="244"/>
      <c r="Q523" s="244"/>
    </row>
    <row r="524" spans="1:19" ht="13.2" x14ac:dyDescent="0.25">
      <c r="A524" s="1" t="s">
        <v>1247</v>
      </c>
      <c r="B524" s="65"/>
      <c r="C524" s="66"/>
      <c r="D524" s="65"/>
      <c r="E524" s="65"/>
      <c r="F524" s="67"/>
      <c r="G524" s="154"/>
      <c r="H524" s="187" t="s">
        <v>528</v>
      </c>
      <c r="I524" s="63" t="s">
        <v>31</v>
      </c>
      <c r="J524" s="62"/>
      <c r="K524" s="62"/>
      <c r="L524" s="64"/>
      <c r="M524" s="64">
        <f>M525</f>
        <v>0</v>
      </c>
      <c r="N524" s="416">
        <f>N525</f>
        <v>0</v>
      </c>
      <c r="O524" s="279" t="s">
        <v>1007</v>
      </c>
      <c r="P524" s="244"/>
      <c r="Q524" s="244"/>
      <c r="R524" s="4" t="s">
        <v>322</v>
      </c>
      <c r="S524" s="311" t="s">
        <v>508</v>
      </c>
    </row>
    <row r="525" spans="1:19" ht="13.2" x14ac:dyDescent="0.25">
      <c r="A525" s="1" t="s">
        <v>1248</v>
      </c>
      <c r="B525" s="65"/>
      <c r="C525" s="66"/>
      <c r="D525" s="65"/>
      <c r="E525" s="65"/>
      <c r="F525" s="67"/>
      <c r="G525" s="154"/>
      <c r="H525" s="188"/>
      <c r="I525" s="66" t="s">
        <v>559</v>
      </c>
      <c r="J525" s="65">
        <v>0</v>
      </c>
      <c r="K525" s="65" t="s">
        <v>33</v>
      </c>
      <c r="L525" s="67">
        <v>1000000</v>
      </c>
      <c r="M525" s="67">
        <f>ROUNDDOWN(J525*L525,-3)</f>
        <v>0</v>
      </c>
      <c r="N525" s="480">
        <f>Matrik[[#This Row],[JUMLAH]]-Matrik[[#This Row],[JUMLAH ]]</f>
        <v>0</v>
      </c>
      <c r="O525" s="253" t="str">
        <f>IF(AND(ISBLANK(H525),N525&lt;&gt;0),"Rev detil","")</f>
        <v/>
      </c>
      <c r="P525" s="244"/>
      <c r="Q525" s="244"/>
    </row>
    <row r="526" spans="1:19" ht="13.2" x14ac:dyDescent="0.25">
      <c r="A526" s="1" t="s">
        <v>1249</v>
      </c>
      <c r="B526" s="65"/>
      <c r="C526" s="66"/>
      <c r="D526" s="65"/>
      <c r="E526" s="65"/>
      <c r="F526" s="67"/>
      <c r="G526" s="154"/>
      <c r="H526" s="189" t="s">
        <v>525</v>
      </c>
      <c r="I526" s="69" t="s">
        <v>35</v>
      </c>
      <c r="J526" s="68"/>
      <c r="K526" s="68"/>
      <c r="L526" s="70"/>
      <c r="M526" s="70">
        <f>M527</f>
        <v>48360000</v>
      </c>
      <c r="N526" s="417">
        <f>N527</f>
        <v>-48360000</v>
      </c>
      <c r="O526" s="279" t="s">
        <v>1007</v>
      </c>
      <c r="P526" s="244"/>
      <c r="Q526" s="244"/>
      <c r="R526" s="4" t="s">
        <v>322</v>
      </c>
      <c r="S526" s="311" t="s">
        <v>508</v>
      </c>
    </row>
    <row r="527" spans="1:19" ht="13.2" x14ac:dyDescent="0.25">
      <c r="A527" s="1" t="s">
        <v>1250</v>
      </c>
      <c r="B527" s="65"/>
      <c r="C527" s="66"/>
      <c r="D527" s="65"/>
      <c r="E527" s="65"/>
      <c r="F527" s="67"/>
      <c r="G527" s="154"/>
      <c r="H527" s="188"/>
      <c r="I527" s="271" t="s">
        <v>1147</v>
      </c>
      <c r="J527" s="537">
        <v>24</v>
      </c>
      <c r="K527" s="272" t="s">
        <v>26</v>
      </c>
      <c r="L527" s="274">
        <v>2015000</v>
      </c>
      <c r="M527" s="274">
        <f>ROUNDDOWN(J527*L527,-3)</f>
        <v>48360000</v>
      </c>
      <c r="N527" s="340">
        <f>Matrik[[#This Row],[JUMLAH]]-Matrik[[#This Row],[JUMLAH ]]</f>
        <v>-48360000</v>
      </c>
      <c r="O527" s="240" t="str">
        <f>IF(AND(ISBLANK(H527),N527&lt;&gt;0),"Rev","")</f>
        <v>Rev</v>
      </c>
      <c r="P527" s="244"/>
      <c r="Q527" s="244"/>
    </row>
    <row r="528" spans="1:19" ht="13.2" x14ac:dyDescent="0.25">
      <c r="A528" s="1" t="s">
        <v>350</v>
      </c>
      <c r="B528" s="53" t="s">
        <v>351</v>
      </c>
      <c r="C528" s="54" t="s">
        <v>352</v>
      </c>
      <c r="D528" s="53">
        <v>2</v>
      </c>
      <c r="E528" s="53" t="s">
        <v>317</v>
      </c>
      <c r="F528" s="55"/>
      <c r="G528" s="150">
        <f>SUM(G529,G566)</f>
        <v>773732000</v>
      </c>
      <c r="H528" s="184" t="s">
        <v>351</v>
      </c>
      <c r="I528" s="54" t="s">
        <v>352</v>
      </c>
      <c r="J528" s="53">
        <v>2</v>
      </c>
      <c r="K528" s="53" t="s">
        <v>317</v>
      </c>
      <c r="L528" s="55"/>
      <c r="M528" s="55">
        <f>SUM(M529,M566)</f>
        <v>522789000</v>
      </c>
      <c r="N528" s="415">
        <f>SUM(N529,N566)</f>
        <v>250943000</v>
      </c>
      <c r="O528" s="279" t="s">
        <v>1007</v>
      </c>
      <c r="P528" s="244"/>
      <c r="Q528" s="244"/>
    </row>
    <row r="529" spans="1:19" ht="26.4" x14ac:dyDescent="0.25">
      <c r="A529" s="1" t="s">
        <v>353</v>
      </c>
      <c r="B529" s="365" t="s">
        <v>606</v>
      </c>
      <c r="C529" s="366" t="s">
        <v>354</v>
      </c>
      <c r="D529" s="365"/>
      <c r="E529" s="365" t="s">
        <v>554</v>
      </c>
      <c r="F529" s="367"/>
      <c r="G529" s="368">
        <f>SUM(G530,G541,G555)</f>
        <v>669421000</v>
      </c>
      <c r="H529" s="369" t="s">
        <v>606</v>
      </c>
      <c r="I529" s="366" t="s">
        <v>354</v>
      </c>
      <c r="J529" s="365"/>
      <c r="K529" s="365" t="s">
        <v>554</v>
      </c>
      <c r="L529" s="367"/>
      <c r="M529" s="367">
        <f>SUM(M530,M541,M555)</f>
        <v>429478000</v>
      </c>
      <c r="N529" s="439">
        <f>SUM(N530,N541,N555)</f>
        <v>239943000</v>
      </c>
      <c r="O529" s="279" t="s">
        <v>1007</v>
      </c>
      <c r="P529" s="244"/>
      <c r="Q529" s="244"/>
    </row>
    <row r="530" spans="1:19" ht="13.2" x14ac:dyDescent="0.25">
      <c r="A530" s="1" t="s">
        <v>355</v>
      </c>
      <c r="B530" s="59" t="s">
        <v>21</v>
      </c>
      <c r="C530" s="60" t="s">
        <v>845</v>
      </c>
      <c r="D530" s="59"/>
      <c r="E530" s="59"/>
      <c r="F530" s="61"/>
      <c r="G530" s="152">
        <f>SUM(G531,G537,G539)</f>
        <v>150075000</v>
      </c>
      <c r="H530" s="186" t="s">
        <v>21</v>
      </c>
      <c r="I530" s="60" t="s">
        <v>845</v>
      </c>
      <c r="J530" s="59"/>
      <c r="K530" s="59"/>
      <c r="L530" s="61"/>
      <c r="M530" s="61">
        <f>SUM(M531,M537,M539)</f>
        <v>86197000</v>
      </c>
      <c r="N530" s="406">
        <f>SUM(N531,N537,N539)</f>
        <v>63878000</v>
      </c>
      <c r="O530" s="279" t="s">
        <v>1007</v>
      </c>
      <c r="P530" s="532" t="s">
        <v>507</v>
      </c>
      <c r="Q530" s="532" t="s">
        <v>509</v>
      </c>
      <c r="S530" s="311"/>
    </row>
    <row r="531" spans="1:19" ht="13.2" x14ac:dyDescent="0.25">
      <c r="A531" s="1" t="s">
        <v>356</v>
      </c>
      <c r="B531" s="62" t="s">
        <v>523</v>
      </c>
      <c r="C531" s="63" t="s">
        <v>24</v>
      </c>
      <c r="D531" s="62"/>
      <c r="E531" s="62"/>
      <c r="F531" s="64"/>
      <c r="G531" s="153">
        <f>SUM(G532:G536)</f>
        <v>40000000</v>
      </c>
      <c r="H531" s="187" t="s">
        <v>523</v>
      </c>
      <c r="I531" s="63" t="s">
        <v>24</v>
      </c>
      <c r="J531" s="62"/>
      <c r="K531" s="62"/>
      <c r="L531" s="64"/>
      <c r="M531" s="64">
        <f>SUM(M532:M536)</f>
        <v>24600000</v>
      </c>
      <c r="N531" s="416">
        <f>SUM(N532:N536)</f>
        <v>15400000</v>
      </c>
      <c r="O531" s="279" t="s">
        <v>1007</v>
      </c>
      <c r="P531" s="244"/>
      <c r="Q531" s="244"/>
      <c r="S531" s="311" t="s">
        <v>509</v>
      </c>
    </row>
    <row r="532" spans="1:19" ht="13.2" x14ac:dyDescent="0.25">
      <c r="A532" s="1" t="s">
        <v>357</v>
      </c>
      <c r="B532" s="65"/>
      <c r="C532" s="66" t="s">
        <v>555</v>
      </c>
      <c r="D532" s="65">
        <v>280</v>
      </c>
      <c r="E532" s="65" t="s">
        <v>26</v>
      </c>
      <c r="F532" s="67">
        <v>75000</v>
      </c>
      <c r="G532" s="154">
        <f>ROUNDDOWN(D532*F532,-3)</f>
        <v>21000000</v>
      </c>
      <c r="H532" s="188"/>
      <c r="I532" s="271" t="s">
        <v>555</v>
      </c>
      <c r="J532" s="537">
        <v>128</v>
      </c>
      <c r="K532" s="272" t="s">
        <v>26</v>
      </c>
      <c r="L532" s="274">
        <v>75000</v>
      </c>
      <c r="M532" s="274">
        <f>ROUNDDOWN(J532*L532,-3)</f>
        <v>9600000</v>
      </c>
      <c r="N532" s="480">
        <f>Matrik[[#This Row],[JUMLAH]]-Matrik[[#This Row],[JUMLAH ]]</f>
        <v>11400000</v>
      </c>
      <c r="O532" s="253" t="str">
        <f>IF(AND(ISBLANK(H532),N532&lt;&gt;0),"Rev detil","")</f>
        <v>Rev detil</v>
      </c>
      <c r="P532" s="244"/>
      <c r="Q532" s="244"/>
    </row>
    <row r="533" spans="1:19" ht="13.2" x14ac:dyDescent="0.25">
      <c r="A533" s="1" t="s">
        <v>358</v>
      </c>
      <c r="B533" s="65"/>
      <c r="C533" s="66" t="s">
        <v>556</v>
      </c>
      <c r="D533" s="65">
        <v>4</v>
      </c>
      <c r="E533" s="65" t="s">
        <v>120</v>
      </c>
      <c r="F533" s="67">
        <v>1500000</v>
      </c>
      <c r="G533" s="154">
        <f>ROUNDDOWN(D533*F533,-3)</f>
        <v>6000000</v>
      </c>
      <c r="H533" s="188"/>
      <c r="I533" s="271" t="s">
        <v>556</v>
      </c>
      <c r="J533" s="537">
        <v>3</v>
      </c>
      <c r="K533" s="272" t="s">
        <v>120</v>
      </c>
      <c r="L533" s="274">
        <v>1500000</v>
      </c>
      <c r="M533" s="274">
        <f>ROUNDDOWN(J533*L533,-3)</f>
        <v>4500000</v>
      </c>
      <c r="N533" s="480">
        <f>Matrik[[#This Row],[JUMLAH]]-Matrik[[#This Row],[JUMLAH ]]</f>
        <v>1500000</v>
      </c>
      <c r="O533" s="253" t="str">
        <f>IF(AND(ISBLANK(H533),N533&lt;&gt;0),"Rev detil","")</f>
        <v>Rev detil</v>
      </c>
      <c r="P533" s="244"/>
      <c r="Q533" s="244"/>
    </row>
    <row r="534" spans="1:19" ht="13.2" x14ac:dyDescent="0.25">
      <c r="A534" s="1" t="s">
        <v>359</v>
      </c>
      <c r="B534" s="65"/>
      <c r="C534" s="66" t="s">
        <v>557</v>
      </c>
      <c r="D534" s="65">
        <v>4</v>
      </c>
      <c r="E534" s="65" t="s">
        <v>120</v>
      </c>
      <c r="F534" s="67">
        <v>1500000</v>
      </c>
      <c r="G534" s="154">
        <f>ROUNDDOWN(D534*F534,-3)</f>
        <v>6000000</v>
      </c>
      <c r="H534" s="188"/>
      <c r="I534" s="271" t="s">
        <v>557</v>
      </c>
      <c r="J534" s="537">
        <v>3</v>
      </c>
      <c r="K534" s="272" t="s">
        <v>120</v>
      </c>
      <c r="L534" s="274">
        <v>1500000</v>
      </c>
      <c r="M534" s="274">
        <f>ROUNDDOWN(J534*L534,-3)</f>
        <v>4500000</v>
      </c>
      <c r="N534" s="480">
        <f>Matrik[[#This Row],[JUMLAH]]-Matrik[[#This Row],[JUMLAH ]]</f>
        <v>1500000</v>
      </c>
      <c r="O534" s="253" t="str">
        <f>IF(AND(ISBLANK(H534),N534&lt;&gt;0),"Rev detil","")</f>
        <v>Rev detil</v>
      </c>
      <c r="P534" s="244"/>
      <c r="Q534" s="244"/>
    </row>
    <row r="535" spans="1:19" ht="13.2" x14ac:dyDescent="0.25">
      <c r="A535" s="1" t="s">
        <v>360</v>
      </c>
      <c r="B535" s="65"/>
      <c r="C535" s="66" t="s">
        <v>558</v>
      </c>
      <c r="D535" s="65">
        <v>4</v>
      </c>
      <c r="E535" s="65" t="s">
        <v>120</v>
      </c>
      <c r="F535" s="67">
        <v>1000000</v>
      </c>
      <c r="G535" s="154">
        <f>ROUNDDOWN(D535*F535,-3)</f>
        <v>4000000</v>
      </c>
      <c r="H535" s="188"/>
      <c r="I535" s="271" t="s">
        <v>558</v>
      </c>
      <c r="J535" s="537">
        <v>3</v>
      </c>
      <c r="K535" s="272" t="s">
        <v>120</v>
      </c>
      <c r="L535" s="274">
        <v>1000000</v>
      </c>
      <c r="M535" s="274">
        <f>ROUNDDOWN(J535*L535,-3)</f>
        <v>3000000</v>
      </c>
      <c r="N535" s="480">
        <f>Matrik[[#This Row],[JUMLAH]]-Matrik[[#This Row],[JUMLAH ]]</f>
        <v>1000000</v>
      </c>
      <c r="O535" s="253" t="str">
        <f>IF(AND(ISBLANK(H535),N535&lt;&gt;0),"Rev detil","")</f>
        <v>Rev detil</v>
      </c>
      <c r="P535" s="244"/>
      <c r="Q535" s="244"/>
    </row>
    <row r="536" spans="1:19" ht="13.2" x14ac:dyDescent="0.25">
      <c r="A536" s="1" t="s">
        <v>846</v>
      </c>
      <c r="B536" s="65"/>
      <c r="C536" s="66" t="s">
        <v>790</v>
      </c>
      <c r="D536" s="65">
        <v>12</v>
      </c>
      <c r="E536" s="65" t="s">
        <v>59</v>
      </c>
      <c r="F536" s="67">
        <v>250000</v>
      </c>
      <c r="G536" s="154">
        <f>ROUNDDOWN(D536*F536,-3)</f>
        <v>3000000</v>
      </c>
      <c r="H536" s="188"/>
      <c r="I536" s="66" t="s">
        <v>790</v>
      </c>
      <c r="J536" s="65">
        <v>12</v>
      </c>
      <c r="K536" s="65" t="s">
        <v>59</v>
      </c>
      <c r="L536" s="67">
        <v>250000</v>
      </c>
      <c r="M536" s="67">
        <f>ROUNDDOWN(J536*L536,-3)</f>
        <v>3000000</v>
      </c>
      <c r="N536" s="340">
        <f>Matrik[[#This Row],[JUMLAH]]-Matrik[[#This Row],[JUMLAH ]]</f>
        <v>0</v>
      </c>
      <c r="O536" s="279" t="s">
        <v>1007</v>
      </c>
      <c r="P536" s="244"/>
      <c r="Q536" s="244"/>
    </row>
    <row r="537" spans="1:19" ht="13.2" x14ac:dyDescent="0.25">
      <c r="A537" s="1" t="s">
        <v>361</v>
      </c>
      <c r="B537" s="68" t="s">
        <v>524</v>
      </c>
      <c r="C537" s="69" t="s">
        <v>73</v>
      </c>
      <c r="D537" s="68"/>
      <c r="E537" s="68"/>
      <c r="F537" s="70"/>
      <c r="G537" s="155">
        <f>G538</f>
        <v>1000000</v>
      </c>
      <c r="H537" s="189" t="s">
        <v>524</v>
      </c>
      <c r="I537" s="69" t="s">
        <v>73</v>
      </c>
      <c r="J537" s="68"/>
      <c r="K537" s="68"/>
      <c r="L537" s="70"/>
      <c r="M537" s="70">
        <f>M538</f>
        <v>1000000</v>
      </c>
      <c r="N537" s="417">
        <f>N538</f>
        <v>0</v>
      </c>
      <c r="O537" s="279" t="s">
        <v>1007</v>
      </c>
      <c r="P537" s="244"/>
      <c r="Q537" s="244"/>
      <c r="S537" s="311" t="s">
        <v>509</v>
      </c>
    </row>
    <row r="538" spans="1:19" ht="16.8" customHeight="1" x14ac:dyDescent="0.25">
      <c r="A538" s="1" t="s">
        <v>362</v>
      </c>
      <c r="B538" s="65"/>
      <c r="C538" s="66" t="s">
        <v>847</v>
      </c>
      <c r="D538" s="65">
        <v>4</v>
      </c>
      <c r="E538" s="65" t="s">
        <v>120</v>
      </c>
      <c r="F538" s="67">
        <v>250000</v>
      </c>
      <c r="G538" s="154">
        <f>ROUNDDOWN(D538*F538,-3)</f>
        <v>1000000</v>
      </c>
      <c r="H538" s="188"/>
      <c r="I538" s="66" t="s">
        <v>1142</v>
      </c>
      <c r="J538" s="65">
        <v>4</v>
      </c>
      <c r="K538" s="65" t="s">
        <v>120</v>
      </c>
      <c r="L538" s="67">
        <v>250000</v>
      </c>
      <c r="M538" s="67">
        <f>ROUNDDOWN(J538*L538,-3)</f>
        <v>1000000</v>
      </c>
      <c r="N538" s="340">
        <f>Matrik[[#This Row],[JUMLAH]]-Matrik[[#This Row],[JUMLAH ]]</f>
        <v>0</v>
      </c>
      <c r="O538" s="240" t="str">
        <f>IF(AND(ISBLANK(H538),N538&lt;&gt;0),"Rev","")</f>
        <v/>
      </c>
      <c r="P538" s="244"/>
      <c r="Q538" s="244"/>
    </row>
    <row r="539" spans="1:19" ht="13.2" x14ac:dyDescent="0.25">
      <c r="A539" s="1" t="s">
        <v>363</v>
      </c>
      <c r="B539" s="68" t="s">
        <v>525</v>
      </c>
      <c r="C539" s="69" t="s">
        <v>35</v>
      </c>
      <c r="D539" s="68"/>
      <c r="E539" s="68"/>
      <c r="F539" s="70"/>
      <c r="G539" s="155">
        <f>G540</f>
        <v>109075000</v>
      </c>
      <c r="H539" s="189" t="s">
        <v>525</v>
      </c>
      <c r="I539" s="69" t="s">
        <v>35</v>
      </c>
      <c r="J539" s="68"/>
      <c r="K539" s="68"/>
      <c r="L539" s="70"/>
      <c r="M539" s="70">
        <f>M540</f>
        <v>60597000</v>
      </c>
      <c r="N539" s="417">
        <f>N540</f>
        <v>48478000</v>
      </c>
      <c r="O539" s="279" t="s">
        <v>1007</v>
      </c>
      <c r="P539" s="244"/>
      <c r="Q539" s="244"/>
      <c r="S539" s="311" t="s">
        <v>509</v>
      </c>
    </row>
    <row r="540" spans="1:19" ht="13.2" x14ac:dyDescent="0.25">
      <c r="A540" s="1" t="s">
        <v>364</v>
      </c>
      <c r="B540" s="65"/>
      <c r="C540" s="66" t="s">
        <v>848</v>
      </c>
      <c r="D540" s="65">
        <v>18</v>
      </c>
      <c r="E540" s="65" t="s">
        <v>26</v>
      </c>
      <c r="F540" s="67">
        <v>6059723</v>
      </c>
      <c r="G540" s="154">
        <f>ROUNDDOWN(D540*F540,-3)</f>
        <v>109075000</v>
      </c>
      <c r="H540" s="188"/>
      <c r="I540" s="271" t="s">
        <v>848</v>
      </c>
      <c r="J540" s="537">
        <v>10</v>
      </c>
      <c r="K540" s="272" t="s">
        <v>26</v>
      </c>
      <c r="L540" s="274">
        <v>6059723</v>
      </c>
      <c r="M540" s="274">
        <f>ROUNDDOWN(J540*L540,-3)</f>
        <v>60597000</v>
      </c>
      <c r="N540" s="480">
        <f>Matrik[[#This Row],[JUMLAH]]-Matrik[[#This Row],[JUMLAH ]]</f>
        <v>48478000</v>
      </c>
      <c r="O540" s="253" t="str">
        <f>IF(AND(ISBLANK(H540),N540&lt;&gt;0),"Rev detil","")</f>
        <v>Rev detil</v>
      </c>
      <c r="P540" s="244"/>
      <c r="Q540" s="244"/>
    </row>
    <row r="541" spans="1:19" ht="26.4" x14ac:dyDescent="0.25">
      <c r="A541" s="1" t="s">
        <v>365</v>
      </c>
      <c r="B541" s="71" t="s">
        <v>38</v>
      </c>
      <c r="C541" s="72" t="s">
        <v>849</v>
      </c>
      <c r="D541" s="71"/>
      <c r="E541" s="71"/>
      <c r="F541" s="73"/>
      <c r="G541" s="156">
        <f>SUM(G542,G548,G551,G553)</f>
        <v>188806000</v>
      </c>
      <c r="H541" s="190" t="s">
        <v>38</v>
      </c>
      <c r="I541" s="72" t="s">
        <v>849</v>
      </c>
      <c r="J541" s="71"/>
      <c r="K541" s="71"/>
      <c r="L541" s="73"/>
      <c r="M541" s="73">
        <f>SUM(M542,M548,M551,M553)</f>
        <v>117153000</v>
      </c>
      <c r="N541" s="419">
        <f>SUM(N542,N548,N551,N553)</f>
        <v>71653000</v>
      </c>
      <c r="O541" s="279" t="s">
        <v>1007</v>
      </c>
      <c r="P541" s="532" t="s">
        <v>507</v>
      </c>
      <c r="Q541" s="532" t="s">
        <v>509</v>
      </c>
      <c r="S541" s="311"/>
    </row>
    <row r="542" spans="1:19" ht="13.2" x14ac:dyDescent="0.25">
      <c r="A542" s="1" t="s">
        <v>366</v>
      </c>
      <c r="B542" s="68" t="s">
        <v>523</v>
      </c>
      <c r="C542" s="69" t="s">
        <v>24</v>
      </c>
      <c r="D542" s="68"/>
      <c r="E542" s="68"/>
      <c r="F542" s="70"/>
      <c r="G542" s="155">
        <f>SUM(G543:G547)</f>
        <v>33500000</v>
      </c>
      <c r="H542" s="189" t="s">
        <v>523</v>
      </c>
      <c r="I542" s="69" t="s">
        <v>24</v>
      </c>
      <c r="J542" s="68"/>
      <c r="K542" s="68"/>
      <c r="L542" s="70"/>
      <c r="M542" s="70">
        <f>SUM(M543:M547)</f>
        <v>23000000</v>
      </c>
      <c r="N542" s="417">
        <f>SUM(N543:N547)</f>
        <v>10500000</v>
      </c>
      <c r="O542" s="279" t="s">
        <v>1007</v>
      </c>
      <c r="P542" s="244"/>
      <c r="Q542" s="244"/>
      <c r="S542" s="311" t="s">
        <v>509</v>
      </c>
    </row>
    <row r="543" spans="1:19" ht="13.2" x14ac:dyDescent="0.25">
      <c r="A543" s="1" t="s">
        <v>367</v>
      </c>
      <c r="B543" s="65"/>
      <c r="C543" s="66" t="s">
        <v>555</v>
      </c>
      <c r="D543" s="65">
        <v>180</v>
      </c>
      <c r="E543" s="65" t="s">
        <v>26</v>
      </c>
      <c r="F543" s="67">
        <v>75000</v>
      </c>
      <c r="G543" s="154">
        <f>ROUNDDOWN(D543*F543,-3)</f>
        <v>13500000</v>
      </c>
      <c r="H543" s="188"/>
      <c r="I543" s="271" t="s">
        <v>555</v>
      </c>
      <c r="J543" s="537">
        <v>100</v>
      </c>
      <c r="K543" s="272" t="s">
        <v>26</v>
      </c>
      <c r="L543" s="274">
        <v>75000</v>
      </c>
      <c r="M543" s="274">
        <f>ROUNDDOWN(J543*L543,-3)</f>
        <v>7500000</v>
      </c>
      <c r="N543" s="480">
        <f>Matrik[[#This Row],[JUMLAH]]-Matrik[[#This Row],[JUMLAH ]]</f>
        <v>6000000</v>
      </c>
      <c r="O543" s="253" t="str">
        <f>IF(AND(ISBLANK(H543),N543&lt;&gt;0),"Rev detil","")</f>
        <v>Rev detil</v>
      </c>
      <c r="P543" s="244"/>
      <c r="Q543" s="244"/>
    </row>
    <row r="544" spans="1:19" ht="13.2" x14ac:dyDescent="0.25">
      <c r="A544" s="1" t="s">
        <v>368</v>
      </c>
      <c r="B544" s="65"/>
      <c r="C544" s="66" t="s">
        <v>556</v>
      </c>
      <c r="D544" s="65">
        <v>4</v>
      </c>
      <c r="E544" s="65" t="s">
        <v>120</v>
      </c>
      <c r="F544" s="67">
        <v>1500000</v>
      </c>
      <c r="G544" s="154">
        <f>ROUNDDOWN(D544*F544,-3)</f>
        <v>6000000</v>
      </c>
      <c r="H544" s="188"/>
      <c r="I544" s="271" t="s">
        <v>556</v>
      </c>
      <c r="J544" s="537">
        <v>3</v>
      </c>
      <c r="K544" s="272" t="s">
        <v>120</v>
      </c>
      <c r="L544" s="274">
        <v>1500000</v>
      </c>
      <c r="M544" s="274">
        <f>ROUNDDOWN(J544*L544,-3)</f>
        <v>4500000</v>
      </c>
      <c r="N544" s="480">
        <f>Matrik[[#This Row],[JUMLAH]]-Matrik[[#This Row],[JUMLAH ]]</f>
        <v>1500000</v>
      </c>
      <c r="O544" s="253" t="str">
        <f>IF(AND(ISBLANK(H544),N544&lt;&gt;0),"Rev detil","")</f>
        <v>Rev detil</v>
      </c>
      <c r="P544" s="244"/>
      <c r="Q544" s="244"/>
    </row>
    <row r="545" spans="1:19" ht="13.2" x14ac:dyDescent="0.25">
      <c r="A545" s="1" t="s">
        <v>369</v>
      </c>
      <c r="B545" s="65"/>
      <c r="C545" s="66" t="s">
        <v>557</v>
      </c>
      <c r="D545" s="65">
        <v>4</v>
      </c>
      <c r="E545" s="65" t="s">
        <v>120</v>
      </c>
      <c r="F545" s="67">
        <v>1500000</v>
      </c>
      <c r="G545" s="154">
        <f>ROUNDDOWN(D545*F545,-3)</f>
        <v>6000000</v>
      </c>
      <c r="H545" s="188"/>
      <c r="I545" s="271" t="s">
        <v>557</v>
      </c>
      <c r="J545" s="537">
        <v>3</v>
      </c>
      <c r="K545" s="272" t="s">
        <v>120</v>
      </c>
      <c r="L545" s="274">
        <v>1500000</v>
      </c>
      <c r="M545" s="274">
        <f>ROUNDDOWN(J545*L545,-3)</f>
        <v>4500000</v>
      </c>
      <c r="N545" s="480">
        <f>Matrik[[#This Row],[JUMLAH]]-Matrik[[#This Row],[JUMLAH ]]</f>
        <v>1500000</v>
      </c>
      <c r="O545" s="253" t="str">
        <f>IF(AND(ISBLANK(H545),N545&lt;&gt;0),"Rev detil","")</f>
        <v>Rev detil</v>
      </c>
      <c r="P545" s="244"/>
      <c r="Q545" s="244"/>
    </row>
    <row r="546" spans="1:19" ht="13.2" x14ac:dyDescent="0.25">
      <c r="A546" s="1" t="s">
        <v>370</v>
      </c>
      <c r="B546" s="65"/>
      <c r="C546" s="66" t="s">
        <v>558</v>
      </c>
      <c r="D546" s="65">
        <v>4</v>
      </c>
      <c r="E546" s="65" t="s">
        <v>120</v>
      </c>
      <c r="F546" s="67">
        <v>1000000</v>
      </c>
      <c r="G546" s="154">
        <f>ROUNDDOWN(D546*F546,-3)</f>
        <v>4000000</v>
      </c>
      <c r="H546" s="188"/>
      <c r="I546" s="271" t="s">
        <v>558</v>
      </c>
      <c r="J546" s="537">
        <v>3</v>
      </c>
      <c r="K546" s="272" t="s">
        <v>120</v>
      </c>
      <c r="L546" s="274">
        <v>1000000</v>
      </c>
      <c r="M546" s="274">
        <f>ROUNDDOWN(J546*L546,-3)</f>
        <v>3000000</v>
      </c>
      <c r="N546" s="480">
        <f>Matrik[[#This Row],[JUMLAH]]-Matrik[[#This Row],[JUMLAH ]]</f>
        <v>1000000</v>
      </c>
      <c r="O546" s="253" t="str">
        <f>IF(AND(ISBLANK(H546),N546&lt;&gt;0),"Rev detil","")</f>
        <v>Rev detil</v>
      </c>
      <c r="P546" s="244"/>
      <c r="Q546" s="244"/>
    </row>
    <row r="547" spans="1:19" ht="13.2" x14ac:dyDescent="0.25">
      <c r="A547" s="1" t="s">
        <v>371</v>
      </c>
      <c r="B547" s="65"/>
      <c r="C547" s="66" t="s">
        <v>850</v>
      </c>
      <c r="D547" s="65">
        <v>8</v>
      </c>
      <c r="E547" s="65" t="s">
        <v>59</v>
      </c>
      <c r="F547" s="67">
        <v>500000</v>
      </c>
      <c r="G547" s="154">
        <f>ROUNDDOWN(D547*F547,-3)</f>
        <v>4000000</v>
      </c>
      <c r="H547" s="188"/>
      <c r="I547" s="271" t="s">
        <v>850</v>
      </c>
      <c r="J547" s="537">
        <v>7</v>
      </c>
      <c r="K547" s="272" t="s">
        <v>59</v>
      </c>
      <c r="L547" s="274">
        <v>500000</v>
      </c>
      <c r="M547" s="274">
        <f>ROUNDDOWN(J547*L547,-3)</f>
        <v>3500000</v>
      </c>
      <c r="N547" s="480">
        <f>Matrik[[#This Row],[JUMLAH]]-Matrik[[#This Row],[JUMLAH ]]</f>
        <v>500000</v>
      </c>
      <c r="O547" s="253" t="str">
        <f>IF(AND(ISBLANK(H547),N547&lt;&gt;0),"Rev detil","")</f>
        <v>Rev detil</v>
      </c>
      <c r="P547" s="244"/>
      <c r="Q547" s="244"/>
    </row>
    <row r="548" spans="1:19" ht="13.2" x14ac:dyDescent="0.25">
      <c r="A548" s="1" t="s">
        <v>372</v>
      </c>
      <c r="B548" s="68" t="s">
        <v>524</v>
      </c>
      <c r="C548" s="69" t="s">
        <v>73</v>
      </c>
      <c r="D548" s="68"/>
      <c r="E548" s="68"/>
      <c r="F548" s="70"/>
      <c r="G548" s="155">
        <f>SUM(G549:G550)</f>
        <v>31000000</v>
      </c>
      <c r="H548" s="189" t="s">
        <v>524</v>
      </c>
      <c r="I548" s="69" t="s">
        <v>73</v>
      </c>
      <c r="J548" s="68"/>
      <c r="K548" s="68"/>
      <c r="L548" s="70"/>
      <c r="M548" s="70">
        <f>SUM(M549:M550)</f>
        <v>31000000</v>
      </c>
      <c r="N548" s="417">
        <f>SUM(N549:N550)</f>
        <v>0</v>
      </c>
      <c r="O548" s="279" t="s">
        <v>1007</v>
      </c>
      <c r="P548" s="244"/>
      <c r="Q548" s="244"/>
      <c r="S548" s="311" t="s">
        <v>509</v>
      </c>
    </row>
    <row r="549" spans="1:19" ht="26.4" x14ac:dyDescent="0.25">
      <c r="A549" s="1" t="s">
        <v>373</v>
      </c>
      <c r="B549" s="65"/>
      <c r="C549" s="66" t="s">
        <v>847</v>
      </c>
      <c r="D549" s="65">
        <v>4</v>
      </c>
      <c r="E549" s="65" t="s">
        <v>120</v>
      </c>
      <c r="F549" s="67">
        <v>250000</v>
      </c>
      <c r="G549" s="154">
        <f>ROUNDDOWN(D549*F549,-3)</f>
        <v>1000000</v>
      </c>
      <c r="H549" s="188"/>
      <c r="I549" s="66" t="s">
        <v>1142</v>
      </c>
      <c r="J549" s="65">
        <v>4</v>
      </c>
      <c r="K549" s="65" t="s">
        <v>120</v>
      </c>
      <c r="L549" s="67">
        <v>250000</v>
      </c>
      <c r="M549" s="67">
        <f>ROUNDDOWN(J549*L549,-3)</f>
        <v>1000000</v>
      </c>
      <c r="N549" s="340">
        <f>Matrik[[#This Row],[JUMLAH]]-Matrik[[#This Row],[JUMLAH ]]</f>
        <v>0</v>
      </c>
      <c r="O549" s="240" t="str">
        <f>IF(AND(ISBLANK(H549),N549&lt;&gt;0),"Rev","")</f>
        <v/>
      </c>
      <c r="P549" s="244"/>
      <c r="Q549" s="244"/>
    </row>
    <row r="550" spans="1:19" ht="13.2" x14ac:dyDescent="0.25">
      <c r="A550" s="1" t="s">
        <v>851</v>
      </c>
      <c r="B550" s="65"/>
      <c r="C550" s="66" t="s">
        <v>852</v>
      </c>
      <c r="D550" s="65">
        <v>2</v>
      </c>
      <c r="E550" s="65" t="s">
        <v>120</v>
      </c>
      <c r="F550" s="67">
        <v>15000000</v>
      </c>
      <c r="G550" s="154">
        <f>ROUNDDOWN(D550*F550,-3)</f>
        <v>30000000</v>
      </c>
      <c r="H550" s="188"/>
      <c r="I550" s="66" t="s">
        <v>1143</v>
      </c>
      <c r="J550" s="65">
        <v>2</v>
      </c>
      <c r="K550" s="65" t="s">
        <v>120</v>
      </c>
      <c r="L550" s="67">
        <v>15000000</v>
      </c>
      <c r="M550" s="67">
        <f>ROUNDDOWN(J550*L550,-3)</f>
        <v>30000000</v>
      </c>
      <c r="N550" s="340">
        <f>Matrik[[#This Row],[JUMLAH]]-Matrik[[#This Row],[JUMLAH ]]</f>
        <v>0</v>
      </c>
      <c r="O550" s="240" t="str">
        <f>IF(AND(ISBLANK(H550),N550&lt;&gt;0),"Rev","")</f>
        <v/>
      </c>
      <c r="P550" s="244"/>
      <c r="Q550" s="244"/>
    </row>
    <row r="551" spans="1:19" ht="13.2" x14ac:dyDescent="0.25">
      <c r="A551" s="1" t="s">
        <v>853</v>
      </c>
      <c r="B551" s="74" t="s">
        <v>528</v>
      </c>
      <c r="C551" s="75" t="s">
        <v>31</v>
      </c>
      <c r="D551" s="74"/>
      <c r="E551" s="74"/>
      <c r="F551" s="76"/>
      <c r="G551" s="157">
        <f>G552</f>
        <v>10000000</v>
      </c>
      <c r="H551" s="191" t="s">
        <v>528</v>
      </c>
      <c r="I551" s="75" t="s">
        <v>31</v>
      </c>
      <c r="J551" s="74"/>
      <c r="K551" s="74"/>
      <c r="L551" s="76"/>
      <c r="M551" s="76">
        <f>M552</f>
        <v>6000000</v>
      </c>
      <c r="N551" s="418">
        <f>N552</f>
        <v>4000000</v>
      </c>
      <c r="O551" s="279" t="s">
        <v>1007</v>
      </c>
      <c r="P551" s="244"/>
      <c r="Q551" s="244"/>
      <c r="S551" s="311" t="s">
        <v>509</v>
      </c>
    </row>
    <row r="552" spans="1:19" ht="13.2" x14ac:dyDescent="0.25">
      <c r="A552" s="1" t="s">
        <v>854</v>
      </c>
      <c r="B552" s="65"/>
      <c r="C552" s="66" t="s">
        <v>559</v>
      </c>
      <c r="D552" s="65">
        <v>10</v>
      </c>
      <c r="E552" s="65" t="s">
        <v>33</v>
      </c>
      <c r="F552" s="67">
        <v>1000000</v>
      </c>
      <c r="G552" s="154">
        <f>ROUNDDOWN(D552*F552,-3)</f>
        <v>10000000</v>
      </c>
      <c r="H552" s="188"/>
      <c r="I552" s="271" t="s">
        <v>559</v>
      </c>
      <c r="J552" s="537">
        <v>6</v>
      </c>
      <c r="K552" s="272" t="s">
        <v>33</v>
      </c>
      <c r="L552" s="274">
        <v>1000000</v>
      </c>
      <c r="M552" s="274">
        <f>ROUNDDOWN(J552*L552,-3)</f>
        <v>6000000</v>
      </c>
      <c r="N552" s="480">
        <f>Matrik[[#This Row],[JUMLAH]]-Matrik[[#This Row],[JUMLAH ]]</f>
        <v>4000000</v>
      </c>
      <c r="O552" s="253" t="str">
        <f>IF(AND(ISBLANK(H552),N552&lt;&gt;0),"Rev detil","")</f>
        <v>Rev detil</v>
      </c>
      <c r="P552" s="244"/>
      <c r="Q552" s="244"/>
    </row>
    <row r="553" spans="1:19" ht="13.2" x14ac:dyDescent="0.25">
      <c r="A553" s="1" t="s">
        <v>374</v>
      </c>
      <c r="B553" s="68" t="s">
        <v>525</v>
      </c>
      <c r="C553" s="69" t="s">
        <v>35</v>
      </c>
      <c r="D553" s="68"/>
      <c r="E553" s="68"/>
      <c r="F553" s="70"/>
      <c r="G553" s="155">
        <f>G554</f>
        <v>114306000</v>
      </c>
      <c r="H553" s="189" t="s">
        <v>525</v>
      </c>
      <c r="I553" s="69" t="s">
        <v>35</v>
      </c>
      <c r="J553" s="68"/>
      <c r="K553" s="68"/>
      <c r="L553" s="70"/>
      <c r="M553" s="70">
        <f>M554</f>
        <v>57153000</v>
      </c>
      <c r="N553" s="417">
        <f>N554</f>
        <v>57153000</v>
      </c>
      <c r="O553" s="279" t="s">
        <v>1007</v>
      </c>
      <c r="P553" s="244"/>
      <c r="Q553" s="244"/>
      <c r="S553" s="311" t="s">
        <v>509</v>
      </c>
    </row>
    <row r="554" spans="1:19" ht="26.4" x14ac:dyDescent="0.25">
      <c r="A554" s="1" t="s">
        <v>375</v>
      </c>
      <c r="B554" s="65"/>
      <c r="C554" s="66" t="s">
        <v>855</v>
      </c>
      <c r="D554" s="65">
        <v>20</v>
      </c>
      <c r="E554" s="65" t="s">
        <v>26</v>
      </c>
      <c r="F554" s="67">
        <v>5715300</v>
      </c>
      <c r="G554" s="154">
        <f>ROUNDDOWN(D554*F554,-3)</f>
        <v>114306000</v>
      </c>
      <c r="H554" s="188"/>
      <c r="I554" s="271" t="s">
        <v>855</v>
      </c>
      <c r="J554" s="537">
        <v>10</v>
      </c>
      <c r="K554" s="272" t="s">
        <v>26</v>
      </c>
      <c r="L554" s="274">
        <v>5715300</v>
      </c>
      <c r="M554" s="274">
        <f>ROUNDDOWN(J554*L554,-3)</f>
        <v>57153000</v>
      </c>
      <c r="N554" s="480">
        <f>Matrik[[#This Row],[JUMLAH]]-Matrik[[#This Row],[JUMLAH ]]</f>
        <v>57153000</v>
      </c>
      <c r="O554" s="253" t="str">
        <f>IF(AND(ISBLANK(H554),N554&lt;&gt;0),"Rev detil","")</f>
        <v>Rev detil</v>
      </c>
      <c r="P554" s="244"/>
      <c r="Q554" s="244"/>
    </row>
    <row r="555" spans="1:19" ht="13.2" x14ac:dyDescent="0.25">
      <c r="A555" s="1" t="s">
        <v>376</v>
      </c>
      <c r="B555" s="59" t="s">
        <v>91</v>
      </c>
      <c r="C555" s="60" t="s">
        <v>856</v>
      </c>
      <c r="D555" s="59"/>
      <c r="E555" s="59"/>
      <c r="F555" s="61"/>
      <c r="G555" s="152">
        <f>SUM(G556,G562,G564)</f>
        <v>330540000</v>
      </c>
      <c r="H555" s="186" t="s">
        <v>91</v>
      </c>
      <c r="I555" s="60" t="s">
        <v>856</v>
      </c>
      <c r="J555" s="59"/>
      <c r="K555" s="59"/>
      <c r="L555" s="61"/>
      <c r="M555" s="61">
        <f>SUM(M556,M562,M564)</f>
        <v>226128000</v>
      </c>
      <c r="N555" s="406">
        <f>SUM(N556,N562,N564)</f>
        <v>104412000</v>
      </c>
      <c r="O555" s="279" t="s">
        <v>1007</v>
      </c>
      <c r="P555" s="532" t="s">
        <v>507</v>
      </c>
      <c r="Q555" s="532" t="s">
        <v>509</v>
      </c>
      <c r="S555" s="311"/>
    </row>
    <row r="556" spans="1:19" ht="13.2" x14ac:dyDescent="0.25">
      <c r="A556" s="1" t="s">
        <v>857</v>
      </c>
      <c r="B556" s="62" t="s">
        <v>523</v>
      </c>
      <c r="C556" s="63" t="s">
        <v>24</v>
      </c>
      <c r="D556" s="62"/>
      <c r="E556" s="62"/>
      <c r="F556" s="64"/>
      <c r="G556" s="153">
        <f>SUM(G557:G561)</f>
        <v>46000000</v>
      </c>
      <c r="H556" s="187" t="s">
        <v>523</v>
      </c>
      <c r="I556" s="63" t="s">
        <v>24</v>
      </c>
      <c r="J556" s="62"/>
      <c r="K556" s="62"/>
      <c r="L556" s="64"/>
      <c r="M556" s="64">
        <f>SUM(M557:M561)</f>
        <v>23500000</v>
      </c>
      <c r="N556" s="416">
        <f>SUM(N557:N561)</f>
        <v>22500000</v>
      </c>
      <c r="O556" s="279" t="s">
        <v>1007</v>
      </c>
      <c r="P556" s="244"/>
      <c r="Q556" s="244"/>
      <c r="S556" s="311" t="s">
        <v>509</v>
      </c>
    </row>
    <row r="557" spans="1:19" ht="13.2" x14ac:dyDescent="0.25">
      <c r="A557" s="1" t="s">
        <v>858</v>
      </c>
      <c r="B557" s="65"/>
      <c r="C557" s="66" t="s">
        <v>555</v>
      </c>
      <c r="D557" s="65">
        <v>280</v>
      </c>
      <c r="E557" s="65" t="s">
        <v>26</v>
      </c>
      <c r="F557" s="67">
        <v>75000</v>
      </c>
      <c r="G557" s="154">
        <f>ROUNDDOWN(D557*F557,-3)</f>
        <v>21000000</v>
      </c>
      <c r="H557" s="188"/>
      <c r="I557" s="271" t="s">
        <v>555</v>
      </c>
      <c r="J557" s="537">
        <v>100</v>
      </c>
      <c r="K557" s="272" t="s">
        <v>26</v>
      </c>
      <c r="L557" s="274">
        <v>75000</v>
      </c>
      <c r="M557" s="274">
        <f>ROUNDDOWN(J557*L557,-3)</f>
        <v>7500000</v>
      </c>
      <c r="N557" s="480">
        <f>Matrik[[#This Row],[JUMLAH]]-Matrik[[#This Row],[JUMLAH ]]</f>
        <v>13500000</v>
      </c>
      <c r="O557" s="253" t="str">
        <f>IF(AND(ISBLANK(H557),N557&lt;&gt;0),"Rev detil","")</f>
        <v>Rev detil</v>
      </c>
      <c r="P557" s="244"/>
      <c r="Q557" s="244"/>
    </row>
    <row r="558" spans="1:19" ht="13.2" x14ac:dyDescent="0.25">
      <c r="A558" s="1" t="s">
        <v>859</v>
      </c>
      <c r="B558" s="65"/>
      <c r="C558" s="66" t="s">
        <v>556</v>
      </c>
      <c r="D558" s="65">
        <v>5</v>
      </c>
      <c r="E558" s="65" t="s">
        <v>120</v>
      </c>
      <c r="F558" s="67">
        <v>1500000</v>
      </c>
      <c r="G558" s="154">
        <f>ROUNDDOWN(D558*F558,-3)</f>
        <v>7500000</v>
      </c>
      <c r="H558" s="188"/>
      <c r="I558" s="271" t="s">
        <v>556</v>
      </c>
      <c r="J558" s="537">
        <v>3</v>
      </c>
      <c r="K558" s="272" t="s">
        <v>120</v>
      </c>
      <c r="L558" s="274">
        <v>1500000</v>
      </c>
      <c r="M558" s="274">
        <f>ROUNDDOWN(J558*L558,-3)</f>
        <v>4500000</v>
      </c>
      <c r="N558" s="480">
        <f>Matrik[[#This Row],[JUMLAH]]-Matrik[[#This Row],[JUMLAH ]]</f>
        <v>3000000</v>
      </c>
      <c r="O558" s="253" t="str">
        <f>IF(AND(ISBLANK(H558),N558&lt;&gt;0),"Rev detil","")</f>
        <v>Rev detil</v>
      </c>
      <c r="P558" s="244"/>
      <c r="Q558" s="244"/>
    </row>
    <row r="559" spans="1:19" ht="13.2" x14ac:dyDescent="0.25">
      <c r="A559" s="1" t="s">
        <v>860</v>
      </c>
      <c r="B559" s="65"/>
      <c r="C559" s="66" t="s">
        <v>557</v>
      </c>
      <c r="D559" s="65">
        <v>4</v>
      </c>
      <c r="E559" s="65" t="s">
        <v>120</v>
      </c>
      <c r="F559" s="67">
        <v>1500000</v>
      </c>
      <c r="G559" s="154">
        <f>ROUNDDOWN(D559*F559,-3)</f>
        <v>6000000</v>
      </c>
      <c r="H559" s="188"/>
      <c r="I559" s="271" t="s">
        <v>557</v>
      </c>
      <c r="J559" s="537">
        <v>3</v>
      </c>
      <c r="K559" s="272" t="s">
        <v>120</v>
      </c>
      <c r="L559" s="274">
        <v>1500000</v>
      </c>
      <c r="M559" s="274">
        <f>ROUNDDOWN(J559*L559,-3)</f>
        <v>4500000</v>
      </c>
      <c r="N559" s="480">
        <f>Matrik[[#This Row],[JUMLAH]]-Matrik[[#This Row],[JUMLAH ]]</f>
        <v>1500000</v>
      </c>
      <c r="O559" s="253" t="str">
        <f>IF(AND(ISBLANK(H559),N559&lt;&gt;0),"Rev detil","")</f>
        <v>Rev detil</v>
      </c>
      <c r="P559" s="244"/>
      <c r="Q559" s="244"/>
    </row>
    <row r="560" spans="1:19" ht="13.2" x14ac:dyDescent="0.25">
      <c r="A560" s="1" t="s">
        <v>861</v>
      </c>
      <c r="B560" s="65"/>
      <c r="C560" s="66" t="s">
        <v>558</v>
      </c>
      <c r="D560" s="65">
        <v>4</v>
      </c>
      <c r="E560" s="65" t="s">
        <v>120</v>
      </c>
      <c r="F560" s="67">
        <v>1000000</v>
      </c>
      <c r="G560" s="154">
        <f>ROUNDDOWN(D560*F560,-3)</f>
        <v>4000000</v>
      </c>
      <c r="H560" s="188"/>
      <c r="I560" s="271" t="s">
        <v>558</v>
      </c>
      <c r="J560" s="537">
        <v>3</v>
      </c>
      <c r="K560" s="272" t="s">
        <v>120</v>
      </c>
      <c r="L560" s="274">
        <v>1000000</v>
      </c>
      <c r="M560" s="274">
        <f>ROUNDDOWN(J560*L560,-3)</f>
        <v>3000000</v>
      </c>
      <c r="N560" s="480">
        <f>Matrik[[#This Row],[JUMLAH]]-Matrik[[#This Row],[JUMLAH ]]</f>
        <v>1000000</v>
      </c>
      <c r="O560" s="253" t="str">
        <f>IF(AND(ISBLANK(H560),N560&lt;&gt;0),"Rev detil","")</f>
        <v>Rev detil</v>
      </c>
      <c r="P560" s="244"/>
      <c r="Q560" s="244"/>
    </row>
    <row r="561" spans="1:19" ht="13.2" x14ac:dyDescent="0.25">
      <c r="A561" s="1" t="s">
        <v>862</v>
      </c>
      <c r="B561" s="65"/>
      <c r="C561" s="66" t="s">
        <v>790</v>
      </c>
      <c r="D561" s="65">
        <v>30</v>
      </c>
      <c r="E561" s="65" t="s">
        <v>59</v>
      </c>
      <c r="F561" s="67">
        <v>250000</v>
      </c>
      <c r="G561" s="154">
        <f>ROUNDDOWN(D561*F561,-3)</f>
        <v>7500000</v>
      </c>
      <c r="H561" s="188"/>
      <c r="I561" s="271" t="s">
        <v>790</v>
      </c>
      <c r="J561" s="537">
        <v>16</v>
      </c>
      <c r="K561" s="272" t="s">
        <v>59</v>
      </c>
      <c r="L561" s="274">
        <v>250000</v>
      </c>
      <c r="M561" s="274">
        <f>ROUNDDOWN(J561*L561,-3)</f>
        <v>4000000</v>
      </c>
      <c r="N561" s="480">
        <f>Matrik[[#This Row],[JUMLAH]]-Matrik[[#This Row],[JUMLAH ]]</f>
        <v>3500000</v>
      </c>
      <c r="O561" s="253" t="str">
        <f>IF(AND(ISBLANK(H561),N561&lt;&gt;0),"Rev detil","")</f>
        <v>Rev detil</v>
      </c>
      <c r="P561" s="244"/>
      <c r="Q561" s="244"/>
    </row>
    <row r="562" spans="1:19" ht="13.2" x14ac:dyDescent="0.25">
      <c r="A562" s="1" t="s">
        <v>863</v>
      </c>
      <c r="B562" s="62" t="s">
        <v>524</v>
      </c>
      <c r="C562" s="63" t="s">
        <v>73</v>
      </c>
      <c r="D562" s="62"/>
      <c r="E562" s="62"/>
      <c r="F562" s="64"/>
      <c r="G562" s="153">
        <f>G563</f>
        <v>1000000</v>
      </c>
      <c r="H562" s="187" t="s">
        <v>524</v>
      </c>
      <c r="I562" s="63" t="s">
        <v>73</v>
      </c>
      <c r="J562" s="62"/>
      <c r="K562" s="62"/>
      <c r="L562" s="64"/>
      <c r="M562" s="64">
        <f>M563</f>
        <v>1000000</v>
      </c>
      <c r="N562" s="416">
        <f>N563</f>
        <v>0</v>
      </c>
      <c r="O562" s="279" t="s">
        <v>1007</v>
      </c>
      <c r="P562" s="244"/>
      <c r="Q562" s="244"/>
      <c r="S562" s="311" t="s">
        <v>509</v>
      </c>
    </row>
    <row r="563" spans="1:19" ht="26.4" x14ac:dyDescent="0.25">
      <c r="A563" s="1" t="s">
        <v>864</v>
      </c>
      <c r="B563" s="65"/>
      <c r="C563" s="66" t="s">
        <v>847</v>
      </c>
      <c r="D563" s="65">
        <v>4</v>
      </c>
      <c r="E563" s="65" t="s">
        <v>120</v>
      </c>
      <c r="F563" s="67">
        <v>250000</v>
      </c>
      <c r="G563" s="154">
        <f>ROUNDDOWN(D563*F563,-3)</f>
        <v>1000000</v>
      </c>
      <c r="H563" s="188"/>
      <c r="I563" s="66" t="s">
        <v>1142</v>
      </c>
      <c r="J563" s="65">
        <v>4</v>
      </c>
      <c r="K563" s="65" t="s">
        <v>120</v>
      </c>
      <c r="L563" s="67">
        <v>250000</v>
      </c>
      <c r="M563" s="67">
        <f>ROUNDDOWN(J563*L563,-3)</f>
        <v>1000000</v>
      </c>
      <c r="N563" s="340">
        <f>Matrik[[#This Row],[JUMLAH]]-Matrik[[#This Row],[JUMLAH ]]</f>
        <v>0</v>
      </c>
      <c r="O563" s="240" t="str">
        <f>IF(AND(ISBLANK(H563),N563&lt;&gt;0),"Rev","")</f>
        <v/>
      </c>
      <c r="P563" s="244"/>
      <c r="Q563" s="244"/>
    </row>
    <row r="564" spans="1:19" ht="13.2" x14ac:dyDescent="0.25">
      <c r="A564" s="1" t="s">
        <v>377</v>
      </c>
      <c r="B564" s="62" t="s">
        <v>525</v>
      </c>
      <c r="C564" s="63" t="s">
        <v>35</v>
      </c>
      <c r="D564" s="62"/>
      <c r="E564" s="62"/>
      <c r="F564" s="64"/>
      <c r="G564" s="153">
        <f>G565</f>
        <v>283540000</v>
      </c>
      <c r="H564" s="187" t="s">
        <v>525</v>
      </c>
      <c r="I564" s="63" t="s">
        <v>35</v>
      </c>
      <c r="J564" s="62"/>
      <c r="K564" s="62"/>
      <c r="L564" s="64"/>
      <c r="M564" s="64">
        <f>M565</f>
        <v>201628000</v>
      </c>
      <c r="N564" s="416">
        <f>N565</f>
        <v>81912000</v>
      </c>
      <c r="O564" s="279" t="s">
        <v>1007</v>
      </c>
      <c r="P564" s="244"/>
      <c r="Q564" s="244"/>
      <c r="S564" s="311" t="s">
        <v>509</v>
      </c>
    </row>
    <row r="565" spans="1:19" ht="13.2" x14ac:dyDescent="0.25">
      <c r="A565" s="1" t="s">
        <v>378</v>
      </c>
      <c r="B565" s="65"/>
      <c r="C565" s="66" t="s">
        <v>865</v>
      </c>
      <c r="D565" s="65">
        <v>45</v>
      </c>
      <c r="E565" s="65" t="s">
        <v>26</v>
      </c>
      <c r="F565" s="67">
        <v>6300889</v>
      </c>
      <c r="G565" s="154">
        <f>ROUNDDOWN(D565*F565,-3)</f>
        <v>283540000</v>
      </c>
      <c r="H565" s="188"/>
      <c r="I565" s="271" t="s">
        <v>865</v>
      </c>
      <c r="J565" s="537">
        <v>32</v>
      </c>
      <c r="K565" s="272" t="s">
        <v>26</v>
      </c>
      <c r="L565" s="274">
        <v>6300889</v>
      </c>
      <c r="M565" s="274">
        <f>ROUNDDOWN(J565*L565,-3)</f>
        <v>201628000</v>
      </c>
      <c r="N565" s="480">
        <f>Matrik[[#This Row],[JUMLAH]]-Matrik[[#This Row],[JUMLAH ]]</f>
        <v>81912000</v>
      </c>
      <c r="O565" s="253" t="str">
        <f>IF(AND(ISBLANK(H565),N565&lt;&gt;0),"Rev detil","")</f>
        <v>Rev detil</v>
      </c>
      <c r="P565" s="244"/>
      <c r="Q565" s="244"/>
    </row>
    <row r="566" spans="1:19" ht="26.4" x14ac:dyDescent="0.25">
      <c r="A566" s="1" t="s">
        <v>379</v>
      </c>
      <c r="B566" s="132" t="s">
        <v>866</v>
      </c>
      <c r="C566" s="133" t="s">
        <v>380</v>
      </c>
      <c r="D566" s="132"/>
      <c r="E566" s="132" t="s">
        <v>554</v>
      </c>
      <c r="F566" s="134"/>
      <c r="G566" s="176">
        <f>G567</f>
        <v>104311000</v>
      </c>
      <c r="H566" s="210" t="s">
        <v>866</v>
      </c>
      <c r="I566" s="133" t="s">
        <v>380</v>
      </c>
      <c r="J566" s="132"/>
      <c r="K566" s="132" t="s">
        <v>554</v>
      </c>
      <c r="L566" s="134"/>
      <c r="M566" s="134">
        <f>M567</f>
        <v>93311000</v>
      </c>
      <c r="N566" s="440">
        <f>N567</f>
        <v>11000000</v>
      </c>
      <c r="O566" s="279" t="s">
        <v>1007</v>
      </c>
      <c r="P566" s="244"/>
      <c r="Q566" s="244"/>
    </row>
    <row r="567" spans="1:19" ht="13.2" x14ac:dyDescent="0.25">
      <c r="A567" s="1" t="s">
        <v>381</v>
      </c>
      <c r="B567" s="71" t="s">
        <v>21</v>
      </c>
      <c r="C567" s="72" t="s">
        <v>867</v>
      </c>
      <c r="D567" s="71"/>
      <c r="E567" s="71"/>
      <c r="F567" s="73"/>
      <c r="G567" s="156">
        <f>SUM(G568,G574)</f>
        <v>104311000</v>
      </c>
      <c r="H567" s="190" t="s">
        <v>21</v>
      </c>
      <c r="I567" s="72" t="s">
        <v>867</v>
      </c>
      <c r="J567" s="71"/>
      <c r="K567" s="71"/>
      <c r="L567" s="73"/>
      <c r="M567" s="73">
        <f>SUM(M568,M574)</f>
        <v>93311000</v>
      </c>
      <c r="N567" s="419">
        <f>SUM(N568,N574)</f>
        <v>11000000</v>
      </c>
      <c r="O567" s="279" t="s">
        <v>1007</v>
      </c>
      <c r="P567" s="532" t="s">
        <v>507</v>
      </c>
      <c r="Q567" s="532" t="s">
        <v>509</v>
      </c>
      <c r="S567" s="311"/>
    </row>
    <row r="568" spans="1:19" ht="13.2" x14ac:dyDescent="0.25">
      <c r="A568" s="1" t="s">
        <v>382</v>
      </c>
      <c r="B568" s="68" t="s">
        <v>523</v>
      </c>
      <c r="C568" s="69" t="s">
        <v>24</v>
      </c>
      <c r="D568" s="68"/>
      <c r="E568" s="68"/>
      <c r="F568" s="70"/>
      <c r="G568" s="155">
        <f>SUM(G569:G573)</f>
        <v>35500000</v>
      </c>
      <c r="H568" s="189" t="s">
        <v>523</v>
      </c>
      <c r="I568" s="69" t="s">
        <v>24</v>
      </c>
      <c r="J568" s="68"/>
      <c r="K568" s="68"/>
      <c r="L568" s="70"/>
      <c r="M568" s="70">
        <f>SUM(M569:M573)</f>
        <v>24500000</v>
      </c>
      <c r="N568" s="417">
        <f>SUM(N569:N573)</f>
        <v>11000000</v>
      </c>
      <c r="O568" s="279" t="s">
        <v>1007</v>
      </c>
      <c r="P568" s="244"/>
      <c r="Q568" s="244"/>
      <c r="S568" s="311" t="s">
        <v>509</v>
      </c>
    </row>
    <row r="569" spans="1:19" ht="13.2" x14ac:dyDescent="0.25">
      <c r="A569" s="1" t="s">
        <v>383</v>
      </c>
      <c r="B569" s="65"/>
      <c r="C569" s="66" t="s">
        <v>555</v>
      </c>
      <c r="D569" s="65">
        <v>180</v>
      </c>
      <c r="E569" s="65" t="s">
        <v>26</v>
      </c>
      <c r="F569" s="67">
        <v>75000</v>
      </c>
      <c r="G569" s="154">
        <f>ROUNDDOWN(D569*F569,-3)</f>
        <v>13500000</v>
      </c>
      <c r="H569" s="188"/>
      <c r="I569" s="271" t="s">
        <v>555</v>
      </c>
      <c r="J569" s="537">
        <v>100</v>
      </c>
      <c r="K569" s="272" t="s">
        <v>26</v>
      </c>
      <c r="L569" s="274">
        <v>75000</v>
      </c>
      <c r="M569" s="274">
        <f>ROUNDDOWN(J569*L569,-3)</f>
        <v>7500000</v>
      </c>
      <c r="N569" s="480">
        <f>Matrik[[#This Row],[JUMLAH]]-Matrik[[#This Row],[JUMLAH ]]</f>
        <v>6000000</v>
      </c>
      <c r="O569" s="253" t="str">
        <f>IF(AND(ISBLANK(H569),N569&lt;&gt;0),"Rev detil","")</f>
        <v>Rev detil</v>
      </c>
      <c r="P569" s="244"/>
      <c r="Q569" s="244"/>
    </row>
    <row r="570" spans="1:19" ht="13.2" x14ac:dyDescent="0.25">
      <c r="A570" s="25" t="s">
        <v>384</v>
      </c>
      <c r="B570" s="65"/>
      <c r="C570" s="66" t="s">
        <v>556</v>
      </c>
      <c r="D570" s="65">
        <v>4</v>
      </c>
      <c r="E570" s="65" t="s">
        <v>120</v>
      </c>
      <c r="F570" s="67">
        <v>1500000</v>
      </c>
      <c r="G570" s="154">
        <f>ROUNDDOWN(D570*F570,-3)</f>
        <v>6000000</v>
      </c>
      <c r="H570" s="188"/>
      <c r="I570" s="271" t="s">
        <v>556</v>
      </c>
      <c r="J570" s="537">
        <v>3</v>
      </c>
      <c r="K570" s="272" t="s">
        <v>120</v>
      </c>
      <c r="L570" s="274">
        <v>1500000</v>
      </c>
      <c r="M570" s="274">
        <f>ROUNDDOWN(J570*L570,-3)</f>
        <v>4500000</v>
      </c>
      <c r="N570" s="480">
        <f>Matrik[[#This Row],[JUMLAH]]-Matrik[[#This Row],[JUMLAH ]]</f>
        <v>1500000</v>
      </c>
      <c r="O570" s="253" t="str">
        <f>IF(AND(ISBLANK(H570),N570&lt;&gt;0),"Rev detil","")</f>
        <v>Rev detil</v>
      </c>
      <c r="P570" s="244"/>
      <c r="Q570" s="244"/>
    </row>
    <row r="571" spans="1:19" ht="13.2" x14ac:dyDescent="0.25">
      <c r="A571" s="1" t="s">
        <v>385</v>
      </c>
      <c r="B571" s="65"/>
      <c r="C571" s="66" t="s">
        <v>557</v>
      </c>
      <c r="D571" s="65">
        <v>4</v>
      </c>
      <c r="E571" s="65" t="s">
        <v>120</v>
      </c>
      <c r="F571" s="67">
        <v>1500000</v>
      </c>
      <c r="G571" s="154">
        <f>ROUNDDOWN(D571*F571,-3)</f>
        <v>6000000</v>
      </c>
      <c r="H571" s="188"/>
      <c r="I571" s="271" t="s">
        <v>557</v>
      </c>
      <c r="J571" s="537">
        <v>3</v>
      </c>
      <c r="K571" s="272" t="s">
        <v>120</v>
      </c>
      <c r="L571" s="274">
        <v>1500000</v>
      </c>
      <c r="M571" s="274">
        <f>ROUNDDOWN(J571*L571,-3)</f>
        <v>4500000</v>
      </c>
      <c r="N571" s="480">
        <f>Matrik[[#This Row],[JUMLAH]]-Matrik[[#This Row],[JUMLAH ]]</f>
        <v>1500000</v>
      </c>
      <c r="O571" s="253" t="str">
        <f>IF(AND(ISBLANK(H571),N571&lt;&gt;0),"Rev detil","")</f>
        <v>Rev detil</v>
      </c>
      <c r="P571" s="244"/>
      <c r="Q571" s="244"/>
    </row>
    <row r="572" spans="1:19" ht="13.2" x14ac:dyDescent="0.25">
      <c r="A572" s="1" t="s">
        <v>386</v>
      </c>
      <c r="B572" s="65"/>
      <c r="C572" s="66" t="s">
        <v>558</v>
      </c>
      <c r="D572" s="65">
        <v>4</v>
      </c>
      <c r="E572" s="65" t="s">
        <v>120</v>
      </c>
      <c r="F572" s="67">
        <v>1000000</v>
      </c>
      <c r="G572" s="154">
        <f>ROUNDDOWN(D572*F572,-3)</f>
        <v>4000000</v>
      </c>
      <c r="H572" s="188"/>
      <c r="I572" s="271" t="s">
        <v>558</v>
      </c>
      <c r="J572" s="537">
        <v>3</v>
      </c>
      <c r="K572" s="272" t="s">
        <v>120</v>
      </c>
      <c r="L572" s="274">
        <v>1000000</v>
      </c>
      <c r="M572" s="274">
        <f>ROUNDDOWN(J572*L572,-3)</f>
        <v>3000000</v>
      </c>
      <c r="N572" s="480">
        <f>Matrik[[#This Row],[JUMLAH]]-Matrik[[#This Row],[JUMLAH ]]</f>
        <v>1000000</v>
      </c>
      <c r="O572" s="253" t="str">
        <f>IF(AND(ISBLANK(H572),N572&lt;&gt;0),"Rev detil","")</f>
        <v>Rev detil</v>
      </c>
      <c r="P572" s="244"/>
      <c r="Q572" s="244"/>
    </row>
    <row r="573" spans="1:19" ht="13.2" x14ac:dyDescent="0.25">
      <c r="A573" s="1" t="s">
        <v>387</v>
      </c>
      <c r="B573" s="65"/>
      <c r="C573" s="66" t="s">
        <v>830</v>
      </c>
      <c r="D573" s="65">
        <v>12</v>
      </c>
      <c r="E573" s="65" t="s">
        <v>59</v>
      </c>
      <c r="F573" s="67">
        <v>500000</v>
      </c>
      <c r="G573" s="154">
        <f>ROUNDDOWN(D573*F573,-3)</f>
        <v>6000000</v>
      </c>
      <c r="H573" s="188"/>
      <c r="I573" s="271" t="s">
        <v>830</v>
      </c>
      <c r="J573" s="537">
        <v>10</v>
      </c>
      <c r="K573" s="272" t="s">
        <v>59</v>
      </c>
      <c r="L573" s="274">
        <v>500000</v>
      </c>
      <c r="M573" s="274">
        <f>ROUNDDOWN(J573*L573,-3)</f>
        <v>5000000</v>
      </c>
      <c r="N573" s="480">
        <f>Matrik[[#This Row],[JUMLAH]]-Matrik[[#This Row],[JUMLAH ]]</f>
        <v>1000000</v>
      </c>
      <c r="O573" s="253" t="str">
        <f>IF(AND(ISBLANK(H573),N573&lt;&gt;0),"Rev detil","")</f>
        <v>Rev detil</v>
      </c>
      <c r="P573" s="244"/>
      <c r="Q573" s="244"/>
    </row>
    <row r="574" spans="1:19" ht="13.2" x14ac:dyDescent="0.25">
      <c r="A574" s="1" t="s">
        <v>389</v>
      </c>
      <c r="B574" s="68" t="s">
        <v>525</v>
      </c>
      <c r="C574" s="69" t="s">
        <v>35</v>
      </c>
      <c r="D574" s="68"/>
      <c r="E574" s="68"/>
      <c r="F574" s="70"/>
      <c r="G574" s="155">
        <f>G575</f>
        <v>68811000</v>
      </c>
      <c r="H574" s="189" t="s">
        <v>525</v>
      </c>
      <c r="I574" s="69" t="s">
        <v>35</v>
      </c>
      <c r="J574" s="68"/>
      <c r="K574" s="68"/>
      <c r="L574" s="70"/>
      <c r="M574" s="70">
        <f>M575</f>
        <v>68811000</v>
      </c>
      <c r="N574" s="417">
        <f>N575</f>
        <v>0</v>
      </c>
      <c r="O574" s="279" t="s">
        <v>1007</v>
      </c>
      <c r="P574" s="244"/>
      <c r="Q574" s="244"/>
      <c r="S574" s="311" t="s">
        <v>509</v>
      </c>
    </row>
    <row r="575" spans="1:19" ht="13.2" x14ac:dyDescent="0.25">
      <c r="A575" s="1" t="s">
        <v>390</v>
      </c>
      <c r="B575" s="65"/>
      <c r="C575" s="66" t="s">
        <v>868</v>
      </c>
      <c r="D575" s="65">
        <v>15</v>
      </c>
      <c r="E575" s="65" t="s">
        <v>26</v>
      </c>
      <c r="F575" s="67">
        <v>4587400</v>
      </c>
      <c r="G575" s="154">
        <f>ROUNDDOWN(D575*F575,-3)</f>
        <v>68811000</v>
      </c>
      <c r="H575" s="188"/>
      <c r="I575" s="66" t="s">
        <v>868</v>
      </c>
      <c r="J575" s="65">
        <v>15</v>
      </c>
      <c r="K575" s="65" t="s">
        <v>26</v>
      </c>
      <c r="L575" s="67">
        <v>4587400</v>
      </c>
      <c r="M575" s="67">
        <f>ROUNDDOWN(J575*L575,-3)</f>
        <v>68811000</v>
      </c>
      <c r="N575" s="340">
        <f>Matrik[[#This Row],[JUMLAH]]-Matrik[[#This Row],[JUMLAH ]]</f>
        <v>0</v>
      </c>
      <c r="O575" s="240" t="str">
        <f>IF(AND(ISBLANK(H575),N575&lt;&gt;0),"Rev","")</f>
        <v/>
      </c>
      <c r="P575" s="244"/>
      <c r="Q575" s="244"/>
    </row>
    <row r="576" spans="1:19" ht="13.2" x14ac:dyDescent="0.25">
      <c r="A576" s="1" t="s">
        <v>391</v>
      </c>
      <c r="B576" s="92" t="s">
        <v>392</v>
      </c>
      <c r="C576" s="93" t="s">
        <v>393</v>
      </c>
      <c r="D576" s="92">
        <v>1</v>
      </c>
      <c r="E576" s="92" t="s">
        <v>317</v>
      </c>
      <c r="F576" s="94"/>
      <c r="G576" s="163">
        <f>G577</f>
        <v>528803000</v>
      </c>
      <c r="H576" s="197" t="s">
        <v>392</v>
      </c>
      <c r="I576" s="93" t="s">
        <v>393</v>
      </c>
      <c r="J576" s="92">
        <v>1</v>
      </c>
      <c r="K576" s="92" t="s">
        <v>317</v>
      </c>
      <c r="L576" s="94"/>
      <c r="M576" s="94">
        <f>M577</f>
        <v>543371000</v>
      </c>
      <c r="N576" s="449">
        <f>N577</f>
        <v>-14568000</v>
      </c>
      <c r="O576" s="279" t="s">
        <v>1007</v>
      </c>
      <c r="P576" s="244"/>
      <c r="Q576" s="244"/>
    </row>
    <row r="577" spans="1:19" ht="13.2" x14ac:dyDescent="0.25">
      <c r="A577" s="1" t="s">
        <v>394</v>
      </c>
      <c r="B577" s="370" t="s">
        <v>606</v>
      </c>
      <c r="C577" s="371" t="s">
        <v>395</v>
      </c>
      <c r="D577" s="370"/>
      <c r="E577" s="370" t="s">
        <v>554</v>
      </c>
      <c r="F577" s="372"/>
      <c r="G577" s="373">
        <f>SUM(G578,G588,G598,G609,G619,G629,G639)</f>
        <v>528803000</v>
      </c>
      <c r="H577" s="374" t="s">
        <v>606</v>
      </c>
      <c r="I577" s="371" t="s">
        <v>395</v>
      </c>
      <c r="J577" s="370"/>
      <c r="K577" s="370" t="s">
        <v>554</v>
      </c>
      <c r="L577" s="372"/>
      <c r="M577" s="372">
        <f>SUM(M578,M588,M598,M609,M619,M629,M639,M649)</f>
        <v>543371000</v>
      </c>
      <c r="N577" s="409">
        <f>SUM(N578,N588,N598,N609,N619,N629,N639,N649)</f>
        <v>-14568000</v>
      </c>
      <c r="O577" s="279" t="s">
        <v>1007</v>
      </c>
      <c r="P577" s="244"/>
      <c r="Q577" s="244"/>
    </row>
    <row r="578" spans="1:19" ht="13.2" x14ac:dyDescent="0.25">
      <c r="A578" s="1" t="s">
        <v>396</v>
      </c>
      <c r="B578" s="80" t="s">
        <v>21</v>
      </c>
      <c r="C578" s="81" t="s">
        <v>869</v>
      </c>
      <c r="D578" s="80"/>
      <c r="E578" s="80"/>
      <c r="F578" s="82"/>
      <c r="G578" s="159">
        <f>SUM(G579,G584,G586)</f>
        <v>60878000</v>
      </c>
      <c r="H578" s="193" t="s">
        <v>21</v>
      </c>
      <c r="I578" s="81" t="s">
        <v>869</v>
      </c>
      <c r="J578" s="80"/>
      <c r="K578" s="80"/>
      <c r="L578" s="82"/>
      <c r="M578" s="82">
        <f>SUM(M579,M584,M586)</f>
        <v>45910000</v>
      </c>
      <c r="N578" s="420">
        <f>SUM(N579,N584,N586)</f>
        <v>14968000</v>
      </c>
      <c r="O578" s="279" t="s">
        <v>1007</v>
      </c>
      <c r="P578" s="532" t="s">
        <v>505</v>
      </c>
      <c r="Q578" s="532" t="s">
        <v>510</v>
      </c>
      <c r="S578" s="311"/>
    </row>
    <row r="579" spans="1:19" ht="13.2" x14ac:dyDescent="0.25">
      <c r="A579" s="1" t="s">
        <v>397</v>
      </c>
      <c r="B579" s="74" t="s">
        <v>523</v>
      </c>
      <c r="C579" s="75" t="s">
        <v>24</v>
      </c>
      <c r="D579" s="74"/>
      <c r="E579" s="74"/>
      <c r="F579" s="76"/>
      <c r="G579" s="157">
        <f>SUM(G580:G583)</f>
        <v>19750000</v>
      </c>
      <c r="H579" s="191" t="s">
        <v>523</v>
      </c>
      <c r="I579" s="75" t="s">
        <v>24</v>
      </c>
      <c r="J579" s="74"/>
      <c r="K579" s="74"/>
      <c r="L579" s="76"/>
      <c r="M579" s="76">
        <f>SUM(M580:M583)</f>
        <v>17500000</v>
      </c>
      <c r="N579" s="418">
        <f>SUM(N580:N583)</f>
        <v>2250000</v>
      </c>
      <c r="O579" s="279" t="s">
        <v>1007</v>
      </c>
      <c r="P579" s="244"/>
      <c r="Q579" s="244"/>
      <c r="R579" s="345" t="s">
        <v>393</v>
      </c>
      <c r="S579" s="311" t="s">
        <v>510</v>
      </c>
    </row>
    <row r="580" spans="1:19" ht="13.2" x14ac:dyDescent="0.25">
      <c r="A580" s="1" t="s">
        <v>398</v>
      </c>
      <c r="B580" s="65"/>
      <c r="C580" s="66" t="s">
        <v>555</v>
      </c>
      <c r="D580" s="65">
        <v>50</v>
      </c>
      <c r="E580" s="65" t="s">
        <v>26</v>
      </c>
      <c r="F580" s="67">
        <v>75000</v>
      </c>
      <c r="G580" s="154">
        <f>ROUNDDOWN(D580*F580,-3)</f>
        <v>3750000</v>
      </c>
      <c r="H580" s="188"/>
      <c r="I580" s="271" t="s">
        <v>555</v>
      </c>
      <c r="J580" s="537">
        <v>20</v>
      </c>
      <c r="K580" s="272" t="s">
        <v>26</v>
      </c>
      <c r="L580" s="274">
        <v>75000</v>
      </c>
      <c r="M580" s="274">
        <f>ROUNDDOWN(J580*L580,-3)</f>
        <v>1500000</v>
      </c>
      <c r="N580" s="480">
        <f>Matrik[[#This Row],[JUMLAH]]-Matrik[[#This Row],[JUMLAH ]]</f>
        <v>2250000</v>
      </c>
      <c r="O580" s="253" t="str">
        <f>IF(AND(ISBLANK(H580),N580&lt;&gt;0),"Rev detil","")</f>
        <v>Rev detil</v>
      </c>
      <c r="P580" s="244"/>
      <c r="Q580" s="244"/>
    </row>
    <row r="581" spans="1:19" ht="13.2" x14ac:dyDescent="0.25">
      <c r="A581" s="1" t="s">
        <v>399</v>
      </c>
      <c r="B581" s="65"/>
      <c r="C581" s="66" t="s">
        <v>556</v>
      </c>
      <c r="D581" s="65">
        <v>4</v>
      </c>
      <c r="E581" s="65" t="s">
        <v>120</v>
      </c>
      <c r="F581" s="67">
        <v>1500000</v>
      </c>
      <c r="G581" s="154">
        <f>ROUNDDOWN(D581*F581,-3)</f>
        <v>6000000</v>
      </c>
      <c r="H581" s="188"/>
      <c r="I581" s="66" t="s">
        <v>556</v>
      </c>
      <c r="J581" s="65">
        <v>4</v>
      </c>
      <c r="K581" s="65" t="s">
        <v>120</v>
      </c>
      <c r="L581" s="67">
        <v>1500000</v>
      </c>
      <c r="M581" s="67">
        <f>ROUNDDOWN(J581*L581,-3)</f>
        <v>6000000</v>
      </c>
      <c r="N581" s="340">
        <f>Matrik[[#This Row],[JUMLAH]]-Matrik[[#This Row],[JUMLAH ]]</f>
        <v>0</v>
      </c>
      <c r="O581" s="279" t="s">
        <v>1007</v>
      </c>
      <c r="P581" s="244"/>
      <c r="Q581" s="244"/>
    </row>
    <row r="582" spans="1:19" ht="13.2" x14ac:dyDescent="0.25">
      <c r="A582" s="1" t="s">
        <v>400</v>
      </c>
      <c r="B582" s="65"/>
      <c r="C582" s="66" t="s">
        <v>557</v>
      </c>
      <c r="D582" s="65">
        <v>4</v>
      </c>
      <c r="E582" s="65" t="s">
        <v>120</v>
      </c>
      <c r="F582" s="67">
        <v>1500000</v>
      </c>
      <c r="G582" s="154">
        <f>ROUNDDOWN(D582*F582,-3)</f>
        <v>6000000</v>
      </c>
      <c r="H582" s="188"/>
      <c r="I582" s="66" t="s">
        <v>557</v>
      </c>
      <c r="J582" s="65">
        <v>4</v>
      </c>
      <c r="K582" s="65" t="s">
        <v>120</v>
      </c>
      <c r="L582" s="67">
        <v>1500000</v>
      </c>
      <c r="M582" s="67">
        <f>ROUNDDOWN(J582*L582,-3)</f>
        <v>6000000</v>
      </c>
      <c r="N582" s="340">
        <f>Matrik[[#This Row],[JUMLAH]]-Matrik[[#This Row],[JUMLAH ]]</f>
        <v>0</v>
      </c>
      <c r="O582" s="279" t="s">
        <v>1007</v>
      </c>
      <c r="P582" s="244"/>
      <c r="Q582" s="244"/>
    </row>
    <row r="583" spans="1:19" ht="13.2" x14ac:dyDescent="0.25">
      <c r="A583" s="1" t="s">
        <v>401</v>
      </c>
      <c r="B583" s="65"/>
      <c r="C583" s="66" t="s">
        <v>558</v>
      </c>
      <c r="D583" s="65">
        <v>4</v>
      </c>
      <c r="E583" s="65" t="s">
        <v>120</v>
      </c>
      <c r="F583" s="67">
        <v>1000000</v>
      </c>
      <c r="G583" s="154">
        <f>ROUNDDOWN(D583*F583,-3)</f>
        <v>4000000</v>
      </c>
      <c r="H583" s="188"/>
      <c r="I583" s="66" t="s">
        <v>558</v>
      </c>
      <c r="J583" s="65">
        <v>4</v>
      </c>
      <c r="K583" s="65" t="s">
        <v>120</v>
      </c>
      <c r="L583" s="67">
        <v>1000000</v>
      </c>
      <c r="M583" s="67">
        <f>ROUNDDOWN(J583*L583,-3)</f>
        <v>4000000</v>
      </c>
      <c r="N583" s="340">
        <f>Matrik[[#This Row],[JUMLAH]]-Matrik[[#This Row],[JUMLAH ]]</f>
        <v>0</v>
      </c>
      <c r="O583" s="279" t="s">
        <v>1007</v>
      </c>
      <c r="P583" s="244"/>
      <c r="Q583" s="244"/>
    </row>
    <row r="584" spans="1:19" ht="13.2" x14ac:dyDescent="0.25">
      <c r="A584" s="1" t="s">
        <v>402</v>
      </c>
      <c r="B584" s="68" t="s">
        <v>525</v>
      </c>
      <c r="C584" s="69" t="s">
        <v>35</v>
      </c>
      <c r="D584" s="68"/>
      <c r="E584" s="68"/>
      <c r="F584" s="70"/>
      <c r="G584" s="155">
        <f>G585</f>
        <v>37528000</v>
      </c>
      <c r="H584" s="189" t="s">
        <v>525</v>
      </c>
      <c r="I584" s="69" t="s">
        <v>35</v>
      </c>
      <c r="J584" s="68"/>
      <c r="K584" s="68"/>
      <c r="L584" s="70"/>
      <c r="M584" s="70">
        <f>M585</f>
        <v>24810000</v>
      </c>
      <c r="N584" s="417">
        <f>N585</f>
        <v>12718000</v>
      </c>
      <c r="O584" s="279" t="s">
        <v>1007</v>
      </c>
      <c r="P584" s="244"/>
      <c r="Q584" s="244"/>
      <c r="R584" s="345" t="s">
        <v>393</v>
      </c>
      <c r="S584" s="311" t="s">
        <v>510</v>
      </c>
    </row>
    <row r="585" spans="1:19" ht="13.2" x14ac:dyDescent="0.25">
      <c r="A585" s="1" t="s">
        <v>403</v>
      </c>
      <c r="B585" s="65"/>
      <c r="C585" s="66" t="s">
        <v>870</v>
      </c>
      <c r="D585" s="65">
        <v>10</v>
      </c>
      <c r="E585" s="65" t="s">
        <v>26</v>
      </c>
      <c r="F585" s="67">
        <v>3752800</v>
      </c>
      <c r="G585" s="154">
        <f>ROUNDDOWN(D585*F585,-3)</f>
        <v>37528000</v>
      </c>
      <c r="H585" s="188"/>
      <c r="I585" s="271" t="s">
        <v>1006</v>
      </c>
      <c r="J585" s="537">
        <v>6</v>
      </c>
      <c r="K585" s="272" t="s">
        <v>26</v>
      </c>
      <c r="L585" s="274">
        <v>4135000</v>
      </c>
      <c r="M585" s="274">
        <f>ROUNDDOWN(J585*L585,-3)</f>
        <v>24810000</v>
      </c>
      <c r="N585" s="480">
        <f>Matrik[[#This Row],[JUMLAH]]-Matrik[[#This Row],[JUMLAH ]]</f>
        <v>12718000</v>
      </c>
      <c r="O585" s="253" t="str">
        <f>IF(AND(ISBLANK(H585),N585&lt;&gt;0),"Rev detil","")</f>
        <v>Rev detil</v>
      </c>
      <c r="P585" s="244"/>
      <c r="Q585" s="244"/>
    </row>
    <row r="586" spans="1:19" ht="13.2" x14ac:dyDescent="0.25">
      <c r="A586" s="1" t="s">
        <v>871</v>
      </c>
      <c r="B586" s="62" t="s">
        <v>583</v>
      </c>
      <c r="C586" s="63" t="s">
        <v>80</v>
      </c>
      <c r="D586" s="62"/>
      <c r="E586" s="62"/>
      <c r="F586" s="64"/>
      <c r="G586" s="153">
        <f>G587</f>
        <v>3600000</v>
      </c>
      <c r="H586" s="187" t="s">
        <v>583</v>
      </c>
      <c r="I586" s="63" t="s">
        <v>80</v>
      </c>
      <c r="J586" s="62"/>
      <c r="K586" s="62"/>
      <c r="L586" s="64"/>
      <c r="M586" s="64">
        <f>M587</f>
        <v>3600000</v>
      </c>
      <c r="N586" s="416">
        <f>N587</f>
        <v>0</v>
      </c>
      <c r="O586" s="279" t="s">
        <v>1007</v>
      </c>
      <c r="P586" s="244"/>
      <c r="Q586" s="244"/>
      <c r="R586" s="345" t="s">
        <v>393</v>
      </c>
      <c r="S586" s="311" t="s">
        <v>510</v>
      </c>
    </row>
    <row r="587" spans="1:19" ht="13.2" x14ac:dyDescent="0.25">
      <c r="A587" s="1" t="s">
        <v>872</v>
      </c>
      <c r="B587" s="65"/>
      <c r="C587" s="66" t="s">
        <v>873</v>
      </c>
      <c r="D587" s="65">
        <v>24</v>
      </c>
      <c r="E587" s="65" t="s">
        <v>26</v>
      </c>
      <c r="F587" s="67">
        <v>150000</v>
      </c>
      <c r="G587" s="154">
        <f>ROUNDDOWN(D587*F587,-3)</f>
        <v>3600000</v>
      </c>
      <c r="H587" s="188"/>
      <c r="I587" s="66" t="s">
        <v>873</v>
      </c>
      <c r="J587" s="65">
        <v>24</v>
      </c>
      <c r="K587" s="65" t="s">
        <v>26</v>
      </c>
      <c r="L587" s="67">
        <v>150000</v>
      </c>
      <c r="M587" s="67">
        <f>ROUNDDOWN(J587*L587,-3)</f>
        <v>3600000</v>
      </c>
      <c r="N587" s="340">
        <f>Matrik[[#This Row],[JUMLAH]]-Matrik[[#This Row],[JUMLAH ]]</f>
        <v>0</v>
      </c>
      <c r="O587" s="240" t="str">
        <f>IF(AND(ISBLANK(H587),N587&lt;&gt;0),"Rev","")</f>
        <v/>
      </c>
      <c r="P587" s="244"/>
      <c r="Q587" s="244"/>
    </row>
    <row r="588" spans="1:19" ht="13.2" x14ac:dyDescent="0.25">
      <c r="A588" s="1" t="s">
        <v>404</v>
      </c>
      <c r="B588" s="80" t="s">
        <v>38</v>
      </c>
      <c r="C588" s="81" t="s">
        <v>874</v>
      </c>
      <c r="D588" s="80"/>
      <c r="E588" s="80"/>
      <c r="F588" s="82"/>
      <c r="G588" s="159">
        <f>SUM(G589,G594,G596)</f>
        <v>52320000</v>
      </c>
      <c r="H588" s="193" t="s">
        <v>38</v>
      </c>
      <c r="I588" s="81" t="s">
        <v>874</v>
      </c>
      <c r="J588" s="80"/>
      <c r="K588" s="80"/>
      <c r="L588" s="82"/>
      <c r="M588" s="82">
        <f>SUM(M589,M594,M596)</f>
        <v>44950000</v>
      </c>
      <c r="N588" s="420">
        <f>SUM(N589,N594,N596)</f>
        <v>7370000</v>
      </c>
      <c r="O588" s="279" t="s">
        <v>1007</v>
      </c>
      <c r="P588" s="532" t="s">
        <v>505</v>
      </c>
      <c r="Q588" s="532" t="s">
        <v>510</v>
      </c>
      <c r="S588" s="311"/>
    </row>
    <row r="589" spans="1:19" ht="13.2" x14ac:dyDescent="0.25">
      <c r="A589" s="1" t="s">
        <v>405</v>
      </c>
      <c r="B589" s="74" t="s">
        <v>523</v>
      </c>
      <c r="C589" s="75" t="s">
        <v>24</v>
      </c>
      <c r="D589" s="74"/>
      <c r="E589" s="74"/>
      <c r="F589" s="76"/>
      <c r="G589" s="157">
        <f>SUM(G590:G593)</f>
        <v>19000000</v>
      </c>
      <c r="H589" s="191" t="s">
        <v>523</v>
      </c>
      <c r="I589" s="75" t="s">
        <v>24</v>
      </c>
      <c r="J589" s="74"/>
      <c r="K589" s="74"/>
      <c r="L589" s="76"/>
      <c r="M589" s="76">
        <f>SUM(M590:M593)</f>
        <v>17500000</v>
      </c>
      <c r="N589" s="418">
        <f>SUM(N590:N593)</f>
        <v>1500000</v>
      </c>
      <c r="O589" s="279" t="s">
        <v>1007</v>
      </c>
      <c r="P589" s="244"/>
      <c r="Q589" s="244"/>
      <c r="R589" s="345" t="s">
        <v>393</v>
      </c>
      <c r="S589" s="311" t="s">
        <v>510</v>
      </c>
    </row>
    <row r="590" spans="1:19" ht="13.2" x14ac:dyDescent="0.25">
      <c r="A590" s="1" t="s">
        <v>406</v>
      </c>
      <c r="B590" s="65"/>
      <c r="C590" s="66" t="s">
        <v>555</v>
      </c>
      <c r="D590" s="65">
        <v>40</v>
      </c>
      <c r="E590" s="65" t="s">
        <v>26</v>
      </c>
      <c r="F590" s="67">
        <v>75000</v>
      </c>
      <c r="G590" s="154">
        <f>ROUNDDOWN(D590*F590,-3)</f>
        <v>3000000</v>
      </c>
      <c r="H590" s="188"/>
      <c r="I590" s="271" t="s">
        <v>555</v>
      </c>
      <c r="J590" s="537">
        <v>20</v>
      </c>
      <c r="K590" s="272" t="s">
        <v>26</v>
      </c>
      <c r="L590" s="274">
        <v>75000</v>
      </c>
      <c r="M590" s="274">
        <f>ROUNDDOWN(J590*L590,-3)</f>
        <v>1500000</v>
      </c>
      <c r="N590" s="480">
        <f>Matrik[[#This Row],[JUMLAH]]-Matrik[[#This Row],[JUMLAH ]]</f>
        <v>1500000</v>
      </c>
      <c r="O590" s="240" t="str">
        <f>IF(AND(ISBLANK(H590),N590&lt;&gt;0),"Rev","")</f>
        <v>Rev</v>
      </c>
      <c r="P590" s="244"/>
      <c r="Q590" s="244"/>
    </row>
    <row r="591" spans="1:19" ht="13.2" x14ac:dyDescent="0.25">
      <c r="A591" s="1" t="s">
        <v>407</v>
      </c>
      <c r="B591" s="65"/>
      <c r="C591" s="66" t="s">
        <v>556</v>
      </c>
      <c r="D591" s="65">
        <v>4</v>
      </c>
      <c r="E591" s="65" t="s">
        <v>120</v>
      </c>
      <c r="F591" s="67">
        <v>1500000</v>
      </c>
      <c r="G591" s="154">
        <f>ROUNDDOWN(D591*F591,-3)</f>
        <v>6000000</v>
      </c>
      <c r="H591" s="188"/>
      <c r="I591" s="66" t="s">
        <v>556</v>
      </c>
      <c r="J591" s="65">
        <v>4</v>
      </c>
      <c r="K591" s="65" t="s">
        <v>120</v>
      </c>
      <c r="L591" s="67">
        <v>1500000</v>
      </c>
      <c r="M591" s="67">
        <f>ROUNDDOWN(J591*L591,-3)</f>
        <v>6000000</v>
      </c>
      <c r="N591" s="340">
        <f>Matrik[[#This Row],[JUMLAH]]-Matrik[[#This Row],[JUMLAH ]]</f>
        <v>0</v>
      </c>
      <c r="O591" s="240" t="str">
        <f>IF(AND(ISBLANK(H591),N591&lt;&gt;0),"Rev","")</f>
        <v/>
      </c>
      <c r="P591" s="244"/>
      <c r="Q591" s="244"/>
    </row>
    <row r="592" spans="1:19" ht="13.2" x14ac:dyDescent="0.25">
      <c r="A592" s="1" t="s">
        <v>875</v>
      </c>
      <c r="B592" s="65"/>
      <c r="C592" s="66" t="s">
        <v>557</v>
      </c>
      <c r="D592" s="65">
        <v>4</v>
      </c>
      <c r="E592" s="65" t="s">
        <v>120</v>
      </c>
      <c r="F592" s="67">
        <v>1500000</v>
      </c>
      <c r="G592" s="154">
        <f>ROUNDDOWN(D592*F592,-3)</f>
        <v>6000000</v>
      </c>
      <c r="H592" s="188"/>
      <c r="I592" s="66" t="s">
        <v>557</v>
      </c>
      <c r="J592" s="65">
        <v>4</v>
      </c>
      <c r="K592" s="65" t="s">
        <v>120</v>
      </c>
      <c r="L592" s="67">
        <v>1500000</v>
      </c>
      <c r="M592" s="67">
        <f>ROUNDDOWN(J592*L592,-3)</f>
        <v>6000000</v>
      </c>
      <c r="N592" s="340">
        <f>Matrik[[#This Row],[JUMLAH]]-Matrik[[#This Row],[JUMLAH ]]</f>
        <v>0</v>
      </c>
      <c r="O592" s="240" t="str">
        <f>IF(AND(ISBLANK(H592),N592&lt;&gt;0),"Rev","")</f>
        <v/>
      </c>
      <c r="P592" s="244"/>
      <c r="Q592" s="244"/>
    </row>
    <row r="593" spans="1:19" ht="13.2" x14ac:dyDescent="0.25">
      <c r="A593" s="1" t="s">
        <v>876</v>
      </c>
      <c r="B593" s="65"/>
      <c r="C593" s="66" t="s">
        <v>558</v>
      </c>
      <c r="D593" s="65">
        <v>4</v>
      </c>
      <c r="E593" s="65" t="s">
        <v>120</v>
      </c>
      <c r="F593" s="67">
        <v>1000000</v>
      </c>
      <c r="G593" s="154">
        <f>ROUNDDOWN(D593*F593,-3)</f>
        <v>4000000</v>
      </c>
      <c r="H593" s="188"/>
      <c r="I593" s="66" t="s">
        <v>558</v>
      </c>
      <c r="J593" s="65">
        <v>4</v>
      </c>
      <c r="K593" s="65" t="s">
        <v>120</v>
      </c>
      <c r="L593" s="67">
        <v>1000000</v>
      </c>
      <c r="M593" s="67">
        <f>ROUNDDOWN(J593*L593,-3)</f>
        <v>4000000</v>
      </c>
      <c r="N593" s="340">
        <f>Matrik[[#This Row],[JUMLAH]]-Matrik[[#This Row],[JUMLAH ]]</f>
        <v>0</v>
      </c>
      <c r="O593" s="240" t="str">
        <f>IF(AND(ISBLANK(H593),N593&lt;&gt;0),"Rev","")</f>
        <v/>
      </c>
      <c r="P593" s="244"/>
      <c r="Q593" s="244"/>
    </row>
    <row r="594" spans="1:19" ht="13.2" x14ac:dyDescent="0.25">
      <c r="A594" s="1" t="s">
        <v>408</v>
      </c>
      <c r="B594" s="62" t="s">
        <v>525</v>
      </c>
      <c r="C594" s="63" t="s">
        <v>35</v>
      </c>
      <c r="D594" s="62"/>
      <c r="E594" s="62"/>
      <c r="F594" s="64"/>
      <c r="G594" s="153">
        <f>G595</f>
        <v>32120000</v>
      </c>
      <c r="H594" s="187" t="s">
        <v>525</v>
      </c>
      <c r="I594" s="63" t="s">
        <v>35</v>
      </c>
      <c r="J594" s="62"/>
      <c r="K594" s="62"/>
      <c r="L594" s="64"/>
      <c r="M594" s="64">
        <f>M595</f>
        <v>26250000</v>
      </c>
      <c r="N594" s="416">
        <f>N595</f>
        <v>5870000</v>
      </c>
      <c r="O594" s="279" t="s">
        <v>1007</v>
      </c>
      <c r="P594" s="244"/>
      <c r="Q594" s="244"/>
      <c r="R594" s="345" t="s">
        <v>393</v>
      </c>
      <c r="S594" s="311" t="s">
        <v>510</v>
      </c>
    </row>
    <row r="595" spans="1:19" ht="13.2" x14ac:dyDescent="0.25">
      <c r="A595" s="1" t="s">
        <v>409</v>
      </c>
      <c r="B595" s="65"/>
      <c r="C595" s="66" t="s">
        <v>877</v>
      </c>
      <c r="D595" s="65">
        <v>10</v>
      </c>
      <c r="E595" s="65" t="s">
        <v>26</v>
      </c>
      <c r="F595" s="67">
        <v>3212000</v>
      </c>
      <c r="G595" s="154">
        <f>ROUNDDOWN(D595*F595,-3)</f>
        <v>32120000</v>
      </c>
      <c r="H595" s="188"/>
      <c r="I595" s="271" t="s">
        <v>1082</v>
      </c>
      <c r="J595" s="537">
        <v>15</v>
      </c>
      <c r="K595" s="272" t="s">
        <v>26</v>
      </c>
      <c r="L595" s="274">
        <v>1750000</v>
      </c>
      <c r="M595" s="274">
        <f>ROUNDDOWN(J595*L595,-3)</f>
        <v>26250000</v>
      </c>
      <c r="N595" s="480">
        <f>Matrik[[#This Row],[JUMLAH]]-Matrik[[#This Row],[JUMLAH ]]</f>
        <v>5870000</v>
      </c>
      <c r="O595" s="253" t="str">
        <f>IF(AND(ISBLANK(H595),N595&lt;&gt;0),"Rev detil","")</f>
        <v>Rev detil</v>
      </c>
      <c r="P595" s="244"/>
      <c r="Q595" s="244"/>
    </row>
    <row r="596" spans="1:19" ht="13.2" x14ac:dyDescent="0.25">
      <c r="A596" s="1" t="s">
        <v>878</v>
      </c>
      <c r="B596" s="74" t="s">
        <v>583</v>
      </c>
      <c r="C596" s="75" t="s">
        <v>80</v>
      </c>
      <c r="D596" s="74"/>
      <c r="E596" s="74"/>
      <c r="F596" s="76"/>
      <c r="G596" s="157">
        <f>G597</f>
        <v>1200000</v>
      </c>
      <c r="H596" s="191" t="s">
        <v>583</v>
      </c>
      <c r="I596" s="75" t="s">
        <v>80</v>
      </c>
      <c r="J596" s="74"/>
      <c r="K596" s="74"/>
      <c r="L596" s="76"/>
      <c r="M596" s="76">
        <f>M597</f>
        <v>1200000</v>
      </c>
      <c r="N596" s="418">
        <f>N597</f>
        <v>0</v>
      </c>
      <c r="O596" s="279" t="s">
        <v>1007</v>
      </c>
      <c r="P596" s="244"/>
      <c r="Q596" s="244"/>
      <c r="R596" s="345" t="s">
        <v>393</v>
      </c>
      <c r="S596" s="311" t="s">
        <v>510</v>
      </c>
    </row>
    <row r="597" spans="1:19" ht="13.2" x14ac:dyDescent="0.25">
      <c r="A597" s="1" t="s">
        <v>879</v>
      </c>
      <c r="B597" s="65"/>
      <c r="C597" s="66" t="s">
        <v>873</v>
      </c>
      <c r="D597" s="65">
        <v>8</v>
      </c>
      <c r="E597" s="65" t="s">
        <v>26</v>
      </c>
      <c r="F597" s="67">
        <v>150000</v>
      </c>
      <c r="G597" s="154">
        <f>ROUNDDOWN(D597*F597,-3)</f>
        <v>1200000</v>
      </c>
      <c r="H597" s="188"/>
      <c r="I597" s="66" t="s">
        <v>873</v>
      </c>
      <c r="J597" s="65">
        <v>8</v>
      </c>
      <c r="K597" s="65" t="s">
        <v>26</v>
      </c>
      <c r="L597" s="67">
        <v>150000</v>
      </c>
      <c r="M597" s="67">
        <f>ROUNDDOWN(J597*L597,-3)</f>
        <v>1200000</v>
      </c>
      <c r="N597" s="340">
        <f>Matrik[[#This Row],[JUMLAH]]-Matrik[[#This Row],[JUMLAH ]]</f>
        <v>0</v>
      </c>
      <c r="O597" s="240" t="str">
        <f>IF(AND(ISBLANK(H597),N597&lt;&gt;0),"Rev","")</f>
        <v/>
      </c>
      <c r="P597" s="244"/>
      <c r="Q597" s="244"/>
    </row>
    <row r="598" spans="1:19" ht="13.2" x14ac:dyDescent="0.25">
      <c r="A598" s="1" t="s">
        <v>410</v>
      </c>
      <c r="B598" s="80" t="s">
        <v>91</v>
      </c>
      <c r="C598" s="81" t="s">
        <v>426</v>
      </c>
      <c r="D598" s="80"/>
      <c r="E598" s="80"/>
      <c r="F598" s="82"/>
      <c r="G598" s="159">
        <f>SUM(G599,G605,G607)</f>
        <v>70870000</v>
      </c>
      <c r="H598" s="193" t="s">
        <v>91</v>
      </c>
      <c r="I598" s="81" t="s">
        <v>426</v>
      </c>
      <c r="J598" s="80"/>
      <c r="K598" s="80"/>
      <c r="L598" s="82"/>
      <c r="M598" s="82">
        <f>SUM(M599,M605,M607)</f>
        <v>73550000</v>
      </c>
      <c r="N598" s="448">
        <f>SUM(N599,N605,N607)</f>
        <v>-2680000</v>
      </c>
      <c r="O598" s="279" t="s">
        <v>1007</v>
      </c>
      <c r="P598" s="532" t="s">
        <v>505</v>
      </c>
      <c r="Q598" s="532" t="s">
        <v>510</v>
      </c>
      <c r="S598" s="311"/>
    </row>
    <row r="599" spans="1:19" ht="13.2" x14ac:dyDescent="0.25">
      <c r="A599" s="1" t="s">
        <v>411</v>
      </c>
      <c r="B599" s="68" t="s">
        <v>523</v>
      </c>
      <c r="C599" s="69" t="s">
        <v>24</v>
      </c>
      <c r="D599" s="68"/>
      <c r="E599" s="68"/>
      <c r="F599" s="70"/>
      <c r="G599" s="155">
        <f>SUM(G600:G604)</f>
        <v>28750000</v>
      </c>
      <c r="H599" s="189" t="s">
        <v>523</v>
      </c>
      <c r="I599" s="69" t="s">
        <v>24</v>
      </c>
      <c r="J599" s="68"/>
      <c r="K599" s="68"/>
      <c r="L599" s="70"/>
      <c r="M599" s="70">
        <f>SUM(M600:M604)</f>
        <v>28000000</v>
      </c>
      <c r="N599" s="417">
        <f>SUM(N600:N604)</f>
        <v>750000</v>
      </c>
      <c r="O599" s="279" t="s">
        <v>1007</v>
      </c>
      <c r="P599" s="244"/>
      <c r="Q599" s="244"/>
      <c r="R599" s="345" t="s">
        <v>393</v>
      </c>
      <c r="S599" s="311" t="s">
        <v>510</v>
      </c>
    </row>
    <row r="600" spans="1:19" ht="13.2" x14ac:dyDescent="0.25">
      <c r="A600" s="1" t="s">
        <v>412</v>
      </c>
      <c r="B600" s="65"/>
      <c r="C600" s="66" t="s">
        <v>555</v>
      </c>
      <c r="D600" s="65">
        <v>50</v>
      </c>
      <c r="E600" s="65" t="s">
        <v>26</v>
      </c>
      <c r="F600" s="67">
        <v>75000</v>
      </c>
      <c r="G600" s="154">
        <f>ROUNDDOWN(D600*F600,-3)</f>
        <v>3750000</v>
      </c>
      <c r="H600" s="188"/>
      <c r="I600" s="271" t="s">
        <v>555</v>
      </c>
      <c r="J600" s="537">
        <v>40</v>
      </c>
      <c r="K600" s="272" t="s">
        <v>26</v>
      </c>
      <c r="L600" s="274">
        <v>75000</v>
      </c>
      <c r="M600" s="274">
        <f>ROUNDDOWN(J600*L600,-3)</f>
        <v>3000000</v>
      </c>
      <c r="N600" s="480">
        <f>Matrik[[#This Row],[JUMLAH]]-Matrik[[#This Row],[JUMLAH ]]</f>
        <v>750000</v>
      </c>
      <c r="O600" s="240" t="str">
        <f>IF(AND(ISBLANK(H600),N600&lt;&gt;0),"Rev","")</f>
        <v>Rev</v>
      </c>
      <c r="P600" s="244"/>
      <c r="Q600" s="244"/>
    </row>
    <row r="601" spans="1:19" ht="13.2" x14ac:dyDescent="0.25">
      <c r="A601" s="1" t="s">
        <v>413</v>
      </c>
      <c r="B601" s="65"/>
      <c r="C601" s="66" t="s">
        <v>880</v>
      </c>
      <c r="D601" s="65">
        <v>6</v>
      </c>
      <c r="E601" s="65" t="s">
        <v>59</v>
      </c>
      <c r="F601" s="67">
        <v>1500000</v>
      </c>
      <c r="G601" s="154">
        <f>ROUNDDOWN(D601*F601,-3)</f>
        <v>9000000</v>
      </c>
      <c r="H601" s="188"/>
      <c r="I601" s="66" t="s">
        <v>880</v>
      </c>
      <c r="J601" s="65">
        <v>6</v>
      </c>
      <c r="K601" s="65" t="s">
        <v>120</v>
      </c>
      <c r="L601" s="67">
        <v>1500000</v>
      </c>
      <c r="M601" s="67">
        <f>ROUNDDOWN(J601*L601,-3)</f>
        <v>9000000</v>
      </c>
      <c r="N601" s="340">
        <f>Matrik[[#This Row],[JUMLAH]]-Matrik[[#This Row],[JUMLAH ]]</f>
        <v>0</v>
      </c>
      <c r="O601" s="240" t="str">
        <f>IF(AND(ISBLANK(H601),N601&lt;&gt;0),"Rev","")</f>
        <v/>
      </c>
      <c r="P601" s="244"/>
      <c r="Q601" s="244"/>
    </row>
    <row r="602" spans="1:19" ht="13.2" x14ac:dyDescent="0.25">
      <c r="A602" s="1" t="s">
        <v>881</v>
      </c>
      <c r="B602" s="65"/>
      <c r="C602" s="66" t="s">
        <v>882</v>
      </c>
      <c r="D602" s="65">
        <v>4</v>
      </c>
      <c r="E602" s="65" t="s">
        <v>120</v>
      </c>
      <c r="F602" s="67">
        <v>1500000</v>
      </c>
      <c r="G602" s="154">
        <f>ROUNDDOWN(D602*F602,-3)</f>
        <v>6000000</v>
      </c>
      <c r="H602" s="188"/>
      <c r="I602" s="66" t="s">
        <v>882</v>
      </c>
      <c r="J602" s="65">
        <v>4</v>
      </c>
      <c r="K602" s="65" t="s">
        <v>120</v>
      </c>
      <c r="L602" s="67">
        <v>1500000</v>
      </c>
      <c r="M602" s="67">
        <f>ROUNDDOWN(J602*L602,-3)</f>
        <v>6000000</v>
      </c>
      <c r="N602" s="340">
        <f>Matrik[[#This Row],[JUMLAH]]-Matrik[[#This Row],[JUMLAH ]]</f>
        <v>0</v>
      </c>
      <c r="O602" s="240" t="str">
        <f>IF(AND(ISBLANK(H602),N602&lt;&gt;0),"Rev","")</f>
        <v/>
      </c>
      <c r="P602" s="244"/>
      <c r="Q602" s="244"/>
    </row>
    <row r="603" spans="1:19" ht="13.2" x14ac:dyDescent="0.25">
      <c r="A603" s="1" t="s">
        <v>883</v>
      </c>
      <c r="B603" s="65"/>
      <c r="C603" s="66" t="s">
        <v>884</v>
      </c>
      <c r="D603" s="65">
        <v>4</v>
      </c>
      <c r="E603" s="65" t="s">
        <v>120</v>
      </c>
      <c r="F603" s="67">
        <v>1500000</v>
      </c>
      <c r="G603" s="154">
        <f>ROUNDDOWN(D603*F603,-3)</f>
        <v>6000000</v>
      </c>
      <c r="H603" s="188"/>
      <c r="I603" s="66" t="s">
        <v>884</v>
      </c>
      <c r="J603" s="65">
        <v>4</v>
      </c>
      <c r="K603" s="65" t="s">
        <v>120</v>
      </c>
      <c r="L603" s="67">
        <v>1500000</v>
      </c>
      <c r="M603" s="67">
        <f>ROUNDDOWN(J603*L603,-3)</f>
        <v>6000000</v>
      </c>
      <c r="N603" s="340">
        <f>Matrik[[#This Row],[JUMLAH]]-Matrik[[#This Row],[JUMLAH ]]</f>
        <v>0</v>
      </c>
      <c r="O603" s="240" t="str">
        <f>IF(AND(ISBLANK(H603),N603&lt;&gt;0),"Rev","")</f>
        <v/>
      </c>
      <c r="P603" s="244"/>
      <c r="Q603" s="244"/>
    </row>
    <row r="604" spans="1:19" ht="13.2" x14ac:dyDescent="0.25">
      <c r="A604" s="1" t="s">
        <v>885</v>
      </c>
      <c r="B604" s="65"/>
      <c r="C604" s="66" t="s">
        <v>886</v>
      </c>
      <c r="D604" s="65">
        <v>4</v>
      </c>
      <c r="E604" s="65" t="s">
        <v>120</v>
      </c>
      <c r="F604" s="67">
        <v>1000000</v>
      </c>
      <c r="G604" s="154">
        <f>ROUNDDOWN(D604*F604,-3)</f>
        <v>4000000</v>
      </c>
      <c r="H604" s="188"/>
      <c r="I604" s="66" t="s">
        <v>886</v>
      </c>
      <c r="J604" s="65">
        <v>4</v>
      </c>
      <c r="K604" s="65" t="s">
        <v>120</v>
      </c>
      <c r="L604" s="67">
        <v>1000000</v>
      </c>
      <c r="M604" s="67">
        <f>ROUNDDOWN(J604*L604,-3)</f>
        <v>4000000</v>
      </c>
      <c r="N604" s="340">
        <f>Matrik[[#This Row],[JUMLAH]]-Matrik[[#This Row],[JUMLAH ]]</f>
        <v>0</v>
      </c>
      <c r="O604" s="240" t="str">
        <f>IF(AND(ISBLANK(H604),N604&lt;&gt;0),"Rev","")</f>
        <v/>
      </c>
      <c r="P604" s="244"/>
      <c r="Q604" s="244"/>
    </row>
    <row r="605" spans="1:19" ht="13.2" x14ac:dyDescent="0.25">
      <c r="A605" s="1" t="s">
        <v>887</v>
      </c>
      <c r="B605" s="68" t="s">
        <v>525</v>
      </c>
      <c r="C605" s="69" t="s">
        <v>35</v>
      </c>
      <c r="D605" s="68"/>
      <c r="E605" s="68"/>
      <c r="F605" s="70"/>
      <c r="G605" s="155">
        <f>G606</f>
        <v>40320000</v>
      </c>
      <c r="H605" s="189" t="s">
        <v>525</v>
      </c>
      <c r="I605" s="69" t="s">
        <v>35</v>
      </c>
      <c r="J605" s="68"/>
      <c r="K605" s="68"/>
      <c r="L605" s="70"/>
      <c r="M605" s="70">
        <f>M606</f>
        <v>43750000</v>
      </c>
      <c r="N605" s="445">
        <f>N606</f>
        <v>-3430000</v>
      </c>
      <c r="O605" s="279" t="s">
        <v>1007</v>
      </c>
      <c r="P605" s="244"/>
      <c r="Q605" s="244"/>
      <c r="R605" s="345" t="s">
        <v>393</v>
      </c>
      <c r="S605" s="311" t="s">
        <v>510</v>
      </c>
    </row>
    <row r="606" spans="1:19" ht="26.4" x14ac:dyDescent="0.25">
      <c r="A606" s="1" t="s">
        <v>888</v>
      </c>
      <c r="B606" s="65"/>
      <c r="C606" s="66" t="s">
        <v>889</v>
      </c>
      <c r="D606" s="65">
        <v>10</v>
      </c>
      <c r="E606" s="65" t="s">
        <v>26</v>
      </c>
      <c r="F606" s="67">
        <v>4032000</v>
      </c>
      <c r="G606" s="154">
        <f>ROUNDDOWN(D606*F606,-3)</f>
        <v>40320000</v>
      </c>
      <c r="H606" s="188"/>
      <c r="I606" s="271" t="s">
        <v>889</v>
      </c>
      <c r="J606" s="537">
        <v>25</v>
      </c>
      <c r="K606" s="272" t="s">
        <v>26</v>
      </c>
      <c r="L606" s="274">
        <v>1750000</v>
      </c>
      <c r="M606" s="274">
        <f>ROUNDDOWN(J606*L606,-3)</f>
        <v>43750000</v>
      </c>
      <c r="N606" s="479">
        <f>Matrik[[#This Row],[JUMLAH]]-Matrik[[#This Row],[JUMLAH ]]</f>
        <v>-3430000</v>
      </c>
      <c r="O606" s="253" t="str">
        <f>IF(AND(ISBLANK(H606),N606&lt;&gt;0),"Rev detil","")</f>
        <v>Rev detil</v>
      </c>
      <c r="P606" s="244"/>
      <c r="Q606" s="244"/>
    </row>
    <row r="607" spans="1:19" ht="13.2" x14ac:dyDescent="0.25">
      <c r="A607" s="1" t="s">
        <v>890</v>
      </c>
      <c r="B607" s="68" t="s">
        <v>583</v>
      </c>
      <c r="C607" s="69" t="s">
        <v>80</v>
      </c>
      <c r="D607" s="68"/>
      <c r="E607" s="68"/>
      <c r="F607" s="70"/>
      <c r="G607" s="155">
        <f>G608</f>
        <v>1800000</v>
      </c>
      <c r="H607" s="189" t="s">
        <v>583</v>
      </c>
      <c r="I607" s="69" t="s">
        <v>80</v>
      </c>
      <c r="J607" s="68"/>
      <c r="K607" s="68"/>
      <c r="L607" s="70"/>
      <c r="M607" s="70">
        <f>M608</f>
        <v>1800000</v>
      </c>
      <c r="N607" s="417">
        <f>N608</f>
        <v>0</v>
      </c>
      <c r="O607" s="279" t="s">
        <v>1007</v>
      </c>
      <c r="P607" s="244"/>
      <c r="Q607" s="244"/>
      <c r="R607" s="345" t="s">
        <v>393</v>
      </c>
      <c r="S607" s="311" t="s">
        <v>510</v>
      </c>
    </row>
    <row r="608" spans="1:19" ht="13.2" x14ac:dyDescent="0.25">
      <c r="A608" s="1" t="s">
        <v>891</v>
      </c>
      <c r="B608" s="65"/>
      <c r="C608" s="66" t="s">
        <v>873</v>
      </c>
      <c r="D608" s="65">
        <v>12</v>
      </c>
      <c r="E608" s="65" t="s">
        <v>26</v>
      </c>
      <c r="F608" s="67">
        <v>150000</v>
      </c>
      <c r="G608" s="154">
        <f>ROUNDDOWN(D608*F608,-3)</f>
        <v>1800000</v>
      </c>
      <c r="H608" s="188"/>
      <c r="I608" s="66" t="s">
        <v>873</v>
      </c>
      <c r="J608" s="65">
        <v>12</v>
      </c>
      <c r="K608" s="65" t="s">
        <v>26</v>
      </c>
      <c r="L608" s="67">
        <v>150000</v>
      </c>
      <c r="M608" s="67">
        <f>ROUNDDOWN(J608*L608,-3)</f>
        <v>1800000</v>
      </c>
      <c r="N608" s="340">
        <f>Matrik[[#This Row],[JUMLAH]]-Matrik[[#This Row],[JUMLAH ]]</f>
        <v>0</v>
      </c>
      <c r="O608" s="240" t="str">
        <f>IF(AND(ISBLANK(H608),N608&lt;&gt;0),"Rev","")</f>
        <v/>
      </c>
      <c r="P608" s="244"/>
      <c r="Q608" s="244"/>
    </row>
    <row r="609" spans="1:19" ht="13.2" x14ac:dyDescent="0.25">
      <c r="A609" s="1" t="s">
        <v>414</v>
      </c>
      <c r="B609" s="71" t="s">
        <v>167</v>
      </c>
      <c r="C609" s="72" t="s">
        <v>892</v>
      </c>
      <c r="D609" s="71"/>
      <c r="E609" s="71"/>
      <c r="F609" s="73"/>
      <c r="G609" s="156">
        <f>SUM(G610,G615,G617)</f>
        <v>51379000</v>
      </c>
      <c r="H609" s="190" t="s">
        <v>167</v>
      </c>
      <c r="I609" s="72" t="s">
        <v>892</v>
      </c>
      <c r="J609" s="71"/>
      <c r="K609" s="71"/>
      <c r="L609" s="73"/>
      <c r="M609" s="73">
        <f>SUM(M610,M615,M617)</f>
        <v>61758000</v>
      </c>
      <c r="N609" s="444">
        <f>SUM(N610,N615,N617)</f>
        <v>-10379000</v>
      </c>
      <c r="O609" s="279" t="s">
        <v>1007</v>
      </c>
      <c r="P609" s="532" t="s">
        <v>505</v>
      </c>
      <c r="Q609" s="532" t="s">
        <v>510</v>
      </c>
      <c r="S609" s="311"/>
    </row>
    <row r="610" spans="1:19" ht="13.2" x14ac:dyDescent="0.25">
      <c r="A610" s="1" t="s">
        <v>415</v>
      </c>
      <c r="B610" s="68" t="s">
        <v>523</v>
      </c>
      <c r="C610" s="69" t="s">
        <v>24</v>
      </c>
      <c r="D610" s="68"/>
      <c r="E610" s="68"/>
      <c r="F610" s="70"/>
      <c r="G610" s="155">
        <f>SUM(G611:G614)</f>
        <v>28500000</v>
      </c>
      <c r="H610" s="189" t="s">
        <v>523</v>
      </c>
      <c r="I610" s="69" t="s">
        <v>24</v>
      </c>
      <c r="J610" s="68"/>
      <c r="K610" s="68"/>
      <c r="L610" s="70"/>
      <c r="M610" s="70">
        <f>SUM(M611:M614)</f>
        <v>17500000</v>
      </c>
      <c r="N610" s="417">
        <f>SUM(N611:N614)</f>
        <v>11000000</v>
      </c>
      <c r="O610" s="279" t="s">
        <v>1007</v>
      </c>
      <c r="P610" s="244"/>
      <c r="Q610" s="244"/>
      <c r="R610" s="345" t="s">
        <v>393</v>
      </c>
      <c r="S610" s="311" t="s">
        <v>510</v>
      </c>
    </row>
    <row r="611" spans="1:19" ht="13.2" x14ac:dyDescent="0.25">
      <c r="A611" s="25" t="s">
        <v>416</v>
      </c>
      <c r="B611" s="65"/>
      <c r="C611" s="66" t="s">
        <v>555</v>
      </c>
      <c r="D611" s="65">
        <v>60</v>
      </c>
      <c r="E611" s="65" t="s">
        <v>26</v>
      </c>
      <c r="F611" s="67">
        <v>75000</v>
      </c>
      <c r="G611" s="154">
        <f>ROUNDDOWN(D611*F611,-3)</f>
        <v>4500000</v>
      </c>
      <c r="H611" s="188"/>
      <c r="I611" s="271" t="s">
        <v>555</v>
      </c>
      <c r="J611" s="537">
        <v>20</v>
      </c>
      <c r="K611" s="272" t="s">
        <v>26</v>
      </c>
      <c r="L611" s="274">
        <v>75000</v>
      </c>
      <c r="M611" s="274">
        <f>ROUNDDOWN(J611*L611,-3)</f>
        <v>1500000</v>
      </c>
      <c r="N611" s="480">
        <f>Matrik[[#This Row],[JUMLAH]]-Matrik[[#This Row],[JUMLAH ]]</f>
        <v>3000000</v>
      </c>
      <c r="O611" s="253" t="str">
        <f>IF(AND(ISBLANK(H611),N611&lt;&gt;0),"Rev detil","")</f>
        <v>Rev detil</v>
      </c>
      <c r="P611" s="244"/>
      <c r="Q611" s="244"/>
    </row>
    <row r="612" spans="1:19" ht="13.2" x14ac:dyDescent="0.25">
      <c r="A612" s="25" t="s">
        <v>417</v>
      </c>
      <c r="B612" s="65"/>
      <c r="C612" s="66" t="s">
        <v>893</v>
      </c>
      <c r="D612" s="65">
        <v>6</v>
      </c>
      <c r="E612" s="65" t="s">
        <v>120</v>
      </c>
      <c r="F612" s="67">
        <v>1500000</v>
      </c>
      <c r="G612" s="154">
        <f>ROUNDDOWN(D612*F612,-3)</f>
        <v>9000000</v>
      </c>
      <c r="H612" s="188"/>
      <c r="I612" s="271" t="s">
        <v>893</v>
      </c>
      <c r="J612" s="537">
        <v>4</v>
      </c>
      <c r="K612" s="272" t="s">
        <v>120</v>
      </c>
      <c r="L612" s="274">
        <v>1500000</v>
      </c>
      <c r="M612" s="274">
        <f>ROUNDDOWN(J612*L612,-3)</f>
        <v>6000000</v>
      </c>
      <c r="N612" s="480">
        <f>Matrik[[#This Row],[JUMLAH]]-Matrik[[#This Row],[JUMLAH ]]</f>
        <v>3000000</v>
      </c>
      <c r="O612" s="253" t="str">
        <f>IF(AND(ISBLANK(H612),N612&lt;&gt;0),"Rev detil","")</f>
        <v>Rev detil</v>
      </c>
      <c r="P612" s="244"/>
      <c r="Q612" s="244"/>
    </row>
    <row r="613" spans="1:19" ht="13.2" x14ac:dyDescent="0.25">
      <c r="A613" s="25" t="s">
        <v>418</v>
      </c>
      <c r="B613" s="65"/>
      <c r="C613" s="66" t="s">
        <v>557</v>
      </c>
      <c r="D613" s="65">
        <v>6</v>
      </c>
      <c r="E613" s="65" t="s">
        <v>120</v>
      </c>
      <c r="F613" s="67">
        <v>1500000</v>
      </c>
      <c r="G613" s="154">
        <f>ROUNDDOWN(D613*F613,-3)</f>
        <v>9000000</v>
      </c>
      <c r="H613" s="188"/>
      <c r="I613" s="271" t="s">
        <v>557</v>
      </c>
      <c r="J613" s="537">
        <v>4</v>
      </c>
      <c r="K613" s="272" t="s">
        <v>120</v>
      </c>
      <c r="L613" s="274">
        <v>1500000</v>
      </c>
      <c r="M613" s="274">
        <f>ROUNDDOWN(J613*L613,-3)</f>
        <v>6000000</v>
      </c>
      <c r="N613" s="480">
        <f>Matrik[[#This Row],[JUMLAH]]-Matrik[[#This Row],[JUMLAH ]]</f>
        <v>3000000</v>
      </c>
      <c r="O613" s="253" t="str">
        <f>IF(AND(ISBLANK(H613),N613&lt;&gt;0),"Rev detil","")</f>
        <v>Rev detil</v>
      </c>
      <c r="P613" s="244"/>
      <c r="Q613" s="244"/>
    </row>
    <row r="614" spans="1:19" ht="13.2" x14ac:dyDescent="0.25">
      <c r="A614" s="25" t="s">
        <v>894</v>
      </c>
      <c r="B614" s="65"/>
      <c r="C614" s="66" t="s">
        <v>558</v>
      </c>
      <c r="D614" s="65">
        <v>6</v>
      </c>
      <c r="E614" s="65" t="s">
        <v>120</v>
      </c>
      <c r="F614" s="67">
        <v>1000000</v>
      </c>
      <c r="G614" s="154">
        <f>ROUNDDOWN(D614*F614,-3)</f>
        <v>6000000</v>
      </c>
      <c r="H614" s="188"/>
      <c r="I614" s="271" t="s">
        <v>558</v>
      </c>
      <c r="J614" s="537">
        <v>4</v>
      </c>
      <c r="K614" s="272" t="s">
        <v>120</v>
      </c>
      <c r="L614" s="274">
        <v>1000000</v>
      </c>
      <c r="M614" s="274">
        <f>ROUNDDOWN(J614*L614,-3)</f>
        <v>4000000</v>
      </c>
      <c r="N614" s="480">
        <f>Matrik[[#This Row],[JUMLAH]]-Matrik[[#This Row],[JUMLAH ]]</f>
        <v>2000000</v>
      </c>
      <c r="O614" s="253" t="str">
        <f>IF(AND(ISBLANK(H614),N614&lt;&gt;0),"Rev detil","")</f>
        <v>Rev detil</v>
      </c>
      <c r="P614" s="244"/>
      <c r="Q614" s="244"/>
    </row>
    <row r="615" spans="1:19" ht="13.2" x14ac:dyDescent="0.25">
      <c r="A615" s="1" t="s">
        <v>419</v>
      </c>
      <c r="B615" s="74" t="s">
        <v>525</v>
      </c>
      <c r="C615" s="75" t="s">
        <v>35</v>
      </c>
      <c r="D615" s="74"/>
      <c r="E615" s="74"/>
      <c r="F615" s="76"/>
      <c r="G615" s="157">
        <f>G616</f>
        <v>21379000</v>
      </c>
      <c r="H615" s="191" t="s">
        <v>525</v>
      </c>
      <c r="I615" s="75" t="s">
        <v>35</v>
      </c>
      <c r="J615" s="74"/>
      <c r="K615" s="74"/>
      <c r="L615" s="76"/>
      <c r="M615" s="76">
        <f>M616</f>
        <v>42758000</v>
      </c>
      <c r="N615" s="447">
        <f>N616</f>
        <v>-21379000</v>
      </c>
      <c r="O615" s="279" t="s">
        <v>1007</v>
      </c>
      <c r="P615" s="244"/>
      <c r="Q615" s="244"/>
      <c r="R615" s="345" t="s">
        <v>393</v>
      </c>
      <c r="S615" s="311" t="s">
        <v>510</v>
      </c>
    </row>
    <row r="616" spans="1:19" ht="26.4" x14ac:dyDescent="0.25">
      <c r="A616" s="1" t="s">
        <v>420</v>
      </c>
      <c r="B616" s="65"/>
      <c r="C616" s="66" t="s">
        <v>895</v>
      </c>
      <c r="D616" s="65">
        <v>4</v>
      </c>
      <c r="E616" s="65" t="s">
        <v>26</v>
      </c>
      <c r="F616" s="67">
        <v>5344800</v>
      </c>
      <c r="G616" s="154">
        <f>ROUNDDOWN(D616*F616,-3)</f>
        <v>21379000</v>
      </c>
      <c r="H616" s="188"/>
      <c r="I616" s="271" t="s">
        <v>895</v>
      </c>
      <c r="J616" s="537">
        <v>8</v>
      </c>
      <c r="K616" s="272" t="s">
        <v>26</v>
      </c>
      <c r="L616" s="274">
        <v>5344800</v>
      </c>
      <c r="M616" s="274">
        <f>ROUNDDOWN(J616*L616,-3)</f>
        <v>42758000</v>
      </c>
      <c r="N616" s="479">
        <f>Matrik[[#This Row],[JUMLAH]]-Matrik[[#This Row],[JUMLAH ]]</f>
        <v>-21379000</v>
      </c>
      <c r="O616" s="253" t="str">
        <f>IF(AND(ISBLANK(H616),N616&lt;&gt;0),"Rev detil","")</f>
        <v>Rev detil</v>
      </c>
      <c r="P616" s="244"/>
      <c r="Q616" s="244"/>
    </row>
    <row r="617" spans="1:19" ht="13.2" x14ac:dyDescent="0.25">
      <c r="A617" s="1" t="s">
        <v>896</v>
      </c>
      <c r="B617" s="68" t="s">
        <v>583</v>
      </c>
      <c r="C617" s="69" t="s">
        <v>80</v>
      </c>
      <c r="D617" s="68"/>
      <c r="E617" s="68"/>
      <c r="F617" s="70"/>
      <c r="G617" s="155">
        <f>G618</f>
        <v>1500000</v>
      </c>
      <c r="H617" s="189" t="s">
        <v>583</v>
      </c>
      <c r="I617" s="69" t="s">
        <v>80</v>
      </c>
      <c r="J617" s="68"/>
      <c r="K617" s="68"/>
      <c r="L617" s="70"/>
      <c r="M617" s="70">
        <f>M618</f>
        <v>1500000</v>
      </c>
      <c r="N617" s="417">
        <f>N618</f>
        <v>0</v>
      </c>
      <c r="O617" s="279" t="s">
        <v>1007</v>
      </c>
      <c r="P617" s="244"/>
      <c r="Q617" s="244"/>
      <c r="R617" s="345" t="s">
        <v>393</v>
      </c>
      <c r="S617" s="311" t="s">
        <v>510</v>
      </c>
    </row>
    <row r="618" spans="1:19" ht="13.2" x14ac:dyDescent="0.25">
      <c r="A618" s="1" t="s">
        <v>897</v>
      </c>
      <c r="B618" s="65"/>
      <c r="C618" s="66" t="s">
        <v>873</v>
      </c>
      <c r="D618" s="65">
        <v>10</v>
      </c>
      <c r="E618" s="65" t="s">
        <v>26</v>
      </c>
      <c r="F618" s="67">
        <v>150000</v>
      </c>
      <c r="G618" s="154">
        <f>ROUNDDOWN(D618*F618,-3)</f>
        <v>1500000</v>
      </c>
      <c r="H618" s="188"/>
      <c r="I618" s="66" t="s">
        <v>873</v>
      </c>
      <c r="J618" s="65">
        <v>10</v>
      </c>
      <c r="K618" s="65" t="s">
        <v>26</v>
      </c>
      <c r="L618" s="67">
        <v>150000</v>
      </c>
      <c r="M618" s="67">
        <f>ROUNDDOWN(J618*L618,-3)</f>
        <v>1500000</v>
      </c>
      <c r="N618" s="340">
        <f>Matrik[[#This Row],[JUMLAH]]-Matrik[[#This Row],[JUMLAH ]]</f>
        <v>0</v>
      </c>
      <c r="O618" s="240" t="str">
        <f>IF(AND(ISBLANK(H618),N618&lt;&gt;0),"Rev","")</f>
        <v/>
      </c>
      <c r="P618" s="244"/>
      <c r="Q618" s="244"/>
    </row>
    <row r="619" spans="1:19" ht="13.2" x14ac:dyDescent="0.25">
      <c r="A619" s="1" t="s">
        <v>421</v>
      </c>
      <c r="B619" s="80" t="s">
        <v>177</v>
      </c>
      <c r="C619" s="81" t="s">
        <v>898</v>
      </c>
      <c r="D619" s="80"/>
      <c r="E619" s="80"/>
      <c r="F619" s="82"/>
      <c r="G619" s="159">
        <f>SUM(G620,G625,G627)</f>
        <v>64553000</v>
      </c>
      <c r="H619" s="193" t="s">
        <v>177</v>
      </c>
      <c r="I619" s="81" t="s">
        <v>898</v>
      </c>
      <c r="J619" s="80"/>
      <c r="K619" s="80"/>
      <c r="L619" s="82"/>
      <c r="M619" s="82">
        <f>SUM(M620,M625,M627)</f>
        <v>47000000</v>
      </c>
      <c r="N619" s="420">
        <f>SUM(N620,N625,N627)</f>
        <v>17553000</v>
      </c>
      <c r="O619" s="279" t="s">
        <v>1007</v>
      </c>
      <c r="P619" s="532" t="s">
        <v>505</v>
      </c>
      <c r="Q619" s="532" t="s">
        <v>510</v>
      </c>
      <c r="S619" s="311"/>
    </row>
    <row r="620" spans="1:19" ht="13.2" x14ac:dyDescent="0.25">
      <c r="A620" s="1" t="s">
        <v>422</v>
      </c>
      <c r="B620" s="68" t="s">
        <v>523</v>
      </c>
      <c r="C620" s="69" t="s">
        <v>24</v>
      </c>
      <c r="D620" s="68"/>
      <c r="E620" s="68"/>
      <c r="F620" s="70"/>
      <c r="G620" s="155">
        <f>SUM(G621:G624)</f>
        <v>27750000</v>
      </c>
      <c r="H620" s="189" t="s">
        <v>523</v>
      </c>
      <c r="I620" s="69" t="s">
        <v>24</v>
      </c>
      <c r="J620" s="68"/>
      <c r="K620" s="68"/>
      <c r="L620" s="70"/>
      <c r="M620" s="70">
        <f>SUM(M621:M624)</f>
        <v>15500000</v>
      </c>
      <c r="N620" s="417">
        <f>SUM(N621:N624)</f>
        <v>12250000</v>
      </c>
      <c r="O620" s="279" t="s">
        <v>1007</v>
      </c>
      <c r="P620" s="244"/>
      <c r="Q620" s="244"/>
      <c r="R620" s="345" t="s">
        <v>393</v>
      </c>
      <c r="S620" s="311" t="s">
        <v>510</v>
      </c>
    </row>
    <row r="621" spans="1:19" ht="13.2" x14ac:dyDescent="0.25">
      <c r="A621" s="1" t="s">
        <v>423</v>
      </c>
      <c r="B621" s="65"/>
      <c r="C621" s="66" t="s">
        <v>555</v>
      </c>
      <c r="D621" s="65">
        <v>50</v>
      </c>
      <c r="E621" s="65" t="s">
        <v>26</v>
      </c>
      <c r="F621" s="67">
        <v>75000</v>
      </c>
      <c r="G621" s="154">
        <f>ROUNDDOWN(D621*F621,-3)</f>
        <v>3750000</v>
      </c>
      <c r="H621" s="188"/>
      <c r="I621" s="271" t="s">
        <v>555</v>
      </c>
      <c r="J621" s="537">
        <v>20</v>
      </c>
      <c r="K621" s="272" t="s">
        <v>26</v>
      </c>
      <c r="L621" s="274">
        <v>75000</v>
      </c>
      <c r="M621" s="274">
        <f>ROUNDDOWN(J621*L621,-3)</f>
        <v>1500000</v>
      </c>
      <c r="N621" s="480">
        <f>Matrik[[#This Row],[JUMLAH]]-Matrik[[#This Row],[JUMLAH ]]</f>
        <v>2250000</v>
      </c>
      <c r="O621" s="279" t="s">
        <v>1007</v>
      </c>
      <c r="P621" s="244"/>
      <c r="Q621" s="244"/>
    </row>
    <row r="622" spans="1:19" ht="13.2" x14ac:dyDescent="0.25">
      <c r="A622" s="1" t="s">
        <v>424</v>
      </c>
      <c r="B622" s="65"/>
      <c r="C622" s="66" t="s">
        <v>893</v>
      </c>
      <c r="D622" s="65">
        <v>6</v>
      </c>
      <c r="E622" s="65" t="s">
        <v>120</v>
      </c>
      <c r="F622" s="67">
        <v>1500000</v>
      </c>
      <c r="G622" s="154">
        <f>ROUNDDOWN(D622*F622,-3)</f>
        <v>9000000</v>
      </c>
      <c r="H622" s="188"/>
      <c r="I622" s="271" t="s">
        <v>893</v>
      </c>
      <c r="J622" s="537">
        <v>4</v>
      </c>
      <c r="K622" s="272" t="s">
        <v>120</v>
      </c>
      <c r="L622" s="274">
        <v>1500000</v>
      </c>
      <c r="M622" s="274">
        <f>ROUNDDOWN(J622*L622,-3)</f>
        <v>6000000</v>
      </c>
      <c r="N622" s="480">
        <f>Matrik[[#This Row],[JUMLAH]]-Matrik[[#This Row],[JUMLAH ]]</f>
        <v>3000000</v>
      </c>
      <c r="O622" s="253" t="str">
        <f>IF(AND(ISBLANK(H622),N622&lt;&gt;0),"Rev detil","")</f>
        <v>Rev detil</v>
      </c>
      <c r="P622" s="244"/>
      <c r="Q622" s="244"/>
    </row>
    <row r="623" spans="1:19" ht="13.2" x14ac:dyDescent="0.25">
      <c r="A623" s="1" t="s">
        <v>899</v>
      </c>
      <c r="B623" s="65"/>
      <c r="C623" s="66" t="s">
        <v>557</v>
      </c>
      <c r="D623" s="65">
        <v>6</v>
      </c>
      <c r="E623" s="65" t="s">
        <v>120</v>
      </c>
      <c r="F623" s="67">
        <v>1500000</v>
      </c>
      <c r="G623" s="154">
        <f>ROUNDDOWN(D623*F623,-3)</f>
        <v>9000000</v>
      </c>
      <c r="H623" s="188"/>
      <c r="I623" s="271" t="s">
        <v>557</v>
      </c>
      <c r="J623" s="537">
        <v>4</v>
      </c>
      <c r="K623" s="272" t="s">
        <v>120</v>
      </c>
      <c r="L623" s="274">
        <v>1500000</v>
      </c>
      <c r="M623" s="274">
        <f>ROUNDDOWN(J623*L623,-3)</f>
        <v>6000000</v>
      </c>
      <c r="N623" s="480">
        <f>Matrik[[#This Row],[JUMLAH]]-Matrik[[#This Row],[JUMLAH ]]</f>
        <v>3000000</v>
      </c>
      <c r="O623" s="253" t="str">
        <f>IF(AND(ISBLANK(H623),N623&lt;&gt;0),"Rev detil","")</f>
        <v>Rev detil</v>
      </c>
      <c r="P623" s="244"/>
      <c r="Q623" s="244"/>
    </row>
    <row r="624" spans="1:19" ht="13.2" x14ac:dyDescent="0.25">
      <c r="A624" s="1" t="s">
        <v>900</v>
      </c>
      <c r="B624" s="65"/>
      <c r="C624" s="66" t="s">
        <v>558</v>
      </c>
      <c r="D624" s="65">
        <v>6</v>
      </c>
      <c r="E624" s="65" t="s">
        <v>120</v>
      </c>
      <c r="F624" s="67">
        <v>1000000</v>
      </c>
      <c r="G624" s="154">
        <f>ROUNDDOWN(D624*F624,-3)</f>
        <v>6000000</v>
      </c>
      <c r="H624" s="188"/>
      <c r="I624" s="271" t="s">
        <v>558</v>
      </c>
      <c r="J624" s="537">
        <v>2</v>
      </c>
      <c r="K624" s="272" t="s">
        <v>120</v>
      </c>
      <c r="L624" s="274">
        <v>1000000</v>
      </c>
      <c r="M624" s="274">
        <f>ROUNDDOWN(J624*L624,-3)</f>
        <v>2000000</v>
      </c>
      <c r="N624" s="480">
        <f>Matrik[[#This Row],[JUMLAH]]-Matrik[[#This Row],[JUMLAH ]]</f>
        <v>4000000</v>
      </c>
      <c r="O624" s="253" t="str">
        <f>IF(AND(ISBLANK(H624),N624&lt;&gt;0),"Rev detil","")</f>
        <v>Rev detil</v>
      </c>
      <c r="P624" s="244"/>
      <c r="Q624" s="244"/>
    </row>
    <row r="625" spans="1:19" ht="13.2" x14ac:dyDescent="0.25">
      <c r="A625" s="1" t="s">
        <v>901</v>
      </c>
      <c r="B625" s="62" t="s">
        <v>525</v>
      </c>
      <c r="C625" s="63" t="s">
        <v>35</v>
      </c>
      <c r="D625" s="62"/>
      <c r="E625" s="62"/>
      <c r="F625" s="64"/>
      <c r="G625" s="153">
        <f>G626</f>
        <v>35003000</v>
      </c>
      <c r="H625" s="187" t="s">
        <v>525</v>
      </c>
      <c r="I625" s="63" t="s">
        <v>35</v>
      </c>
      <c r="J625" s="62"/>
      <c r="K625" s="62"/>
      <c r="L625" s="64"/>
      <c r="M625" s="64">
        <f>M626</f>
        <v>31500000</v>
      </c>
      <c r="N625" s="416">
        <f>N626</f>
        <v>3503000</v>
      </c>
      <c r="O625" s="279" t="s">
        <v>1007</v>
      </c>
      <c r="P625" s="244"/>
      <c r="Q625" s="244"/>
      <c r="R625" s="345" t="s">
        <v>393</v>
      </c>
      <c r="S625" s="311" t="s">
        <v>510</v>
      </c>
    </row>
    <row r="626" spans="1:19" ht="13.2" x14ac:dyDescent="0.25">
      <c r="A626" s="1" t="s">
        <v>902</v>
      </c>
      <c r="B626" s="65"/>
      <c r="C626" s="66" t="s">
        <v>903</v>
      </c>
      <c r="D626" s="65">
        <v>10</v>
      </c>
      <c r="E626" s="65" t="s">
        <v>26</v>
      </c>
      <c r="F626" s="67">
        <v>3500333</v>
      </c>
      <c r="G626" s="154">
        <f>ROUNDDOWN(D626*F626,-3)</f>
        <v>35003000</v>
      </c>
      <c r="H626" s="188"/>
      <c r="I626" s="271" t="s">
        <v>903</v>
      </c>
      <c r="J626" s="537">
        <v>18</v>
      </c>
      <c r="K626" s="272" t="s">
        <v>26</v>
      </c>
      <c r="L626" s="274">
        <v>1750000</v>
      </c>
      <c r="M626" s="274">
        <f>ROUNDDOWN(J626*L626,-3)</f>
        <v>31500000</v>
      </c>
      <c r="N626" s="480">
        <f>Matrik[[#This Row],[JUMLAH]]-Matrik[[#This Row],[JUMLAH ]]</f>
        <v>3503000</v>
      </c>
      <c r="O626" s="253" t="str">
        <f>IF(AND(ISBLANK(H626),N626&lt;&gt;0),"Rev detil","")</f>
        <v>Rev detil</v>
      </c>
      <c r="P626" s="244"/>
      <c r="Q626" s="244"/>
    </row>
    <row r="627" spans="1:19" ht="13.2" x14ac:dyDescent="0.25">
      <c r="A627" s="1" t="s">
        <v>904</v>
      </c>
      <c r="B627" s="68" t="s">
        <v>583</v>
      </c>
      <c r="C627" s="69" t="s">
        <v>80</v>
      </c>
      <c r="D627" s="68"/>
      <c r="E627" s="68"/>
      <c r="F627" s="70"/>
      <c r="G627" s="155">
        <f>G628</f>
        <v>1800000</v>
      </c>
      <c r="H627" s="189" t="s">
        <v>583</v>
      </c>
      <c r="I627" s="69" t="s">
        <v>80</v>
      </c>
      <c r="J627" s="68"/>
      <c r="K627" s="68"/>
      <c r="L627" s="70"/>
      <c r="M627" s="70">
        <f>M628</f>
        <v>0</v>
      </c>
      <c r="N627" s="417">
        <f>N628</f>
        <v>1800000</v>
      </c>
      <c r="O627" s="279" t="s">
        <v>1007</v>
      </c>
      <c r="P627" s="244"/>
      <c r="Q627" s="244"/>
      <c r="R627" s="345" t="s">
        <v>393</v>
      </c>
      <c r="S627" s="311" t="s">
        <v>510</v>
      </c>
    </row>
    <row r="628" spans="1:19" ht="13.2" x14ac:dyDescent="0.25">
      <c r="A628" s="1" t="s">
        <v>905</v>
      </c>
      <c r="B628" s="65"/>
      <c r="C628" s="66" t="s">
        <v>873</v>
      </c>
      <c r="D628" s="65">
        <v>12</v>
      </c>
      <c r="E628" s="65" t="s">
        <v>26</v>
      </c>
      <c r="F628" s="67">
        <v>150000</v>
      </c>
      <c r="G628" s="154">
        <f>ROUNDDOWN(D628*F628,-3)</f>
        <v>1800000</v>
      </c>
      <c r="H628" s="188"/>
      <c r="I628" s="271" t="s">
        <v>873</v>
      </c>
      <c r="J628" s="537">
        <v>0</v>
      </c>
      <c r="K628" s="272" t="s">
        <v>26</v>
      </c>
      <c r="L628" s="274">
        <v>150000</v>
      </c>
      <c r="M628" s="274">
        <f>ROUNDDOWN(J628*L628,-3)</f>
        <v>0</v>
      </c>
      <c r="N628" s="480">
        <f>Matrik[[#This Row],[JUMLAH]]-Matrik[[#This Row],[JUMLAH ]]</f>
        <v>1800000</v>
      </c>
      <c r="O628" s="253" t="str">
        <f>IF(AND(ISBLANK(H628),N628&lt;&gt;0),"Rev detil","")</f>
        <v>Rev detil</v>
      </c>
      <c r="P628" s="244"/>
      <c r="Q628" s="244"/>
    </row>
    <row r="629" spans="1:19" ht="13.2" x14ac:dyDescent="0.25">
      <c r="A629" s="1" t="s">
        <v>425</v>
      </c>
      <c r="B629" s="80" t="s">
        <v>191</v>
      </c>
      <c r="C629" s="81" t="s">
        <v>906</v>
      </c>
      <c r="D629" s="80"/>
      <c r="E629" s="80"/>
      <c r="F629" s="82"/>
      <c r="G629" s="159">
        <f>SUM(G630,G635,G637)</f>
        <v>150000000</v>
      </c>
      <c r="H629" s="193" t="s">
        <v>191</v>
      </c>
      <c r="I629" s="81" t="s">
        <v>906</v>
      </c>
      <c r="J629" s="80"/>
      <c r="K629" s="80"/>
      <c r="L629" s="82"/>
      <c r="M629" s="82">
        <f>SUM(M630,M635,M637)</f>
        <v>150000000</v>
      </c>
      <c r="N629" s="420">
        <f>SUM(N630,N635,N637)</f>
        <v>0</v>
      </c>
      <c r="O629" s="279" t="s">
        <v>1007</v>
      </c>
      <c r="P629" s="532" t="s">
        <v>505</v>
      </c>
      <c r="Q629" s="532" t="s">
        <v>510</v>
      </c>
      <c r="S629" s="311"/>
    </row>
    <row r="630" spans="1:19" ht="13.2" x14ac:dyDescent="0.25">
      <c r="A630" s="1" t="s">
        <v>427</v>
      </c>
      <c r="B630" s="62" t="s">
        <v>523</v>
      </c>
      <c r="C630" s="63" t="s">
        <v>24</v>
      </c>
      <c r="D630" s="62"/>
      <c r="E630" s="62"/>
      <c r="F630" s="64"/>
      <c r="G630" s="153">
        <f>SUM(G631:G634)</f>
        <v>13000000</v>
      </c>
      <c r="H630" s="187" t="s">
        <v>523</v>
      </c>
      <c r="I630" s="63" t="s">
        <v>24</v>
      </c>
      <c r="J630" s="62"/>
      <c r="K630" s="62"/>
      <c r="L630" s="64"/>
      <c r="M630" s="64">
        <f>SUM(M631:M634)</f>
        <v>13000000</v>
      </c>
      <c r="N630" s="416">
        <f>SUM(N631:N634)</f>
        <v>0</v>
      </c>
      <c r="O630" s="280"/>
      <c r="P630" s="244"/>
      <c r="Q630" s="244"/>
      <c r="R630" s="345" t="s">
        <v>393</v>
      </c>
      <c r="S630" s="311" t="s">
        <v>510</v>
      </c>
    </row>
    <row r="631" spans="1:19" ht="13.2" x14ac:dyDescent="0.25">
      <c r="A631" s="1" t="s">
        <v>428</v>
      </c>
      <c r="B631" s="65"/>
      <c r="C631" s="66" t="s">
        <v>555</v>
      </c>
      <c r="D631" s="65">
        <v>120</v>
      </c>
      <c r="E631" s="65" t="s">
        <v>26</v>
      </c>
      <c r="F631" s="67">
        <v>75000</v>
      </c>
      <c r="G631" s="154">
        <f>ROUNDDOWN(D631*F631,-3)</f>
        <v>9000000</v>
      </c>
      <c r="H631" s="188"/>
      <c r="I631" s="66" t="s">
        <v>555</v>
      </c>
      <c r="J631" s="65">
        <v>120</v>
      </c>
      <c r="K631" s="65" t="s">
        <v>26</v>
      </c>
      <c r="L631" s="67">
        <v>75000</v>
      </c>
      <c r="M631" s="67">
        <f>ROUNDDOWN(J631*L631,-3)</f>
        <v>9000000</v>
      </c>
      <c r="N631" s="340">
        <f>Matrik[[#This Row],[JUMLAH]]-Matrik[[#This Row],[JUMLAH ]]</f>
        <v>0</v>
      </c>
      <c r="O631" s="240" t="str">
        <f>IF(AND(ISBLANK(H631),N631&lt;&gt;0),"Rev","")</f>
        <v/>
      </c>
      <c r="P631" s="244"/>
      <c r="Q631" s="244"/>
    </row>
    <row r="632" spans="1:19" ht="13.2" x14ac:dyDescent="0.25">
      <c r="A632" s="1" t="s">
        <v>907</v>
      </c>
      <c r="B632" s="65"/>
      <c r="C632" s="66" t="s">
        <v>893</v>
      </c>
      <c r="D632" s="65">
        <v>1</v>
      </c>
      <c r="E632" s="65" t="s">
        <v>120</v>
      </c>
      <c r="F632" s="67">
        <v>1500000</v>
      </c>
      <c r="G632" s="154">
        <f>ROUNDDOWN(D632*F632,-3)</f>
        <v>1500000</v>
      </c>
      <c r="H632" s="188"/>
      <c r="I632" s="66" t="s">
        <v>893</v>
      </c>
      <c r="J632" s="65">
        <v>1</v>
      </c>
      <c r="K632" s="65" t="s">
        <v>120</v>
      </c>
      <c r="L632" s="67">
        <v>1500000</v>
      </c>
      <c r="M632" s="67">
        <f>ROUNDDOWN(J632*L632,-3)</f>
        <v>1500000</v>
      </c>
      <c r="N632" s="340">
        <f>Matrik[[#This Row],[JUMLAH]]-Matrik[[#This Row],[JUMLAH ]]</f>
        <v>0</v>
      </c>
      <c r="O632" s="240" t="str">
        <f>IF(AND(ISBLANK(H632),N632&lt;&gt;0),"Rev","")</f>
        <v/>
      </c>
      <c r="P632" s="244"/>
      <c r="Q632" s="244"/>
    </row>
    <row r="633" spans="1:19" ht="13.2" x14ac:dyDescent="0.25">
      <c r="A633" s="1" t="s">
        <v>908</v>
      </c>
      <c r="B633" s="65"/>
      <c r="C633" s="66" t="s">
        <v>557</v>
      </c>
      <c r="D633" s="65">
        <v>1</v>
      </c>
      <c r="E633" s="65" t="s">
        <v>120</v>
      </c>
      <c r="F633" s="67">
        <v>1500000</v>
      </c>
      <c r="G633" s="154">
        <f>ROUNDDOWN(D633*F633,-3)</f>
        <v>1500000</v>
      </c>
      <c r="H633" s="188"/>
      <c r="I633" s="66" t="s">
        <v>557</v>
      </c>
      <c r="J633" s="65">
        <v>1</v>
      </c>
      <c r="K633" s="65" t="s">
        <v>120</v>
      </c>
      <c r="L633" s="67">
        <v>1500000</v>
      </c>
      <c r="M633" s="67">
        <f>ROUNDDOWN(J633*L633,-3)</f>
        <v>1500000</v>
      </c>
      <c r="N633" s="340">
        <f>Matrik[[#This Row],[JUMLAH]]-Matrik[[#This Row],[JUMLAH ]]</f>
        <v>0</v>
      </c>
      <c r="O633" s="240" t="str">
        <f>IF(AND(ISBLANK(H633),N633&lt;&gt;0),"Rev","")</f>
        <v/>
      </c>
      <c r="P633" s="244"/>
      <c r="Q633" s="244"/>
    </row>
    <row r="634" spans="1:19" ht="13.2" x14ac:dyDescent="0.25">
      <c r="A634" s="1" t="s">
        <v>909</v>
      </c>
      <c r="B634" s="65"/>
      <c r="C634" s="66" t="s">
        <v>558</v>
      </c>
      <c r="D634" s="65">
        <v>1</v>
      </c>
      <c r="E634" s="65" t="s">
        <v>120</v>
      </c>
      <c r="F634" s="67">
        <v>1000000</v>
      </c>
      <c r="G634" s="154">
        <f>ROUNDDOWN(D634*F634,-3)</f>
        <v>1000000</v>
      </c>
      <c r="H634" s="188"/>
      <c r="I634" s="66" t="s">
        <v>558</v>
      </c>
      <c r="J634" s="65">
        <v>1</v>
      </c>
      <c r="K634" s="65" t="s">
        <v>120</v>
      </c>
      <c r="L634" s="67">
        <v>1000000</v>
      </c>
      <c r="M634" s="67">
        <f>ROUNDDOWN(J634*L634,-3)</f>
        <v>1000000</v>
      </c>
      <c r="N634" s="340">
        <f>Matrik[[#This Row],[JUMLAH]]-Matrik[[#This Row],[JUMLAH ]]</f>
        <v>0</v>
      </c>
      <c r="O634" s="240" t="str">
        <f>IF(AND(ISBLANK(H634),N634&lt;&gt;0),"Rev","")</f>
        <v/>
      </c>
      <c r="P634" s="244"/>
      <c r="Q634" s="244"/>
    </row>
    <row r="635" spans="1:19" ht="13.2" x14ac:dyDescent="0.25">
      <c r="A635" s="1" t="s">
        <v>910</v>
      </c>
      <c r="B635" s="74" t="s">
        <v>528</v>
      </c>
      <c r="C635" s="75" t="s">
        <v>31</v>
      </c>
      <c r="D635" s="74"/>
      <c r="E635" s="74"/>
      <c r="F635" s="76"/>
      <c r="G635" s="157">
        <f>G636</f>
        <v>10000000</v>
      </c>
      <c r="H635" s="191" t="s">
        <v>528</v>
      </c>
      <c r="I635" s="75" t="s">
        <v>31</v>
      </c>
      <c r="J635" s="74"/>
      <c r="K635" s="74"/>
      <c r="L635" s="76"/>
      <c r="M635" s="76">
        <f>M636</f>
        <v>10000000</v>
      </c>
      <c r="N635" s="418">
        <f>N636</f>
        <v>0</v>
      </c>
      <c r="O635" s="283"/>
      <c r="P635" s="244"/>
      <c r="Q635" s="244"/>
      <c r="R635" s="345" t="s">
        <v>393</v>
      </c>
      <c r="S635" s="311" t="s">
        <v>510</v>
      </c>
    </row>
    <row r="636" spans="1:19" ht="13.2" x14ac:dyDescent="0.25">
      <c r="A636" s="1" t="s">
        <v>911</v>
      </c>
      <c r="B636" s="65"/>
      <c r="C636" s="66" t="s">
        <v>559</v>
      </c>
      <c r="D636" s="65">
        <v>10</v>
      </c>
      <c r="E636" s="65" t="s">
        <v>33</v>
      </c>
      <c r="F636" s="67">
        <v>1000000</v>
      </c>
      <c r="G636" s="154">
        <f>ROUNDDOWN(D636*F636,-3)</f>
        <v>10000000</v>
      </c>
      <c r="H636" s="188"/>
      <c r="I636" s="66" t="s">
        <v>559</v>
      </c>
      <c r="J636" s="65">
        <v>10</v>
      </c>
      <c r="K636" s="65" t="s">
        <v>33</v>
      </c>
      <c r="L636" s="67">
        <v>1000000</v>
      </c>
      <c r="M636" s="67">
        <f>ROUNDDOWN(J636*L636,-3)</f>
        <v>10000000</v>
      </c>
      <c r="N636" s="340">
        <f>Matrik[[#This Row],[JUMLAH]]-Matrik[[#This Row],[JUMLAH ]]</f>
        <v>0</v>
      </c>
      <c r="O636" s="240" t="str">
        <f>IF(AND(ISBLANK(H636),N636&lt;&gt;0),"Rev","")</f>
        <v/>
      </c>
      <c r="P636" s="244"/>
      <c r="Q636" s="244"/>
    </row>
    <row r="637" spans="1:19" ht="13.2" x14ac:dyDescent="0.25">
      <c r="A637" s="1" t="s">
        <v>429</v>
      </c>
      <c r="B637" s="68" t="s">
        <v>525</v>
      </c>
      <c r="C637" s="69" t="s">
        <v>35</v>
      </c>
      <c r="D637" s="68"/>
      <c r="E637" s="68"/>
      <c r="F637" s="70"/>
      <c r="G637" s="155">
        <f>G638</f>
        <v>127000000</v>
      </c>
      <c r="H637" s="189" t="s">
        <v>525</v>
      </c>
      <c r="I637" s="69" t="s">
        <v>35</v>
      </c>
      <c r="J637" s="68"/>
      <c r="K637" s="68"/>
      <c r="L637" s="70"/>
      <c r="M637" s="70">
        <f>M638</f>
        <v>127000000</v>
      </c>
      <c r="N637" s="417">
        <f>N638</f>
        <v>0</v>
      </c>
      <c r="O637" s="281"/>
      <c r="P637" s="244"/>
      <c r="Q637" s="244"/>
      <c r="R637" s="345" t="s">
        <v>393</v>
      </c>
      <c r="S637" s="311" t="s">
        <v>510</v>
      </c>
    </row>
    <row r="638" spans="1:19" ht="13.2" x14ac:dyDescent="0.25">
      <c r="A638" s="1" t="s">
        <v>430</v>
      </c>
      <c r="B638" s="65"/>
      <c r="C638" s="66" t="s">
        <v>912</v>
      </c>
      <c r="D638" s="65">
        <v>20</v>
      </c>
      <c r="E638" s="65" t="s">
        <v>26</v>
      </c>
      <c r="F638" s="67">
        <v>6350000</v>
      </c>
      <c r="G638" s="154">
        <f>ROUNDDOWN(D638*F638,-3)</f>
        <v>127000000</v>
      </c>
      <c r="H638" s="188"/>
      <c r="I638" s="66" t="s">
        <v>912</v>
      </c>
      <c r="J638" s="65">
        <v>20</v>
      </c>
      <c r="K638" s="65" t="s">
        <v>26</v>
      </c>
      <c r="L638" s="67">
        <v>6350000</v>
      </c>
      <c r="M638" s="67">
        <f>ROUNDDOWN(J638*L638,-3)</f>
        <v>127000000</v>
      </c>
      <c r="N638" s="340">
        <f>Matrik[[#This Row],[JUMLAH]]-Matrik[[#This Row],[JUMLAH ]]</f>
        <v>0</v>
      </c>
      <c r="O638" s="240" t="str">
        <f>IF(AND(ISBLANK(H638),N638&lt;&gt;0),"Rev","")</f>
        <v/>
      </c>
      <c r="P638" s="244"/>
      <c r="Q638" s="244"/>
    </row>
    <row r="639" spans="1:19" ht="13.2" x14ac:dyDescent="0.25">
      <c r="A639" s="1" t="s">
        <v>431</v>
      </c>
      <c r="B639" s="80" t="s">
        <v>203</v>
      </c>
      <c r="C639" s="81" t="s">
        <v>204</v>
      </c>
      <c r="D639" s="80"/>
      <c r="E639" s="80"/>
      <c r="F639" s="82"/>
      <c r="G639" s="159">
        <f>SUM(G640,G645,G647)</f>
        <v>78803000</v>
      </c>
      <c r="H639" s="193" t="s">
        <v>203</v>
      </c>
      <c r="I639" s="81" t="s">
        <v>204</v>
      </c>
      <c r="J639" s="80"/>
      <c r="K639" s="80"/>
      <c r="L639" s="82"/>
      <c r="M639" s="82">
        <f>SUM(M640,M645,M647)</f>
        <v>63803000</v>
      </c>
      <c r="N639" s="420">
        <f>SUM(N640,N645,N647)</f>
        <v>15000000</v>
      </c>
      <c r="O639" s="279" t="s">
        <v>1007</v>
      </c>
      <c r="P639" s="532" t="s">
        <v>499</v>
      </c>
      <c r="Q639" s="532" t="s">
        <v>500</v>
      </c>
      <c r="S639" s="311"/>
    </row>
    <row r="640" spans="1:19" ht="13.2" x14ac:dyDescent="0.25">
      <c r="A640" s="1" t="s">
        <v>913</v>
      </c>
      <c r="B640" s="68" t="s">
        <v>523</v>
      </c>
      <c r="C640" s="69" t="s">
        <v>24</v>
      </c>
      <c r="D640" s="68"/>
      <c r="E640" s="68"/>
      <c r="F640" s="70"/>
      <c r="G640" s="155">
        <f>SUM(G641:G644)</f>
        <v>15500000</v>
      </c>
      <c r="H640" s="189" t="s">
        <v>523</v>
      </c>
      <c r="I640" s="69" t="s">
        <v>24</v>
      </c>
      <c r="J640" s="68"/>
      <c r="K640" s="68"/>
      <c r="L640" s="70"/>
      <c r="M640" s="70">
        <f>SUM(M641:M644)</f>
        <v>15500000</v>
      </c>
      <c r="N640" s="417">
        <f>SUM(N641:N644)</f>
        <v>0</v>
      </c>
      <c r="O640" s="279" t="s">
        <v>1007</v>
      </c>
      <c r="P640" s="244"/>
      <c r="Q640" s="244"/>
      <c r="S640" s="311" t="s">
        <v>500</v>
      </c>
    </row>
    <row r="641" spans="1:19" ht="13.2" x14ac:dyDescent="0.25">
      <c r="A641" s="1" t="s">
        <v>914</v>
      </c>
      <c r="B641" s="65"/>
      <c r="C641" s="66" t="s">
        <v>555</v>
      </c>
      <c r="D641" s="65">
        <v>100</v>
      </c>
      <c r="E641" s="65" t="s">
        <v>26</v>
      </c>
      <c r="F641" s="67">
        <v>75000</v>
      </c>
      <c r="G641" s="154">
        <f>ROUNDDOWN(D641*F641,-3)</f>
        <v>7500000</v>
      </c>
      <c r="H641" s="188"/>
      <c r="I641" s="271" t="s">
        <v>555</v>
      </c>
      <c r="J641" s="537">
        <v>130</v>
      </c>
      <c r="K641" s="272" t="s">
        <v>26</v>
      </c>
      <c r="L641" s="274">
        <v>75000</v>
      </c>
      <c r="M641" s="274">
        <f>ROUNDDOWN(J641*L641,-3)</f>
        <v>9750000</v>
      </c>
      <c r="N641" s="479">
        <f>Matrik[[#This Row],[JUMLAH]]-Matrik[[#This Row],[JUMLAH ]]</f>
        <v>-2250000</v>
      </c>
      <c r="O641" s="253" t="str">
        <f>IF(AND(ISBLANK(H641),N641&lt;&gt;0),"Rev detil","")</f>
        <v>Rev detil</v>
      </c>
      <c r="P641" s="244"/>
      <c r="Q641" s="244"/>
    </row>
    <row r="642" spans="1:19" ht="13.2" x14ac:dyDescent="0.25">
      <c r="A642" s="1" t="s">
        <v>915</v>
      </c>
      <c r="B642" s="65"/>
      <c r="C642" s="66" t="s">
        <v>893</v>
      </c>
      <c r="D642" s="65">
        <v>2</v>
      </c>
      <c r="E642" s="65" t="s">
        <v>120</v>
      </c>
      <c r="F642" s="67">
        <v>1500000</v>
      </c>
      <c r="G642" s="154">
        <f>ROUNDDOWN(D642*F642,-3)</f>
        <v>3000000</v>
      </c>
      <c r="H642" s="188"/>
      <c r="I642" s="271" t="s">
        <v>893</v>
      </c>
      <c r="J642" s="537">
        <v>1</v>
      </c>
      <c r="K642" s="272" t="s">
        <v>120</v>
      </c>
      <c r="L642" s="274">
        <v>750000</v>
      </c>
      <c r="M642" s="274">
        <f>ROUNDDOWN(J642*L642,-3)</f>
        <v>750000</v>
      </c>
      <c r="N642" s="480">
        <f>Matrik[[#This Row],[JUMLAH]]-Matrik[[#This Row],[JUMLAH ]]</f>
        <v>2250000</v>
      </c>
      <c r="O642" s="253" t="str">
        <f>IF(AND(ISBLANK(H642),N642&lt;&gt;0),"Rev detil","")</f>
        <v>Rev detil</v>
      </c>
      <c r="P642" s="244"/>
      <c r="Q642" s="244"/>
    </row>
    <row r="643" spans="1:19" ht="13.2" x14ac:dyDescent="0.25">
      <c r="A643" s="1" t="s">
        <v>916</v>
      </c>
      <c r="B643" s="65"/>
      <c r="C643" s="66" t="s">
        <v>557</v>
      </c>
      <c r="D643" s="65">
        <v>2</v>
      </c>
      <c r="E643" s="65" t="s">
        <v>120</v>
      </c>
      <c r="F643" s="67">
        <v>1500000</v>
      </c>
      <c r="G643" s="154">
        <f>ROUNDDOWN(D643*F643,-3)</f>
        <v>3000000</v>
      </c>
      <c r="H643" s="188"/>
      <c r="I643" s="66" t="s">
        <v>557</v>
      </c>
      <c r="J643" s="65">
        <v>2</v>
      </c>
      <c r="K643" s="65" t="s">
        <v>120</v>
      </c>
      <c r="L643" s="67">
        <v>1500000</v>
      </c>
      <c r="M643" s="67">
        <f>ROUNDDOWN(J643*L643,-3)</f>
        <v>3000000</v>
      </c>
      <c r="N643" s="340">
        <f>Matrik[[#This Row],[JUMLAH]]-Matrik[[#This Row],[JUMLAH ]]</f>
        <v>0</v>
      </c>
      <c r="O643" s="279" t="s">
        <v>1007</v>
      </c>
      <c r="P643" s="244"/>
      <c r="Q643" s="244"/>
    </row>
    <row r="644" spans="1:19" ht="13.2" x14ac:dyDescent="0.25">
      <c r="A644" s="1" t="s">
        <v>917</v>
      </c>
      <c r="B644" s="65"/>
      <c r="C644" s="66" t="s">
        <v>558</v>
      </c>
      <c r="D644" s="65">
        <v>2</v>
      </c>
      <c r="E644" s="65" t="s">
        <v>120</v>
      </c>
      <c r="F644" s="67">
        <v>1000000</v>
      </c>
      <c r="G644" s="154">
        <f>ROUNDDOWN(D644*F644,-3)</f>
        <v>2000000</v>
      </c>
      <c r="H644" s="188"/>
      <c r="I644" s="66" t="s">
        <v>558</v>
      </c>
      <c r="J644" s="65">
        <v>2</v>
      </c>
      <c r="K644" s="65" t="s">
        <v>120</v>
      </c>
      <c r="L644" s="67">
        <v>1000000</v>
      </c>
      <c r="M644" s="67">
        <f>ROUNDDOWN(J644*L644,-3)</f>
        <v>2000000</v>
      </c>
      <c r="N644" s="340">
        <f>Matrik[[#This Row],[JUMLAH]]-Matrik[[#This Row],[JUMLAH ]]</f>
        <v>0</v>
      </c>
      <c r="O644" s="279" t="s">
        <v>1007</v>
      </c>
      <c r="P644" s="244"/>
      <c r="Q644" s="244"/>
    </row>
    <row r="645" spans="1:19" ht="13.2" x14ac:dyDescent="0.25">
      <c r="A645" s="1" t="s">
        <v>918</v>
      </c>
      <c r="B645" s="68" t="s">
        <v>528</v>
      </c>
      <c r="C645" s="69" t="s">
        <v>31</v>
      </c>
      <c r="D645" s="68"/>
      <c r="E645" s="68"/>
      <c r="F645" s="70"/>
      <c r="G645" s="155">
        <f>G646</f>
        <v>20000000</v>
      </c>
      <c r="H645" s="189" t="s">
        <v>528</v>
      </c>
      <c r="I645" s="69" t="s">
        <v>31</v>
      </c>
      <c r="J645" s="68"/>
      <c r="K645" s="68"/>
      <c r="L645" s="70"/>
      <c r="M645" s="70">
        <f>M646</f>
        <v>5000000</v>
      </c>
      <c r="N645" s="417">
        <f>N646</f>
        <v>15000000</v>
      </c>
      <c r="O645" s="279" t="s">
        <v>1007</v>
      </c>
      <c r="P645" s="244"/>
      <c r="Q645" s="244"/>
      <c r="S645" s="311" t="s">
        <v>500</v>
      </c>
    </row>
    <row r="646" spans="1:19" ht="13.2" x14ac:dyDescent="0.25">
      <c r="A646" s="1" t="s">
        <v>919</v>
      </c>
      <c r="B646" s="65"/>
      <c r="C646" s="66" t="s">
        <v>559</v>
      </c>
      <c r="D646" s="65">
        <v>20</v>
      </c>
      <c r="E646" s="65" t="s">
        <v>33</v>
      </c>
      <c r="F646" s="67">
        <v>1000000</v>
      </c>
      <c r="G646" s="154">
        <f>ROUNDDOWN(D646*F646,-3)</f>
        <v>20000000</v>
      </c>
      <c r="H646" s="188"/>
      <c r="I646" s="271" t="s">
        <v>559</v>
      </c>
      <c r="J646" s="537">
        <v>5</v>
      </c>
      <c r="K646" s="272" t="s">
        <v>33</v>
      </c>
      <c r="L646" s="274">
        <v>1000000</v>
      </c>
      <c r="M646" s="274">
        <f>ROUNDDOWN(J646*L646,-3)</f>
        <v>5000000</v>
      </c>
      <c r="N646" s="480">
        <f>Matrik[[#This Row],[JUMLAH]]-Matrik[[#This Row],[JUMLAH ]]</f>
        <v>15000000</v>
      </c>
      <c r="O646" s="253" t="str">
        <f>IF(AND(ISBLANK(H646),N646&lt;&gt;0),"Rev detil","")</f>
        <v>Rev detil</v>
      </c>
      <c r="P646" s="244"/>
      <c r="Q646" s="244"/>
    </row>
    <row r="647" spans="1:19" ht="13.2" x14ac:dyDescent="0.25">
      <c r="A647" s="1" t="s">
        <v>920</v>
      </c>
      <c r="B647" s="68" t="s">
        <v>525</v>
      </c>
      <c r="C647" s="69" t="s">
        <v>35</v>
      </c>
      <c r="D647" s="68"/>
      <c r="E647" s="68"/>
      <c r="F647" s="70"/>
      <c r="G647" s="155">
        <f>G648</f>
        <v>43303000</v>
      </c>
      <c r="H647" s="189" t="s">
        <v>525</v>
      </c>
      <c r="I647" s="69" t="s">
        <v>35</v>
      </c>
      <c r="J647" s="68"/>
      <c r="K647" s="68"/>
      <c r="L647" s="70"/>
      <c r="M647" s="70">
        <f>M648</f>
        <v>43303000</v>
      </c>
      <c r="N647" s="417">
        <f>N648</f>
        <v>0</v>
      </c>
      <c r="O647" s="279" t="s">
        <v>1007</v>
      </c>
      <c r="P647" s="244"/>
      <c r="Q647" s="244"/>
      <c r="S647" s="311" t="s">
        <v>500</v>
      </c>
    </row>
    <row r="648" spans="1:19" ht="13.2" x14ac:dyDescent="0.25">
      <c r="A648" s="1" t="s">
        <v>921</v>
      </c>
      <c r="B648" s="65"/>
      <c r="C648" s="66" t="s">
        <v>922</v>
      </c>
      <c r="D648" s="65">
        <v>10</v>
      </c>
      <c r="E648" s="65" t="s">
        <v>26</v>
      </c>
      <c r="F648" s="67">
        <v>4330300</v>
      </c>
      <c r="G648" s="154">
        <f>ROUNDDOWN(D648*F648,-3)</f>
        <v>43303000</v>
      </c>
      <c r="H648" s="188"/>
      <c r="I648" s="66" t="s">
        <v>922</v>
      </c>
      <c r="J648" s="65">
        <v>10</v>
      </c>
      <c r="K648" s="65" t="s">
        <v>26</v>
      </c>
      <c r="L648" s="67">
        <v>4330300</v>
      </c>
      <c r="M648" s="67">
        <f>ROUNDDOWN(J648*L648,-3)</f>
        <v>43303000</v>
      </c>
      <c r="N648" s="340">
        <f>Matrik[[#This Row],[JUMLAH]]-Matrik[[#This Row],[JUMLAH ]]</f>
        <v>0</v>
      </c>
      <c r="O648" s="240" t="str">
        <f>IF(AND(ISBLANK(H648),N648&lt;&gt;0),"Rev","")</f>
        <v/>
      </c>
      <c r="P648" s="244"/>
      <c r="Q648" s="244"/>
    </row>
    <row r="649" spans="1:19" ht="13.2" x14ac:dyDescent="0.25">
      <c r="A649" s="1" t="s">
        <v>1037</v>
      </c>
      <c r="B649" s="65"/>
      <c r="C649" s="66"/>
      <c r="D649" s="65"/>
      <c r="E649" s="65"/>
      <c r="F649" s="67"/>
      <c r="G649" s="154"/>
      <c r="H649" s="193" t="s">
        <v>214</v>
      </c>
      <c r="I649" s="81" t="s">
        <v>1005</v>
      </c>
      <c r="J649" s="80"/>
      <c r="K649" s="80"/>
      <c r="L649" s="82"/>
      <c r="M649" s="82">
        <f>SUM(M650,M655,M657)</f>
        <v>56400000</v>
      </c>
      <c r="N649" s="448">
        <f>SUM(N650,N655,N657)</f>
        <v>-56400000</v>
      </c>
      <c r="O649" s="279" t="s">
        <v>1007</v>
      </c>
      <c r="P649" s="532" t="s">
        <v>505</v>
      </c>
      <c r="Q649" s="532" t="s">
        <v>510</v>
      </c>
      <c r="S649" s="311"/>
    </row>
    <row r="650" spans="1:19" ht="13.2" x14ac:dyDescent="0.25">
      <c r="A650" s="1" t="s">
        <v>1038</v>
      </c>
      <c r="B650" s="65"/>
      <c r="C650" s="66"/>
      <c r="D650" s="65"/>
      <c r="E650" s="65"/>
      <c r="F650" s="67"/>
      <c r="G650" s="154"/>
      <c r="H650" s="189" t="s">
        <v>523</v>
      </c>
      <c r="I650" s="69" t="s">
        <v>24</v>
      </c>
      <c r="J650" s="68"/>
      <c r="K650" s="68"/>
      <c r="L650" s="70"/>
      <c r="M650" s="70">
        <f>SUM(M651:M654)</f>
        <v>20500000</v>
      </c>
      <c r="N650" s="445">
        <f>SUM(N651:N654)</f>
        <v>-20500000</v>
      </c>
      <c r="O650" s="279" t="s">
        <v>1007</v>
      </c>
      <c r="P650" s="244"/>
      <c r="Q650" s="244"/>
      <c r="R650" s="345" t="s">
        <v>393</v>
      </c>
      <c r="S650" s="311" t="s">
        <v>510</v>
      </c>
    </row>
    <row r="651" spans="1:19" ht="13.2" x14ac:dyDescent="0.25">
      <c r="A651" s="1" t="s">
        <v>1251</v>
      </c>
      <c r="B651" s="65"/>
      <c r="C651" s="66"/>
      <c r="D651" s="65"/>
      <c r="E651" s="65"/>
      <c r="F651" s="67"/>
      <c r="G651" s="154"/>
      <c r="H651" s="188"/>
      <c r="I651" s="271" t="s">
        <v>555</v>
      </c>
      <c r="J651" s="537">
        <v>60</v>
      </c>
      <c r="K651" s="272" t="s">
        <v>26</v>
      </c>
      <c r="L651" s="274">
        <v>75000</v>
      </c>
      <c r="M651" s="274">
        <f>ROUNDDOWN(J651*L651,-3)</f>
        <v>4500000</v>
      </c>
      <c r="N651" s="479">
        <f>Matrik[[#This Row],[JUMLAH]]-Matrik[[#This Row],[JUMLAH ]]</f>
        <v>-4500000</v>
      </c>
      <c r="O651" s="253" t="str">
        <f>IF(AND(ISBLANK(H651),N651&lt;&gt;0),"Rev detil","")</f>
        <v>Rev detil</v>
      </c>
      <c r="P651" s="244"/>
      <c r="Q651" s="244"/>
    </row>
    <row r="652" spans="1:19" ht="13.2" x14ac:dyDescent="0.25">
      <c r="A652" s="1" t="s">
        <v>1252</v>
      </c>
      <c r="B652" s="65"/>
      <c r="C652" s="66"/>
      <c r="D652" s="65"/>
      <c r="E652" s="65"/>
      <c r="F652" s="67"/>
      <c r="G652" s="154"/>
      <c r="H652" s="188"/>
      <c r="I652" s="271" t="s">
        <v>893</v>
      </c>
      <c r="J652" s="537">
        <v>4</v>
      </c>
      <c r="K652" s="272" t="s">
        <v>120</v>
      </c>
      <c r="L652" s="274">
        <v>1500000</v>
      </c>
      <c r="M652" s="274">
        <f>ROUNDDOWN(J652*L652,-3)</f>
        <v>6000000</v>
      </c>
      <c r="N652" s="479">
        <f>Matrik[[#This Row],[JUMLAH]]-Matrik[[#This Row],[JUMLAH ]]</f>
        <v>-6000000</v>
      </c>
      <c r="O652" s="253" t="str">
        <f>IF(AND(ISBLANK(H652),N652&lt;&gt;0),"Rev detil","")</f>
        <v>Rev detil</v>
      </c>
      <c r="P652" s="244"/>
      <c r="Q652" s="244"/>
    </row>
    <row r="653" spans="1:19" ht="13.2" x14ac:dyDescent="0.25">
      <c r="A653" s="1" t="s">
        <v>1253</v>
      </c>
      <c r="B653" s="65"/>
      <c r="C653" s="66"/>
      <c r="D653" s="65"/>
      <c r="E653" s="65"/>
      <c r="F653" s="67"/>
      <c r="G653" s="154"/>
      <c r="H653" s="188"/>
      <c r="I653" s="271" t="s">
        <v>557</v>
      </c>
      <c r="J653" s="537">
        <v>4</v>
      </c>
      <c r="K653" s="272" t="s">
        <v>120</v>
      </c>
      <c r="L653" s="274">
        <v>1500000</v>
      </c>
      <c r="M653" s="274">
        <f>ROUNDDOWN(J653*L653,-3)</f>
        <v>6000000</v>
      </c>
      <c r="N653" s="479">
        <f>Matrik[[#This Row],[JUMLAH]]-Matrik[[#This Row],[JUMLAH ]]</f>
        <v>-6000000</v>
      </c>
      <c r="O653" s="253" t="str">
        <f>IF(AND(ISBLANK(H653),N653&lt;&gt;0),"Rev detil","")</f>
        <v>Rev detil</v>
      </c>
      <c r="P653" s="244"/>
      <c r="Q653" s="244"/>
    </row>
    <row r="654" spans="1:19" ht="13.2" x14ac:dyDescent="0.25">
      <c r="A654" s="1" t="s">
        <v>1254</v>
      </c>
      <c r="B654" s="65"/>
      <c r="C654" s="66"/>
      <c r="D654" s="65"/>
      <c r="E654" s="65"/>
      <c r="F654" s="67"/>
      <c r="G654" s="154"/>
      <c r="H654" s="188"/>
      <c r="I654" s="271" t="s">
        <v>558</v>
      </c>
      <c r="J654" s="537">
        <v>4</v>
      </c>
      <c r="K654" s="272" t="s">
        <v>120</v>
      </c>
      <c r="L654" s="274">
        <v>1000000</v>
      </c>
      <c r="M654" s="274">
        <f>ROUNDDOWN(J654*L654,-3)</f>
        <v>4000000</v>
      </c>
      <c r="N654" s="479">
        <f>Matrik[[#This Row],[JUMLAH]]-Matrik[[#This Row],[JUMLAH ]]</f>
        <v>-4000000</v>
      </c>
      <c r="O654" s="253" t="str">
        <f>IF(AND(ISBLANK(H654),N654&lt;&gt;0),"Rev detil","")</f>
        <v>Rev detil</v>
      </c>
      <c r="P654" s="244"/>
      <c r="Q654" s="244"/>
    </row>
    <row r="655" spans="1:19" ht="13.2" x14ac:dyDescent="0.25">
      <c r="A655" s="1" t="s">
        <v>1039</v>
      </c>
      <c r="B655" s="65"/>
      <c r="C655" s="66"/>
      <c r="D655" s="65"/>
      <c r="E655" s="65"/>
      <c r="F655" s="67"/>
      <c r="G655" s="154"/>
      <c r="H655" s="187" t="s">
        <v>525</v>
      </c>
      <c r="I655" s="63" t="s">
        <v>35</v>
      </c>
      <c r="J655" s="62"/>
      <c r="K655" s="62"/>
      <c r="L655" s="64"/>
      <c r="M655" s="64">
        <f>M656</f>
        <v>35000000</v>
      </c>
      <c r="N655" s="442">
        <f>N656</f>
        <v>-35000000</v>
      </c>
      <c r="O655" s="279" t="s">
        <v>1007</v>
      </c>
      <c r="P655" s="244"/>
      <c r="Q655" s="244"/>
      <c r="R655" s="345" t="s">
        <v>393</v>
      </c>
      <c r="S655" s="311" t="s">
        <v>510</v>
      </c>
    </row>
    <row r="656" spans="1:19" ht="13.2" x14ac:dyDescent="0.25">
      <c r="A656" s="1" t="s">
        <v>1255</v>
      </c>
      <c r="B656" s="65"/>
      <c r="C656" s="66"/>
      <c r="D656" s="65"/>
      <c r="E656" s="65"/>
      <c r="F656" s="67"/>
      <c r="G656" s="154"/>
      <c r="H656" s="188"/>
      <c r="I656" s="271" t="s">
        <v>804</v>
      </c>
      <c r="J656" s="537">
        <v>10</v>
      </c>
      <c r="K656" s="272" t="s">
        <v>26</v>
      </c>
      <c r="L656" s="274">
        <v>3500000</v>
      </c>
      <c r="M656" s="274">
        <f>ROUNDDOWN(J656*L656,-3)</f>
        <v>35000000</v>
      </c>
      <c r="N656" s="479">
        <f>Matrik[[#This Row],[JUMLAH]]-Matrik[[#This Row],[JUMLAH ]]</f>
        <v>-35000000</v>
      </c>
      <c r="O656" s="253" t="str">
        <f>IF(AND(ISBLANK(H656),N656&lt;&gt;0),"Rev detil","")</f>
        <v>Rev detil</v>
      </c>
      <c r="P656" s="244"/>
      <c r="Q656" s="244"/>
    </row>
    <row r="657" spans="1:19" ht="13.2" x14ac:dyDescent="0.25">
      <c r="A657" s="1" t="s">
        <v>1040</v>
      </c>
      <c r="B657" s="65"/>
      <c r="C657" s="66"/>
      <c r="D657" s="65"/>
      <c r="E657" s="65"/>
      <c r="F657" s="67"/>
      <c r="G657" s="154"/>
      <c r="H657" s="189" t="s">
        <v>583</v>
      </c>
      <c r="I657" s="69" t="s">
        <v>80</v>
      </c>
      <c r="J657" s="68"/>
      <c r="K657" s="68"/>
      <c r="L657" s="70"/>
      <c r="M657" s="70">
        <f>M658</f>
        <v>900000</v>
      </c>
      <c r="N657" s="445">
        <f>N658</f>
        <v>-900000</v>
      </c>
      <c r="O657" s="279" t="s">
        <v>1007</v>
      </c>
      <c r="P657" s="244"/>
      <c r="Q657" s="244"/>
      <c r="R657" s="345" t="s">
        <v>393</v>
      </c>
      <c r="S657" s="311" t="s">
        <v>510</v>
      </c>
    </row>
    <row r="658" spans="1:19" ht="13.2" x14ac:dyDescent="0.25">
      <c r="A658" s="1" t="s">
        <v>1256</v>
      </c>
      <c r="B658" s="65"/>
      <c r="C658" s="66"/>
      <c r="D658" s="65"/>
      <c r="E658" s="65"/>
      <c r="F658" s="67"/>
      <c r="G658" s="154"/>
      <c r="H658" s="188"/>
      <c r="I658" s="271" t="s">
        <v>873</v>
      </c>
      <c r="J658" s="537">
        <v>6</v>
      </c>
      <c r="K658" s="272" t="s">
        <v>26</v>
      </c>
      <c r="L658" s="274">
        <v>150000</v>
      </c>
      <c r="M658" s="274">
        <f>ROUNDDOWN(J658*L658,-3)</f>
        <v>900000</v>
      </c>
      <c r="N658" s="479">
        <f>Matrik[[#This Row],[JUMLAH]]-Matrik[[#This Row],[JUMLAH ]]</f>
        <v>-900000</v>
      </c>
      <c r="O658" s="253" t="str">
        <f>IF(AND(ISBLANK(H658),N658&lt;&gt;0),"Rev detil","")</f>
        <v>Rev detil</v>
      </c>
      <c r="P658" s="244"/>
      <c r="Q658" s="244"/>
    </row>
    <row r="659" spans="1:19" ht="13.2" x14ac:dyDescent="0.25">
      <c r="A659" s="1" t="s">
        <v>432</v>
      </c>
      <c r="B659" s="135" t="s">
        <v>923</v>
      </c>
      <c r="C659" s="136" t="s">
        <v>433</v>
      </c>
      <c r="D659" s="135"/>
      <c r="E659" s="135"/>
      <c r="F659" s="137"/>
      <c r="G659" s="177">
        <f>G660</f>
        <v>8500000000</v>
      </c>
      <c r="H659" s="211" t="s">
        <v>923</v>
      </c>
      <c r="I659" s="136" t="s">
        <v>433</v>
      </c>
      <c r="J659" s="135"/>
      <c r="K659" s="135"/>
      <c r="L659" s="137"/>
      <c r="M659" s="137">
        <f t="shared" ref="M659:N660" si="28">M660</f>
        <v>8500000000</v>
      </c>
      <c r="N659" s="432">
        <f t="shared" si="28"/>
        <v>0</v>
      </c>
      <c r="O659" s="279" t="s">
        <v>1007</v>
      </c>
      <c r="P659" s="244"/>
      <c r="Q659" s="244"/>
    </row>
    <row r="660" spans="1:19" ht="39.6" x14ac:dyDescent="0.25">
      <c r="A660" s="1" t="s">
        <v>434</v>
      </c>
      <c r="B660" s="126" t="s">
        <v>435</v>
      </c>
      <c r="C660" s="127" t="s">
        <v>924</v>
      </c>
      <c r="D660" s="126">
        <v>235</v>
      </c>
      <c r="E660" s="499" t="s">
        <v>925</v>
      </c>
      <c r="F660" s="499"/>
      <c r="G660" s="174">
        <f>G661</f>
        <v>8500000000</v>
      </c>
      <c r="H660" s="208" t="s">
        <v>435</v>
      </c>
      <c r="I660" s="127" t="s">
        <v>924</v>
      </c>
      <c r="J660" s="126">
        <v>235</v>
      </c>
      <c r="K660" s="250" t="s">
        <v>925</v>
      </c>
      <c r="L660" s="250"/>
      <c r="M660" s="128">
        <f t="shared" si="28"/>
        <v>8500000000</v>
      </c>
      <c r="N660" s="433">
        <f t="shared" si="28"/>
        <v>0</v>
      </c>
      <c r="O660" s="279" t="s">
        <v>1007</v>
      </c>
      <c r="P660" s="244"/>
      <c r="Q660" s="244"/>
    </row>
    <row r="661" spans="1:19" ht="13.2" hidden="1" x14ac:dyDescent="0.25">
      <c r="A661" s="1" t="s">
        <v>437</v>
      </c>
      <c r="B661" s="119" t="s">
        <v>438</v>
      </c>
      <c r="C661" s="120" t="s">
        <v>439</v>
      </c>
      <c r="D661" s="119">
        <v>235</v>
      </c>
      <c r="E661" s="119" t="s">
        <v>436</v>
      </c>
      <c r="F661" s="121"/>
      <c r="G661" s="121">
        <f>SUM(G662,G710)</f>
        <v>8500000000</v>
      </c>
      <c r="H661" s="119" t="s">
        <v>438</v>
      </c>
      <c r="I661" s="120" t="s">
        <v>439</v>
      </c>
      <c r="J661" s="119">
        <v>235</v>
      </c>
      <c r="K661" s="119" t="s">
        <v>436</v>
      </c>
      <c r="L661" s="121"/>
      <c r="M661" s="121">
        <f>SUM(M662,M710)</f>
        <v>8500000000</v>
      </c>
      <c r="N661" s="426">
        <f>SUM(N662,N710)</f>
        <v>0</v>
      </c>
      <c r="O661" s="298"/>
      <c r="P661" s="244"/>
      <c r="Q661" s="244"/>
    </row>
    <row r="662" spans="1:19" ht="13.2" hidden="1" x14ac:dyDescent="0.25">
      <c r="A662" s="1" t="s">
        <v>440</v>
      </c>
      <c r="B662" s="380" t="s">
        <v>606</v>
      </c>
      <c r="C662" s="381" t="s">
        <v>441</v>
      </c>
      <c r="D662" s="380"/>
      <c r="E662" s="380" t="s">
        <v>554</v>
      </c>
      <c r="F662" s="382"/>
      <c r="G662" s="383">
        <f>SUM(G663,G681,G701)</f>
        <v>8408830000</v>
      </c>
      <c r="H662" s="384" t="s">
        <v>606</v>
      </c>
      <c r="I662" s="381" t="s">
        <v>441</v>
      </c>
      <c r="J662" s="380"/>
      <c r="K662" s="380" t="s">
        <v>554</v>
      </c>
      <c r="L662" s="382"/>
      <c r="M662" s="382">
        <f>SUM(M663,M681,M701)</f>
        <v>8408830000</v>
      </c>
      <c r="N662" s="430">
        <f>SUM(N663,N681,N701)</f>
        <v>0</v>
      </c>
      <c r="O662" s="284"/>
      <c r="P662" s="244"/>
      <c r="Q662" s="244"/>
    </row>
    <row r="663" spans="1:19" ht="13.2" hidden="1" x14ac:dyDescent="0.25">
      <c r="A663" s="1" t="s">
        <v>442</v>
      </c>
      <c r="B663" s="80" t="s">
        <v>21</v>
      </c>
      <c r="C663" s="81" t="s">
        <v>443</v>
      </c>
      <c r="D663" s="80"/>
      <c r="E663" s="80"/>
      <c r="F663" s="82"/>
      <c r="G663" s="159">
        <f>SUM(G664,G671,G674,G676,G678)</f>
        <v>2523377000</v>
      </c>
      <c r="H663" s="193" t="s">
        <v>21</v>
      </c>
      <c r="I663" s="81" t="s">
        <v>443</v>
      </c>
      <c r="J663" s="80"/>
      <c r="K663" s="80"/>
      <c r="L663" s="82"/>
      <c r="M663" s="82">
        <f>SUM(M664,M671,M674,M676,M678)</f>
        <v>2523377000</v>
      </c>
      <c r="N663" s="420">
        <f>SUM(N664,N671,N674,N676,N678)</f>
        <v>0</v>
      </c>
      <c r="O663" s="285"/>
      <c r="P663" s="532" t="s">
        <v>507</v>
      </c>
      <c r="Q663" s="532" t="s">
        <v>508</v>
      </c>
      <c r="S663" s="311"/>
    </row>
    <row r="664" spans="1:19" ht="13.2" hidden="1" x14ac:dyDescent="0.25">
      <c r="A664" s="1" t="s">
        <v>444</v>
      </c>
      <c r="B664" s="62" t="s">
        <v>523</v>
      </c>
      <c r="C664" s="63" t="s">
        <v>24</v>
      </c>
      <c r="D664" s="62"/>
      <c r="E664" s="62"/>
      <c r="F664" s="64"/>
      <c r="G664" s="153">
        <f>SUM(G665:G670)</f>
        <v>129600000</v>
      </c>
      <c r="H664" s="187" t="s">
        <v>523</v>
      </c>
      <c r="I664" s="63" t="s">
        <v>24</v>
      </c>
      <c r="J664" s="62"/>
      <c r="K664" s="62"/>
      <c r="L664" s="64"/>
      <c r="M664" s="64">
        <f>SUM(M665:M670)</f>
        <v>129600000</v>
      </c>
      <c r="N664" s="416">
        <f>SUM(N665:N670)</f>
        <v>0</v>
      </c>
      <c r="O664" s="280"/>
      <c r="P664" s="244"/>
      <c r="Q664" s="244"/>
      <c r="R664" s="4" t="s">
        <v>433</v>
      </c>
      <c r="S664" s="311" t="s">
        <v>508</v>
      </c>
    </row>
    <row r="665" spans="1:19" ht="13.2" hidden="1" x14ac:dyDescent="0.25">
      <c r="A665" s="1" t="s">
        <v>445</v>
      </c>
      <c r="B665" s="65"/>
      <c r="C665" s="66" t="s">
        <v>555</v>
      </c>
      <c r="D665" s="65">
        <v>400</v>
      </c>
      <c r="E665" s="65" t="s">
        <v>26</v>
      </c>
      <c r="F665" s="67">
        <v>70000</v>
      </c>
      <c r="G665" s="154">
        <f t="shared" ref="G665:G670" si="29">ROUNDDOWN(D665*F665,-3)</f>
        <v>28000000</v>
      </c>
      <c r="H665" s="188"/>
      <c r="I665" s="66" t="s">
        <v>555</v>
      </c>
      <c r="J665" s="65">
        <v>400</v>
      </c>
      <c r="K665" s="65" t="s">
        <v>26</v>
      </c>
      <c r="L665" s="67">
        <v>70000</v>
      </c>
      <c r="M665" s="67">
        <f t="shared" ref="M665:M670" si="30">ROUNDDOWN(J665*L665,-3)</f>
        <v>28000000</v>
      </c>
      <c r="N665" s="340">
        <f>Matrik[[#This Row],[JUMLAH]]-Matrik[[#This Row],[JUMLAH ]]</f>
        <v>0</v>
      </c>
      <c r="O665" s="240" t="str">
        <f t="shared" ref="O665:O670" si="31">IF(AND(ISBLANK(H665),N665&lt;&gt;0),"Rev","")</f>
        <v/>
      </c>
      <c r="P665" s="244"/>
      <c r="Q665" s="244"/>
    </row>
    <row r="666" spans="1:19" ht="13.2" hidden="1" x14ac:dyDescent="0.25">
      <c r="A666" s="1" t="s">
        <v>446</v>
      </c>
      <c r="B666" s="65"/>
      <c r="C666" s="66" t="s">
        <v>556</v>
      </c>
      <c r="D666" s="65">
        <v>8</v>
      </c>
      <c r="E666" s="65" t="s">
        <v>120</v>
      </c>
      <c r="F666" s="67">
        <v>1500000</v>
      </c>
      <c r="G666" s="154">
        <f t="shared" si="29"/>
        <v>12000000</v>
      </c>
      <c r="H666" s="188"/>
      <c r="I666" s="66" t="s">
        <v>556</v>
      </c>
      <c r="J666" s="65">
        <v>8</v>
      </c>
      <c r="K666" s="65" t="s">
        <v>120</v>
      </c>
      <c r="L666" s="67">
        <v>1500000</v>
      </c>
      <c r="M666" s="67">
        <f t="shared" si="30"/>
        <v>12000000</v>
      </c>
      <c r="N666" s="340">
        <f>Matrik[[#This Row],[JUMLAH]]-Matrik[[#This Row],[JUMLAH ]]</f>
        <v>0</v>
      </c>
      <c r="O666" s="240" t="str">
        <f t="shared" si="31"/>
        <v/>
      </c>
      <c r="P666" s="244"/>
      <c r="Q666" s="244"/>
    </row>
    <row r="667" spans="1:19" ht="13.2" hidden="1" x14ac:dyDescent="0.25">
      <c r="A667" s="1" t="s">
        <v>447</v>
      </c>
      <c r="B667" s="65"/>
      <c r="C667" s="66" t="s">
        <v>557</v>
      </c>
      <c r="D667" s="65">
        <v>8</v>
      </c>
      <c r="E667" s="65" t="s">
        <v>120</v>
      </c>
      <c r="F667" s="67">
        <v>1500000</v>
      </c>
      <c r="G667" s="154">
        <f t="shared" si="29"/>
        <v>12000000</v>
      </c>
      <c r="H667" s="188"/>
      <c r="I667" s="66" t="s">
        <v>557</v>
      </c>
      <c r="J667" s="65">
        <v>8</v>
      </c>
      <c r="K667" s="65" t="s">
        <v>120</v>
      </c>
      <c r="L667" s="67">
        <v>1500000</v>
      </c>
      <c r="M667" s="67">
        <f t="shared" si="30"/>
        <v>12000000</v>
      </c>
      <c r="N667" s="340">
        <f>Matrik[[#This Row],[JUMLAH]]-Matrik[[#This Row],[JUMLAH ]]</f>
        <v>0</v>
      </c>
      <c r="O667" s="240" t="str">
        <f t="shared" si="31"/>
        <v/>
      </c>
      <c r="P667" s="244"/>
      <c r="Q667" s="244"/>
    </row>
    <row r="668" spans="1:19" ht="13.2" hidden="1" x14ac:dyDescent="0.25">
      <c r="A668" s="1" t="s">
        <v>448</v>
      </c>
      <c r="B668" s="65"/>
      <c r="C668" s="66" t="s">
        <v>558</v>
      </c>
      <c r="D668" s="65">
        <v>8</v>
      </c>
      <c r="E668" s="65" t="s">
        <v>120</v>
      </c>
      <c r="F668" s="67">
        <v>1000000</v>
      </c>
      <c r="G668" s="154">
        <f t="shared" si="29"/>
        <v>8000000</v>
      </c>
      <c r="H668" s="188"/>
      <c r="I668" s="66" t="s">
        <v>558</v>
      </c>
      <c r="J668" s="65">
        <v>8</v>
      </c>
      <c r="K668" s="65" t="s">
        <v>120</v>
      </c>
      <c r="L668" s="67">
        <v>1000000</v>
      </c>
      <c r="M668" s="67">
        <f t="shared" si="30"/>
        <v>8000000</v>
      </c>
      <c r="N668" s="340">
        <f>Matrik[[#This Row],[JUMLAH]]-Matrik[[#This Row],[JUMLAH ]]</f>
        <v>0</v>
      </c>
      <c r="O668" s="240" t="str">
        <f t="shared" si="31"/>
        <v/>
      </c>
      <c r="P668" s="244"/>
      <c r="Q668" s="244"/>
    </row>
    <row r="669" spans="1:19" ht="13.2" hidden="1" x14ac:dyDescent="0.25">
      <c r="A669" s="1" t="s">
        <v>449</v>
      </c>
      <c r="B669" s="65"/>
      <c r="C669" s="66" t="s">
        <v>926</v>
      </c>
      <c r="D669" s="65">
        <v>120</v>
      </c>
      <c r="E669" s="65" t="s">
        <v>55</v>
      </c>
      <c r="F669" s="67">
        <v>280000</v>
      </c>
      <c r="G669" s="154">
        <f t="shared" si="29"/>
        <v>33600000</v>
      </c>
      <c r="H669" s="188"/>
      <c r="I669" s="66" t="s">
        <v>926</v>
      </c>
      <c r="J669" s="65">
        <v>120</v>
      </c>
      <c r="K669" s="65" t="s">
        <v>55</v>
      </c>
      <c r="L669" s="67">
        <v>280000</v>
      </c>
      <c r="M669" s="67">
        <f t="shared" si="30"/>
        <v>33600000</v>
      </c>
      <c r="N669" s="340">
        <f>Matrik[[#This Row],[JUMLAH]]-Matrik[[#This Row],[JUMLAH ]]</f>
        <v>0</v>
      </c>
      <c r="O669" s="240" t="str">
        <f t="shared" si="31"/>
        <v/>
      </c>
      <c r="P669" s="244"/>
      <c r="Q669" s="244"/>
    </row>
    <row r="670" spans="1:19" ht="13.2" hidden="1" x14ac:dyDescent="0.25">
      <c r="A670" s="1" t="s">
        <v>927</v>
      </c>
      <c r="B670" s="65"/>
      <c r="C670" s="66" t="s">
        <v>928</v>
      </c>
      <c r="D670" s="65">
        <v>90</v>
      </c>
      <c r="E670" s="65" t="s">
        <v>59</v>
      </c>
      <c r="F670" s="67">
        <v>400000</v>
      </c>
      <c r="G670" s="154">
        <f t="shared" si="29"/>
        <v>36000000</v>
      </c>
      <c r="H670" s="188"/>
      <c r="I670" s="66" t="s">
        <v>928</v>
      </c>
      <c r="J670" s="65">
        <v>90</v>
      </c>
      <c r="K670" s="65" t="s">
        <v>59</v>
      </c>
      <c r="L670" s="67">
        <v>400000</v>
      </c>
      <c r="M670" s="67">
        <f t="shared" si="30"/>
        <v>36000000</v>
      </c>
      <c r="N670" s="340">
        <f>Matrik[[#This Row],[JUMLAH]]-Matrik[[#This Row],[JUMLAH ]]</f>
        <v>0</v>
      </c>
      <c r="O670" s="240" t="str">
        <f t="shared" si="31"/>
        <v/>
      </c>
      <c r="P670" s="244"/>
      <c r="Q670" s="244"/>
    </row>
    <row r="671" spans="1:19" ht="13.2" hidden="1" x14ac:dyDescent="0.25">
      <c r="A671" s="1" t="s">
        <v>450</v>
      </c>
      <c r="B671" s="68" t="s">
        <v>524</v>
      </c>
      <c r="C671" s="69" t="s">
        <v>73</v>
      </c>
      <c r="D671" s="68"/>
      <c r="E671" s="68"/>
      <c r="F671" s="70"/>
      <c r="G671" s="155">
        <f>SUM(G672:G673)</f>
        <v>2072227000</v>
      </c>
      <c r="H671" s="189" t="s">
        <v>524</v>
      </c>
      <c r="I671" s="69" t="s">
        <v>73</v>
      </c>
      <c r="J671" s="68"/>
      <c r="K671" s="68"/>
      <c r="L671" s="70"/>
      <c r="M671" s="70">
        <f>SUM(M672:M673)</f>
        <v>2072227000</v>
      </c>
      <c r="N671" s="417">
        <f>SUM(N672:N673)</f>
        <v>0</v>
      </c>
      <c r="O671" s="281"/>
      <c r="P671" s="244"/>
      <c r="Q671" s="244"/>
      <c r="R671" s="4" t="s">
        <v>433</v>
      </c>
      <c r="S671" s="311" t="s">
        <v>508</v>
      </c>
    </row>
    <row r="672" spans="1:19" ht="13.2" hidden="1" x14ac:dyDescent="0.25">
      <c r="A672" s="1" t="s">
        <v>451</v>
      </c>
      <c r="B672" s="65"/>
      <c r="C672" s="66" t="s">
        <v>929</v>
      </c>
      <c r="D672" s="65">
        <v>89</v>
      </c>
      <c r="E672" s="65" t="s">
        <v>26</v>
      </c>
      <c r="F672" s="67">
        <v>23280641</v>
      </c>
      <c r="G672" s="154">
        <f>ROUNDDOWN(D672*F672,-3)</f>
        <v>2071977000</v>
      </c>
      <c r="H672" s="188"/>
      <c r="I672" s="66" t="s">
        <v>929</v>
      </c>
      <c r="J672" s="65">
        <v>89</v>
      </c>
      <c r="K672" s="65" t="s">
        <v>26</v>
      </c>
      <c r="L672" s="67">
        <v>23280641</v>
      </c>
      <c r="M672" s="67">
        <f>ROUNDDOWN(J672*L672,-3)</f>
        <v>2071977000</v>
      </c>
      <c r="N672" s="340">
        <f>Matrik[[#This Row],[JUMLAH]]-Matrik[[#This Row],[JUMLAH ]]</f>
        <v>0</v>
      </c>
      <c r="O672" s="240" t="str">
        <f>IF(AND(ISBLANK(H672),N672&lt;&gt;0),"Rev","")</f>
        <v/>
      </c>
      <c r="P672" s="244"/>
      <c r="Q672" s="244"/>
    </row>
    <row r="673" spans="1:19" ht="13.2" hidden="1" x14ac:dyDescent="0.25">
      <c r="A673" s="1" t="s">
        <v>452</v>
      </c>
      <c r="B673" s="65"/>
      <c r="C673" s="66" t="s">
        <v>930</v>
      </c>
      <c r="D673" s="65">
        <v>1</v>
      </c>
      <c r="E673" s="65" t="s">
        <v>120</v>
      </c>
      <c r="F673" s="67">
        <v>250000</v>
      </c>
      <c r="G673" s="154">
        <f>ROUNDDOWN(D673*F673,-3)</f>
        <v>250000</v>
      </c>
      <c r="H673" s="188"/>
      <c r="I673" s="66" t="s">
        <v>930</v>
      </c>
      <c r="J673" s="65">
        <v>1</v>
      </c>
      <c r="K673" s="65" t="s">
        <v>120</v>
      </c>
      <c r="L673" s="67">
        <v>250000</v>
      </c>
      <c r="M673" s="67">
        <f>ROUNDDOWN(J673*L673,-3)</f>
        <v>250000</v>
      </c>
      <c r="N673" s="340">
        <f>Matrik[[#This Row],[JUMLAH]]-Matrik[[#This Row],[JUMLAH ]]</f>
        <v>0</v>
      </c>
      <c r="O673" s="240" t="str">
        <f>IF(AND(ISBLANK(H673),N673&lt;&gt;0),"Rev","")</f>
        <v/>
      </c>
      <c r="P673" s="244"/>
      <c r="Q673" s="244"/>
    </row>
    <row r="674" spans="1:19" ht="13.2" hidden="1" x14ac:dyDescent="0.25">
      <c r="A674" s="1" t="s">
        <v>453</v>
      </c>
      <c r="B674" s="68" t="s">
        <v>528</v>
      </c>
      <c r="C674" s="69" t="s">
        <v>31</v>
      </c>
      <c r="D674" s="68"/>
      <c r="E674" s="68"/>
      <c r="F674" s="70"/>
      <c r="G674" s="155">
        <f>G675</f>
        <v>10000000</v>
      </c>
      <c r="H674" s="189" t="s">
        <v>528</v>
      </c>
      <c r="I674" s="69" t="s">
        <v>31</v>
      </c>
      <c r="J674" s="68"/>
      <c r="K674" s="68"/>
      <c r="L674" s="70"/>
      <c r="M674" s="70">
        <f>M675</f>
        <v>10000000</v>
      </c>
      <c r="N674" s="417">
        <f>N675</f>
        <v>0</v>
      </c>
      <c r="O674" s="281"/>
      <c r="P674" s="244"/>
      <c r="Q674" s="244"/>
      <c r="R674" s="4" t="s">
        <v>433</v>
      </c>
      <c r="S674" s="311" t="s">
        <v>508</v>
      </c>
    </row>
    <row r="675" spans="1:19" ht="13.2" hidden="1" x14ac:dyDescent="0.25">
      <c r="A675" s="1" t="s">
        <v>454</v>
      </c>
      <c r="B675" s="65"/>
      <c r="C675" s="66" t="s">
        <v>559</v>
      </c>
      <c r="D675" s="65">
        <v>10</v>
      </c>
      <c r="E675" s="65" t="s">
        <v>33</v>
      </c>
      <c r="F675" s="67">
        <v>1000000</v>
      </c>
      <c r="G675" s="154">
        <f>ROUNDDOWN(D675*F675,-3)</f>
        <v>10000000</v>
      </c>
      <c r="H675" s="188"/>
      <c r="I675" s="66" t="s">
        <v>559</v>
      </c>
      <c r="J675" s="65">
        <v>10</v>
      </c>
      <c r="K675" s="65" t="s">
        <v>33</v>
      </c>
      <c r="L675" s="67">
        <v>1000000</v>
      </c>
      <c r="M675" s="67">
        <f>ROUNDDOWN(J675*L675,-3)</f>
        <v>10000000</v>
      </c>
      <c r="N675" s="340">
        <f>Matrik[[#This Row],[JUMLAH]]-Matrik[[#This Row],[JUMLAH ]]</f>
        <v>0</v>
      </c>
      <c r="O675" s="240" t="str">
        <f>IF(AND(ISBLANK(H675),N675&lt;&gt;0),"Rev","")</f>
        <v/>
      </c>
      <c r="P675" s="244"/>
      <c r="Q675" s="244"/>
    </row>
    <row r="676" spans="1:19" ht="13.2" hidden="1" x14ac:dyDescent="0.25">
      <c r="A676" s="1" t="s">
        <v>455</v>
      </c>
      <c r="B676" s="68" t="s">
        <v>931</v>
      </c>
      <c r="C676" s="69" t="s">
        <v>185</v>
      </c>
      <c r="D676" s="68"/>
      <c r="E676" s="68"/>
      <c r="F676" s="70"/>
      <c r="G676" s="155">
        <f>G677</f>
        <v>76950000</v>
      </c>
      <c r="H676" s="189" t="s">
        <v>931</v>
      </c>
      <c r="I676" s="69" t="s">
        <v>185</v>
      </c>
      <c r="J676" s="68"/>
      <c r="K676" s="68"/>
      <c r="L676" s="70"/>
      <c r="M676" s="70">
        <f>M677</f>
        <v>76950000</v>
      </c>
      <c r="N676" s="417">
        <f>N677</f>
        <v>0</v>
      </c>
      <c r="O676" s="281"/>
      <c r="P676" s="244"/>
      <c r="Q676" s="244"/>
      <c r="R676" s="4" t="s">
        <v>433</v>
      </c>
      <c r="S676" s="311" t="s">
        <v>508</v>
      </c>
    </row>
    <row r="677" spans="1:19" ht="13.2" hidden="1" x14ac:dyDescent="0.25">
      <c r="A677" s="25" t="s">
        <v>456</v>
      </c>
      <c r="B677" s="65"/>
      <c r="C677" s="66" t="s">
        <v>932</v>
      </c>
      <c r="D677" s="65">
        <v>90</v>
      </c>
      <c r="E677" s="65" t="s">
        <v>26</v>
      </c>
      <c r="F677" s="67">
        <v>855000</v>
      </c>
      <c r="G677" s="154">
        <f>ROUNDDOWN(D677*F677,-3)</f>
        <v>76950000</v>
      </c>
      <c r="H677" s="188"/>
      <c r="I677" s="66" t="s">
        <v>932</v>
      </c>
      <c r="J677" s="65">
        <v>90</v>
      </c>
      <c r="K677" s="65" t="s">
        <v>26</v>
      </c>
      <c r="L677" s="67">
        <v>855000</v>
      </c>
      <c r="M677" s="67">
        <f>ROUNDDOWN(J677*L677,-3)</f>
        <v>76950000</v>
      </c>
      <c r="N677" s="340">
        <f>Matrik[[#This Row],[JUMLAH]]-Matrik[[#This Row],[JUMLAH ]]</f>
        <v>0</v>
      </c>
      <c r="O677" s="240" t="str">
        <f>IF(AND(ISBLANK(H677),N677&lt;&gt;0),"Rev","")</f>
        <v/>
      </c>
      <c r="P677" s="244"/>
      <c r="Q677" s="244"/>
    </row>
    <row r="678" spans="1:19" ht="13.2" hidden="1" x14ac:dyDescent="0.25">
      <c r="A678" s="1" t="s">
        <v>457</v>
      </c>
      <c r="B678" s="74" t="s">
        <v>525</v>
      </c>
      <c r="C678" s="75" t="s">
        <v>35</v>
      </c>
      <c r="D678" s="74"/>
      <c r="E678" s="74"/>
      <c r="F678" s="76"/>
      <c r="G678" s="157">
        <f>SUM(G679:G680)</f>
        <v>234600000</v>
      </c>
      <c r="H678" s="191" t="s">
        <v>525</v>
      </c>
      <c r="I678" s="75" t="s">
        <v>35</v>
      </c>
      <c r="J678" s="74"/>
      <c r="K678" s="74"/>
      <c r="L678" s="76"/>
      <c r="M678" s="76">
        <f>SUM(M679:M680)</f>
        <v>234600000</v>
      </c>
      <c r="N678" s="418">
        <f>SUM(N679:N680)</f>
        <v>0</v>
      </c>
      <c r="O678" s="283"/>
      <c r="P678" s="244"/>
      <c r="Q678" s="244"/>
      <c r="R678" s="4" t="s">
        <v>433</v>
      </c>
      <c r="S678" s="311" t="s">
        <v>508</v>
      </c>
    </row>
    <row r="679" spans="1:19" ht="26.4" hidden="1" x14ac:dyDescent="0.25">
      <c r="A679" s="1" t="s">
        <v>458</v>
      </c>
      <c r="B679" s="65"/>
      <c r="C679" s="66" t="s">
        <v>933</v>
      </c>
      <c r="D679" s="65">
        <v>20</v>
      </c>
      <c r="E679" s="65" t="s">
        <v>26</v>
      </c>
      <c r="F679" s="67">
        <v>5500000</v>
      </c>
      <c r="G679" s="154">
        <f>ROUNDDOWN(D679*F679,-3)</f>
        <v>110000000</v>
      </c>
      <c r="H679" s="188"/>
      <c r="I679" s="66" t="s">
        <v>933</v>
      </c>
      <c r="J679" s="65">
        <v>20</v>
      </c>
      <c r="K679" s="65" t="s">
        <v>26</v>
      </c>
      <c r="L679" s="67">
        <v>5500000</v>
      </c>
      <c r="M679" s="67">
        <f>ROUNDDOWN(J679*L679,-3)</f>
        <v>110000000</v>
      </c>
      <c r="N679" s="340">
        <f>Matrik[[#This Row],[JUMLAH]]-Matrik[[#This Row],[JUMLAH ]]</f>
        <v>0</v>
      </c>
      <c r="O679" s="240" t="str">
        <f>IF(AND(ISBLANK(H679),N679&lt;&gt;0),"Rev","")</f>
        <v/>
      </c>
      <c r="P679" s="244"/>
      <c r="Q679" s="244"/>
    </row>
    <row r="680" spans="1:19" ht="13.2" hidden="1" x14ac:dyDescent="0.25">
      <c r="A680" s="1" t="s">
        <v>459</v>
      </c>
      <c r="B680" s="65"/>
      <c r="C680" s="66" t="s">
        <v>934</v>
      </c>
      <c r="D680" s="65">
        <v>89</v>
      </c>
      <c r="E680" s="65" t="s">
        <v>26</v>
      </c>
      <c r="F680" s="67">
        <v>1400000</v>
      </c>
      <c r="G680" s="154">
        <f>ROUNDDOWN(D680*F680,-3)</f>
        <v>124600000</v>
      </c>
      <c r="H680" s="188"/>
      <c r="I680" s="66" t="s">
        <v>934</v>
      </c>
      <c r="J680" s="65">
        <v>89</v>
      </c>
      <c r="K680" s="65" t="s">
        <v>26</v>
      </c>
      <c r="L680" s="67">
        <v>1400000</v>
      </c>
      <c r="M680" s="67">
        <f>ROUNDDOWN(J680*L680,-3)</f>
        <v>124600000</v>
      </c>
      <c r="N680" s="340">
        <f>Matrik[[#This Row],[JUMLAH]]-Matrik[[#This Row],[JUMLAH ]]</f>
        <v>0</v>
      </c>
      <c r="O680" s="240" t="str">
        <f>IF(AND(ISBLANK(H680),N680&lt;&gt;0),"Rev","")</f>
        <v/>
      </c>
      <c r="P680" s="244"/>
      <c r="Q680" s="244"/>
    </row>
    <row r="681" spans="1:19" ht="13.2" hidden="1" x14ac:dyDescent="0.25">
      <c r="A681" s="1" t="s">
        <v>460</v>
      </c>
      <c r="B681" s="80" t="s">
        <v>38</v>
      </c>
      <c r="C681" s="81" t="s">
        <v>461</v>
      </c>
      <c r="D681" s="80"/>
      <c r="E681" s="80"/>
      <c r="F681" s="82"/>
      <c r="G681" s="159">
        <f>SUM(G682,G689,G692,G694,G697)</f>
        <v>5699412000</v>
      </c>
      <c r="H681" s="193" t="s">
        <v>38</v>
      </c>
      <c r="I681" s="81" t="s">
        <v>461</v>
      </c>
      <c r="J681" s="80"/>
      <c r="K681" s="80"/>
      <c r="L681" s="82"/>
      <c r="M681" s="82">
        <f>SUM(M682,M689,M692,M694,M697)</f>
        <v>5699412000</v>
      </c>
      <c r="N681" s="420">
        <f>SUM(N682,N689,N692,N694,N697)</f>
        <v>0</v>
      </c>
      <c r="O681" s="285"/>
      <c r="P681" s="532" t="s">
        <v>507</v>
      </c>
      <c r="Q681" s="532" t="s">
        <v>508</v>
      </c>
      <c r="S681" s="311"/>
    </row>
    <row r="682" spans="1:19" ht="13.2" hidden="1" x14ac:dyDescent="0.25">
      <c r="A682" s="1" t="s">
        <v>462</v>
      </c>
      <c r="B682" s="62" t="s">
        <v>523</v>
      </c>
      <c r="C682" s="63" t="s">
        <v>24</v>
      </c>
      <c r="D682" s="62"/>
      <c r="E682" s="62"/>
      <c r="F682" s="64"/>
      <c r="G682" s="153">
        <f>SUM(G683:G688)</f>
        <v>64620000</v>
      </c>
      <c r="H682" s="187" t="s">
        <v>523</v>
      </c>
      <c r="I682" s="63" t="s">
        <v>24</v>
      </c>
      <c r="J682" s="62"/>
      <c r="K682" s="62"/>
      <c r="L682" s="64"/>
      <c r="M682" s="64">
        <f>SUM(M683:M688)</f>
        <v>64620000</v>
      </c>
      <c r="N682" s="416">
        <f>SUM(N683:N688)</f>
        <v>0</v>
      </c>
      <c r="O682" s="280"/>
      <c r="P682" s="244"/>
      <c r="Q682" s="244"/>
      <c r="R682" s="4" t="s">
        <v>433</v>
      </c>
      <c r="S682" s="311" t="s">
        <v>508</v>
      </c>
    </row>
    <row r="683" spans="1:19" ht="13.2" hidden="1" x14ac:dyDescent="0.25">
      <c r="A683" s="1" t="s">
        <v>463</v>
      </c>
      <c r="B683" s="65"/>
      <c r="C683" s="66" t="s">
        <v>555</v>
      </c>
      <c r="D683" s="65">
        <v>100</v>
      </c>
      <c r="E683" s="65" t="s">
        <v>26</v>
      </c>
      <c r="F683" s="67">
        <v>70000</v>
      </c>
      <c r="G683" s="154">
        <f t="shared" ref="G683:G688" si="32">ROUNDDOWN(D683*F683,-3)</f>
        <v>7000000</v>
      </c>
      <c r="H683" s="188"/>
      <c r="I683" s="66" t="s">
        <v>555</v>
      </c>
      <c r="J683" s="65">
        <v>100</v>
      </c>
      <c r="K683" s="65" t="s">
        <v>26</v>
      </c>
      <c r="L683" s="67">
        <v>70000</v>
      </c>
      <c r="M683" s="67">
        <f t="shared" ref="M683:M688" si="33">ROUNDDOWN(J683*L683,-3)</f>
        <v>7000000</v>
      </c>
      <c r="N683" s="340">
        <f>Matrik[[#This Row],[JUMLAH]]-Matrik[[#This Row],[JUMLAH ]]</f>
        <v>0</v>
      </c>
      <c r="O683" s="240" t="str">
        <f t="shared" ref="O683:O688" si="34">IF(AND(ISBLANK(H683),N683&lt;&gt;0),"Rev","")</f>
        <v/>
      </c>
      <c r="P683" s="244"/>
      <c r="Q683" s="244"/>
    </row>
    <row r="684" spans="1:19" ht="13.2" hidden="1" x14ac:dyDescent="0.25">
      <c r="A684" s="1" t="s">
        <v>464</v>
      </c>
      <c r="B684" s="65"/>
      <c r="C684" s="66" t="s">
        <v>556</v>
      </c>
      <c r="D684" s="65">
        <v>8</v>
      </c>
      <c r="E684" s="65" t="s">
        <v>120</v>
      </c>
      <c r="F684" s="67">
        <v>1500000</v>
      </c>
      <c r="G684" s="154">
        <f t="shared" si="32"/>
        <v>12000000</v>
      </c>
      <c r="H684" s="188"/>
      <c r="I684" s="66" t="s">
        <v>556</v>
      </c>
      <c r="J684" s="65">
        <v>8</v>
      </c>
      <c r="K684" s="65" t="s">
        <v>120</v>
      </c>
      <c r="L684" s="67">
        <v>1500000</v>
      </c>
      <c r="M684" s="67">
        <f t="shared" si="33"/>
        <v>12000000</v>
      </c>
      <c r="N684" s="340">
        <f>Matrik[[#This Row],[JUMLAH]]-Matrik[[#This Row],[JUMLAH ]]</f>
        <v>0</v>
      </c>
      <c r="O684" s="240" t="str">
        <f t="shared" si="34"/>
        <v/>
      </c>
      <c r="P684" s="244"/>
      <c r="Q684" s="244"/>
    </row>
    <row r="685" spans="1:19" ht="13.2" hidden="1" x14ac:dyDescent="0.25">
      <c r="A685" s="1" t="s">
        <v>465</v>
      </c>
      <c r="B685" s="65"/>
      <c r="C685" s="66" t="s">
        <v>557</v>
      </c>
      <c r="D685" s="65">
        <v>8</v>
      </c>
      <c r="E685" s="65" t="s">
        <v>120</v>
      </c>
      <c r="F685" s="67">
        <v>1500000</v>
      </c>
      <c r="G685" s="154">
        <f t="shared" si="32"/>
        <v>12000000</v>
      </c>
      <c r="H685" s="188"/>
      <c r="I685" s="66" t="s">
        <v>557</v>
      </c>
      <c r="J685" s="65">
        <v>8</v>
      </c>
      <c r="K685" s="65" t="s">
        <v>120</v>
      </c>
      <c r="L685" s="67">
        <v>1500000</v>
      </c>
      <c r="M685" s="67">
        <f t="shared" si="33"/>
        <v>12000000</v>
      </c>
      <c r="N685" s="340">
        <f>Matrik[[#This Row],[JUMLAH]]-Matrik[[#This Row],[JUMLAH ]]</f>
        <v>0</v>
      </c>
      <c r="O685" s="240" t="str">
        <f t="shared" si="34"/>
        <v/>
      </c>
      <c r="P685" s="244"/>
      <c r="Q685" s="244"/>
    </row>
    <row r="686" spans="1:19" ht="15" hidden="1" x14ac:dyDescent="0.25">
      <c r="A686" s="1" t="s">
        <v>466</v>
      </c>
      <c r="B686" s="65"/>
      <c r="C686" s="66" t="s">
        <v>558</v>
      </c>
      <c r="D686" s="65">
        <v>8</v>
      </c>
      <c r="E686" s="138" t="s">
        <v>120</v>
      </c>
      <c r="F686" s="67">
        <v>1000000</v>
      </c>
      <c r="G686" s="154">
        <f t="shared" si="32"/>
        <v>8000000</v>
      </c>
      <c r="H686" s="188"/>
      <c r="I686" s="66" t="s">
        <v>558</v>
      </c>
      <c r="J686" s="65">
        <v>8</v>
      </c>
      <c r="K686" s="65" t="s">
        <v>120</v>
      </c>
      <c r="L686" s="67">
        <v>1000000</v>
      </c>
      <c r="M686" s="67">
        <f t="shared" si="33"/>
        <v>8000000</v>
      </c>
      <c r="N686" s="340">
        <f>Matrik[[#This Row],[JUMLAH]]-Matrik[[#This Row],[JUMLAH ]]</f>
        <v>0</v>
      </c>
      <c r="O686" s="240" t="str">
        <f t="shared" si="34"/>
        <v/>
      </c>
      <c r="P686" s="244"/>
      <c r="Q686" s="244"/>
    </row>
    <row r="687" spans="1:19" ht="15" hidden="1" x14ac:dyDescent="0.25">
      <c r="A687" s="1" t="s">
        <v>467</v>
      </c>
      <c r="B687" s="65"/>
      <c r="C687" s="66" t="s">
        <v>830</v>
      </c>
      <c r="D687" s="65">
        <v>30</v>
      </c>
      <c r="E687" s="138" t="s">
        <v>59</v>
      </c>
      <c r="F687" s="67">
        <v>350000</v>
      </c>
      <c r="G687" s="154">
        <f t="shared" si="32"/>
        <v>10500000</v>
      </c>
      <c r="H687" s="188"/>
      <c r="I687" s="66" t="s">
        <v>830</v>
      </c>
      <c r="J687" s="65">
        <v>30</v>
      </c>
      <c r="K687" s="65" t="s">
        <v>59</v>
      </c>
      <c r="L687" s="67">
        <v>350000</v>
      </c>
      <c r="M687" s="67">
        <f t="shared" si="33"/>
        <v>10500000</v>
      </c>
      <c r="N687" s="340">
        <f>Matrik[[#This Row],[JUMLAH]]-Matrik[[#This Row],[JUMLAH ]]</f>
        <v>0</v>
      </c>
      <c r="O687" s="240" t="str">
        <f t="shared" si="34"/>
        <v/>
      </c>
      <c r="P687" s="244"/>
      <c r="Q687" s="244"/>
    </row>
    <row r="688" spans="1:19" ht="15" hidden="1" x14ac:dyDescent="0.25">
      <c r="A688" s="1" t="s">
        <v>935</v>
      </c>
      <c r="B688" s="65"/>
      <c r="C688" s="66" t="s">
        <v>832</v>
      </c>
      <c r="D688" s="65">
        <v>54</v>
      </c>
      <c r="E688" s="138" t="s">
        <v>936</v>
      </c>
      <c r="F688" s="67">
        <v>280000</v>
      </c>
      <c r="G688" s="154">
        <f t="shared" si="32"/>
        <v>15120000</v>
      </c>
      <c r="H688" s="188"/>
      <c r="I688" s="66" t="s">
        <v>832</v>
      </c>
      <c r="J688" s="65">
        <v>54</v>
      </c>
      <c r="K688" s="65" t="s">
        <v>936</v>
      </c>
      <c r="L688" s="67">
        <v>280000</v>
      </c>
      <c r="M688" s="67">
        <f t="shared" si="33"/>
        <v>15120000</v>
      </c>
      <c r="N688" s="340">
        <f>Matrik[[#This Row],[JUMLAH]]-Matrik[[#This Row],[JUMLAH ]]</f>
        <v>0</v>
      </c>
      <c r="O688" s="240" t="str">
        <f t="shared" si="34"/>
        <v/>
      </c>
      <c r="P688" s="244"/>
      <c r="Q688" s="244"/>
    </row>
    <row r="689" spans="1:19" ht="15.6" hidden="1" x14ac:dyDescent="0.25">
      <c r="A689" s="1" t="s">
        <v>468</v>
      </c>
      <c r="B689" s="68" t="s">
        <v>524</v>
      </c>
      <c r="C689" s="69" t="s">
        <v>73</v>
      </c>
      <c r="D689" s="68"/>
      <c r="E689" s="139"/>
      <c r="F689" s="70"/>
      <c r="G689" s="155">
        <f>SUM(G690:G691)</f>
        <v>5257592000</v>
      </c>
      <c r="H689" s="189" t="s">
        <v>524</v>
      </c>
      <c r="I689" s="69" t="s">
        <v>73</v>
      </c>
      <c r="J689" s="68"/>
      <c r="K689" s="65"/>
      <c r="L689" s="70"/>
      <c r="M689" s="70">
        <f>SUM(M690:M691)</f>
        <v>5257592000</v>
      </c>
      <c r="N689" s="417">
        <f>SUM(N690:N691)</f>
        <v>0</v>
      </c>
      <c r="O689" s="281"/>
      <c r="P689" s="244"/>
      <c r="Q689" s="244"/>
      <c r="R689" s="4" t="s">
        <v>433</v>
      </c>
      <c r="S689" s="311" t="s">
        <v>508</v>
      </c>
    </row>
    <row r="690" spans="1:19" ht="15" hidden="1" x14ac:dyDescent="0.25">
      <c r="A690" s="1" t="s">
        <v>469</v>
      </c>
      <c r="B690" s="65"/>
      <c r="C690" s="66" t="s">
        <v>929</v>
      </c>
      <c r="D690" s="65">
        <v>101</v>
      </c>
      <c r="E690" s="138" t="s">
        <v>26</v>
      </c>
      <c r="F690" s="67">
        <v>52047941</v>
      </c>
      <c r="G690" s="154">
        <f>ROUNDDOWN(D690*F690,-3)</f>
        <v>5256842000</v>
      </c>
      <c r="H690" s="188"/>
      <c r="I690" s="66" t="s">
        <v>929</v>
      </c>
      <c r="J690" s="65">
        <v>101</v>
      </c>
      <c r="K690" s="65" t="s">
        <v>26</v>
      </c>
      <c r="L690" s="67">
        <v>52047941</v>
      </c>
      <c r="M690" s="67">
        <f>ROUNDDOWN(J690*L690,-3)</f>
        <v>5256842000</v>
      </c>
      <c r="N690" s="340">
        <f>Matrik[[#This Row],[JUMLAH]]-Matrik[[#This Row],[JUMLAH ]]</f>
        <v>0</v>
      </c>
      <c r="O690" s="240" t="str">
        <f>IF(AND(ISBLANK(H690),N690&lt;&gt;0),"Rev","")</f>
        <v/>
      </c>
      <c r="P690" s="244"/>
      <c r="Q690" s="244"/>
    </row>
    <row r="691" spans="1:19" ht="15" hidden="1" x14ac:dyDescent="0.25">
      <c r="A691" s="1" t="s">
        <v>470</v>
      </c>
      <c r="B691" s="65"/>
      <c r="C691" s="66" t="s">
        <v>930</v>
      </c>
      <c r="D691" s="65">
        <v>3</v>
      </c>
      <c r="E691" s="138" t="s">
        <v>120</v>
      </c>
      <c r="F691" s="67">
        <v>250000</v>
      </c>
      <c r="G691" s="154">
        <f>ROUNDDOWN(D691*F691,-3)</f>
        <v>750000</v>
      </c>
      <c r="H691" s="188"/>
      <c r="I691" s="66" t="s">
        <v>930</v>
      </c>
      <c r="J691" s="65">
        <v>3</v>
      </c>
      <c r="K691" s="65" t="s">
        <v>120</v>
      </c>
      <c r="L691" s="67">
        <v>250000</v>
      </c>
      <c r="M691" s="67">
        <f>ROUNDDOWN(J691*L691,-3)</f>
        <v>750000</v>
      </c>
      <c r="N691" s="340">
        <f>Matrik[[#This Row],[JUMLAH]]-Matrik[[#This Row],[JUMLAH ]]</f>
        <v>0</v>
      </c>
      <c r="O691" s="240" t="str">
        <f>IF(AND(ISBLANK(H691),N691&lt;&gt;0),"Rev","")</f>
        <v/>
      </c>
      <c r="P691" s="244"/>
      <c r="Q691" s="244"/>
    </row>
    <row r="692" spans="1:19" ht="15.6" hidden="1" x14ac:dyDescent="0.25">
      <c r="A692" s="1" t="s">
        <v>471</v>
      </c>
      <c r="B692" s="68" t="s">
        <v>528</v>
      </c>
      <c r="C692" s="69" t="s">
        <v>31</v>
      </c>
      <c r="D692" s="68"/>
      <c r="E692" s="139"/>
      <c r="F692" s="70"/>
      <c r="G692" s="155">
        <f>G693</f>
        <v>20000000</v>
      </c>
      <c r="H692" s="189" t="s">
        <v>528</v>
      </c>
      <c r="I692" s="69" t="s">
        <v>31</v>
      </c>
      <c r="J692" s="68"/>
      <c r="K692" s="65"/>
      <c r="L692" s="70"/>
      <c r="M692" s="70">
        <f>M693</f>
        <v>20000000</v>
      </c>
      <c r="N692" s="417">
        <f>N693</f>
        <v>0</v>
      </c>
      <c r="O692" s="281"/>
      <c r="P692" s="244"/>
      <c r="Q692" s="244"/>
      <c r="R692" s="4" t="s">
        <v>433</v>
      </c>
      <c r="S692" s="311" t="s">
        <v>508</v>
      </c>
    </row>
    <row r="693" spans="1:19" ht="15" hidden="1" x14ac:dyDescent="0.25">
      <c r="A693" s="1" t="s">
        <v>472</v>
      </c>
      <c r="B693" s="65"/>
      <c r="C693" s="66" t="s">
        <v>559</v>
      </c>
      <c r="D693" s="65">
        <v>20</v>
      </c>
      <c r="E693" s="138" t="s">
        <v>33</v>
      </c>
      <c r="F693" s="67">
        <v>1000000</v>
      </c>
      <c r="G693" s="154">
        <f>ROUNDDOWN(D693*F693,-3)</f>
        <v>20000000</v>
      </c>
      <c r="H693" s="188"/>
      <c r="I693" s="66" t="s">
        <v>559</v>
      </c>
      <c r="J693" s="65">
        <v>20</v>
      </c>
      <c r="K693" s="65" t="s">
        <v>33</v>
      </c>
      <c r="L693" s="67">
        <v>1000000</v>
      </c>
      <c r="M693" s="67">
        <f>ROUNDDOWN(J693*L693,-3)</f>
        <v>20000000</v>
      </c>
      <c r="N693" s="340">
        <f>Matrik[[#This Row],[JUMLAH]]-Matrik[[#This Row],[JUMLAH ]]</f>
        <v>0</v>
      </c>
      <c r="O693" s="240" t="str">
        <f>IF(AND(ISBLANK(H693),N693&lt;&gt;0),"Rev","")</f>
        <v/>
      </c>
      <c r="P693" s="244"/>
      <c r="Q693" s="244"/>
    </row>
    <row r="694" spans="1:19" ht="13.2" hidden="1" x14ac:dyDescent="0.25">
      <c r="A694" s="1" t="s">
        <v>473</v>
      </c>
      <c r="B694" s="68" t="s">
        <v>525</v>
      </c>
      <c r="C694" s="69" t="s">
        <v>35</v>
      </c>
      <c r="D694" s="68"/>
      <c r="E694" s="68"/>
      <c r="F694" s="70"/>
      <c r="G694" s="155">
        <f>SUM(G695:G696)</f>
        <v>152000000</v>
      </c>
      <c r="H694" s="189" t="s">
        <v>525</v>
      </c>
      <c r="I694" s="69" t="s">
        <v>35</v>
      </c>
      <c r="J694" s="68"/>
      <c r="K694" s="68"/>
      <c r="L694" s="70"/>
      <c r="M694" s="70">
        <f>SUM(M695:M696)</f>
        <v>152000000</v>
      </c>
      <c r="N694" s="417">
        <f>SUM(N695:N696)</f>
        <v>0</v>
      </c>
      <c r="O694" s="281"/>
      <c r="P694" s="244"/>
      <c r="Q694" s="244"/>
      <c r="R694" s="4" t="s">
        <v>433</v>
      </c>
      <c r="S694" s="311" t="s">
        <v>508</v>
      </c>
    </row>
    <row r="695" spans="1:19" ht="26.4" hidden="1" x14ac:dyDescent="0.25">
      <c r="A695" s="1" t="s">
        <v>474</v>
      </c>
      <c r="B695" s="65"/>
      <c r="C695" s="66" t="s">
        <v>933</v>
      </c>
      <c r="D695" s="65">
        <v>20</v>
      </c>
      <c r="E695" s="65" t="s">
        <v>26</v>
      </c>
      <c r="F695" s="67">
        <v>5500000</v>
      </c>
      <c r="G695" s="154">
        <f>ROUNDDOWN(D695*F695,-3)</f>
        <v>110000000</v>
      </c>
      <c r="H695" s="188"/>
      <c r="I695" s="66" t="s">
        <v>933</v>
      </c>
      <c r="J695" s="65">
        <v>20</v>
      </c>
      <c r="K695" s="65" t="s">
        <v>26</v>
      </c>
      <c r="L695" s="67">
        <v>5500000</v>
      </c>
      <c r="M695" s="67">
        <f>ROUNDDOWN(J695*L695,-3)</f>
        <v>110000000</v>
      </c>
      <c r="N695" s="340">
        <f>Matrik[[#This Row],[JUMLAH]]-Matrik[[#This Row],[JUMLAH ]]</f>
        <v>0</v>
      </c>
      <c r="O695" s="240" t="str">
        <f>IF(AND(ISBLANK(H695),N695&lt;&gt;0),"Rev","")</f>
        <v/>
      </c>
      <c r="P695" s="244"/>
      <c r="Q695" s="244"/>
    </row>
    <row r="696" spans="1:19" ht="13.2" hidden="1" x14ac:dyDescent="0.25">
      <c r="A696" s="1" t="s">
        <v>475</v>
      </c>
      <c r="B696" s="65"/>
      <c r="C696" s="66" t="s">
        <v>934</v>
      </c>
      <c r="D696" s="65">
        <v>28</v>
      </c>
      <c r="E696" s="65" t="s">
        <v>26</v>
      </c>
      <c r="F696" s="67">
        <v>1500000</v>
      </c>
      <c r="G696" s="154">
        <f>ROUNDDOWN(D696*F696,-3)</f>
        <v>42000000</v>
      </c>
      <c r="H696" s="188"/>
      <c r="I696" s="66" t="s">
        <v>934</v>
      </c>
      <c r="J696" s="65">
        <v>28</v>
      </c>
      <c r="K696" s="65" t="s">
        <v>26</v>
      </c>
      <c r="L696" s="67">
        <v>1500000</v>
      </c>
      <c r="M696" s="67">
        <f>ROUNDDOWN(J696*L696,-3)</f>
        <v>42000000</v>
      </c>
      <c r="N696" s="340">
        <f>Matrik[[#This Row],[JUMLAH]]-Matrik[[#This Row],[JUMLAH ]]</f>
        <v>0</v>
      </c>
      <c r="O696" s="240" t="str">
        <f>IF(AND(ISBLANK(H696),N696&lt;&gt;0),"Rev","")</f>
        <v/>
      </c>
      <c r="P696" s="244"/>
      <c r="Q696" s="244"/>
    </row>
    <row r="697" spans="1:19" ht="13.2" hidden="1" x14ac:dyDescent="0.25">
      <c r="A697" s="1" t="s">
        <v>476</v>
      </c>
      <c r="B697" s="68" t="s">
        <v>529</v>
      </c>
      <c r="C697" s="69" t="s">
        <v>477</v>
      </c>
      <c r="D697" s="68"/>
      <c r="E697" s="68"/>
      <c r="F697" s="70"/>
      <c r="G697" s="155">
        <f>SUM(G698:G700)</f>
        <v>205200000</v>
      </c>
      <c r="H697" s="189" t="s">
        <v>529</v>
      </c>
      <c r="I697" s="69" t="s">
        <v>477</v>
      </c>
      <c r="J697" s="68"/>
      <c r="K697" s="68"/>
      <c r="L697" s="70"/>
      <c r="M697" s="70">
        <f>SUM(M698:M700)</f>
        <v>205200000</v>
      </c>
      <c r="N697" s="417">
        <f>SUM(N698:N700)</f>
        <v>0</v>
      </c>
      <c r="O697" s="281"/>
      <c r="P697" s="244"/>
      <c r="Q697" s="244"/>
      <c r="R697" s="4" t="s">
        <v>433</v>
      </c>
      <c r="S697" s="311" t="s">
        <v>508</v>
      </c>
    </row>
    <row r="698" spans="1:19" ht="13.2" hidden="1" x14ac:dyDescent="0.25">
      <c r="A698" s="1" t="s">
        <v>478</v>
      </c>
      <c r="B698" s="65"/>
      <c r="C698" s="66" t="s">
        <v>937</v>
      </c>
      <c r="D698" s="65">
        <v>108</v>
      </c>
      <c r="E698" s="65" t="s">
        <v>479</v>
      </c>
      <c r="F698" s="67">
        <v>850000</v>
      </c>
      <c r="G698" s="154">
        <f>ROUNDDOWN(D698*F698,-3)</f>
        <v>91800000</v>
      </c>
      <c r="H698" s="188"/>
      <c r="I698" s="66" t="s">
        <v>937</v>
      </c>
      <c r="J698" s="65">
        <v>108</v>
      </c>
      <c r="K698" s="65" t="s">
        <v>479</v>
      </c>
      <c r="L698" s="67">
        <v>850000</v>
      </c>
      <c r="M698" s="67">
        <f>ROUNDDOWN(J698*L698,-3)</f>
        <v>91800000</v>
      </c>
      <c r="N698" s="340">
        <f>Matrik[[#This Row],[JUMLAH]]-Matrik[[#This Row],[JUMLAH ]]</f>
        <v>0</v>
      </c>
      <c r="O698" s="240" t="str">
        <f>IF(AND(ISBLANK(H698),N698&lt;&gt;0),"Rev","")</f>
        <v/>
      </c>
      <c r="P698" s="244"/>
      <c r="Q698" s="244"/>
    </row>
    <row r="699" spans="1:19" ht="13.2" hidden="1" x14ac:dyDescent="0.25">
      <c r="A699" s="1" t="s">
        <v>480</v>
      </c>
      <c r="B699" s="65"/>
      <c r="C699" s="66" t="s">
        <v>938</v>
      </c>
      <c r="D699" s="65">
        <v>54</v>
      </c>
      <c r="E699" s="65" t="s">
        <v>26</v>
      </c>
      <c r="F699" s="67">
        <v>450000</v>
      </c>
      <c r="G699" s="154">
        <f>ROUNDDOWN(D699*F699,-3)</f>
        <v>24300000</v>
      </c>
      <c r="H699" s="188"/>
      <c r="I699" s="66" t="s">
        <v>938</v>
      </c>
      <c r="J699" s="65">
        <v>54</v>
      </c>
      <c r="K699" s="65" t="s">
        <v>26</v>
      </c>
      <c r="L699" s="67">
        <v>450000</v>
      </c>
      <c r="M699" s="67">
        <f>ROUNDDOWN(J699*L699,-3)</f>
        <v>24300000</v>
      </c>
      <c r="N699" s="340">
        <f>Matrik[[#This Row],[JUMLAH]]-Matrik[[#This Row],[JUMLAH ]]</f>
        <v>0</v>
      </c>
      <c r="O699" s="240" t="str">
        <f>IF(AND(ISBLANK(H699),N699&lt;&gt;0),"Rev","")</f>
        <v/>
      </c>
      <c r="P699" s="244"/>
      <c r="Q699" s="244"/>
    </row>
    <row r="700" spans="1:19" ht="13.2" hidden="1" x14ac:dyDescent="0.25">
      <c r="A700" s="1" t="s">
        <v>481</v>
      </c>
      <c r="B700" s="65"/>
      <c r="C700" s="66" t="s">
        <v>939</v>
      </c>
      <c r="D700" s="65">
        <v>54</v>
      </c>
      <c r="E700" s="65" t="s">
        <v>26</v>
      </c>
      <c r="F700" s="67">
        <v>1650000</v>
      </c>
      <c r="G700" s="154">
        <f>ROUNDDOWN(D700*F700,-3)</f>
        <v>89100000</v>
      </c>
      <c r="H700" s="188"/>
      <c r="I700" s="66" t="s">
        <v>939</v>
      </c>
      <c r="J700" s="65">
        <v>54</v>
      </c>
      <c r="K700" s="65" t="s">
        <v>26</v>
      </c>
      <c r="L700" s="67">
        <v>1650000</v>
      </c>
      <c r="M700" s="67">
        <f>ROUNDDOWN(J700*L700,-3)</f>
        <v>89100000</v>
      </c>
      <c r="N700" s="340">
        <f>Matrik[[#This Row],[JUMLAH]]-Matrik[[#This Row],[JUMLAH ]]</f>
        <v>0</v>
      </c>
      <c r="O700" s="240" t="str">
        <f>IF(AND(ISBLANK(H700),N700&lt;&gt;0),"Rev","")</f>
        <v/>
      </c>
      <c r="P700" s="244"/>
      <c r="Q700" s="244"/>
    </row>
    <row r="701" spans="1:19" ht="13.2" hidden="1" x14ac:dyDescent="0.25">
      <c r="A701" s="1" t="s">
        <v>482</v>
      </c>
      <c r="B701" s="80" t="s">
        <v>91</v>
      </c>
      <c r="C701" s="81" t="s">
        <v>483</v>
      </c>
      <c r="D701" s="80"/>
      <c r="E701" s="80"/>
      <c r="F701" s="82"/>
      <c r="G701" s="159">
        <f>SUM(G702,G706,G708)</f>
        <v>186041000</v>
      </c>
      <c r="H701" s="193" t="s">
        <v>91</v>
      </c>
      <c r="I701" s="81" t="s">
        <v>483</v>
      </c>
      <c r="J701" s="80"/>
      <c r="K701" s="80"/>
      <c r="L701" s="82"/>
      <c r="M701" s="82">
        <f>SUM(M702,M706,M708)</f>
        <v>186041000</v>
      </c>
      <c r="N701" s="420">
        <f>SUM(N702,N706,N708)</f>
        <v>0</v>
      </c>
      <c r="O701" s="285"/>
      <c r="P701" s="532" t="s">
        <v>507</v>
      </c>
      <c r="Q701" s="532" t="s">
        <v>508</v>
      </c>
      <c r="S701" s="311"/>
    </row>
    <row r="702" spans="1:19" ht="13.2" hidden="1" x14ac:dyDescent="0.25">
      <c r="A702" s="1" t="s">
        <v>484</v>
      </c>
      <c r="B702" s="68" t="s">
        <v>523</v>
      </c>
      <c r="C702" s="69" t="s">
        <v>24</v>
      </c>
      <c r="D702" s="68"/>
      <c r="E702" s="68"/>
      <c r="F702" s="70"/>
      <c r="G702" s="155">
        <f>SUM(G703:G705)</f>
        <v>24000000</v>
      </c>
      <c r="H702" s="189" t="s">
        <v>523</v>
      </c>
      <c r="I702" s="69" t="s">
        <v>24</v>
      </c>
      <c r="J702" s="68"/>
      <c r="K702" s="68"/>
      <c r="L702" s="70"/>
      <c r="M702" s="70">
        <f>SUM(M703:M705)</f>
        <v>24000000</v>
      </c>
      <c r="N702" s="417">
        <f>SUM(N703:N705)</f>
        <v>0</v>
      </c>
      <c r="O702" s="281"/>
      <c r="P702" s="244"/>
      <c r="Q702" s="244"/>
      <c r="R702" s="4" t="s">
        <v>433</v>
      </c>
      <c r="S702" s="311" t="s">
        <v>508</v>
      </c>
    </row>
    <row r="703" spans="1:19" ht="13.2" hidden="1" x14ac:dyDescent="0.25">
      <c r="A703" s="1" t="s">
        <v>485</v>
      </c>
      <c r="B703" s="65"/>
      <c r="C703" s="66" t="s">
        <v>631</v>
      </c>
      <c r="D703" s="65">
        <v>6</v>
      </c>
      <c r="E703" s="65" t="s">
        <v>120</v>
      </c>
      <c r="F703" s="67">
        <v>1500000</v>
      </c>
      <c r="G703" s="154">
        <f>ROUNDDOWN(D703*F703,-3)</f>
        <v>9000000</v>
      </c>
      <c r="H703" s="188"/>
      <c r="I703" s="66" t="s">
        <v>631</v>
      </c>
      <c r="J703" s="65">
        <v>6</v>
      </c>
      <c r="K703" s="65" t="s">
        <v>120</v>
      </c>
      <c r="L703" s="67">
        <v>1500000</v>
      </c>
      <c r="M703" s="67">
        <f>ROUNDDOWN(J703*L703,-3)</f>
        <v>9000000</v>
      </c>
      <c r="N703" s="340">
        <f>Matrik[[#This Row],[JUMLAH]]-Matrik[[#This Row],[JUMLAH ]]</f>
        <v>0</v>
      </c>
      <c r="O703" s="240" t="str">
        <f>IF(AND(ISBLANK(H703),N703&lt;&gt;0),"Rev","")</f>
        <v/>
      </c>
      <c r="P703" s="244"/>
      <c r="Q703" s="244"/>
    </row>
    <row r="704" spans="1:19" ht="13.2" hidden="1" x14ac:dyDescent="0.25">
      <c r="A704" s="1" t="s">
        <v>486</v>
      </c>
      <c r="B704" s="65"/>
      <c r="C704" s="66" t="s">
        <v>563</v>
      </c>
      <c r="D704" s="65">
        <v>6</v>
      </c>
      <c r="E704" s="65" t="s">
        <v>120</v>
      </c>
      <c r="F704" s="67">
        <v>1500000</v>
      </c>
      <c r="G704" s="154">
        <f>ROUNDDOWN(D704*F704,-3)</f>
        <v>9000000</v>
      </c>
      <c r="H704" s="188"/>
      <c r="I704" s="66" t="s">
        <v>563</v>
      </c>
      <c r="J704" s="65">
        <v>6</v>
      </c>
      <c r="K704" s="65" t="s">
        <v>120</v>
      </c>
      <c r="L704" s="67">
        <v>1500000</v>
      </c>
      <c r="M704" s="67">
        <f>ROUNDDOWN(J704*L704,-3)</f>
        <v>9000000</v>
      </c>
      <c r="N704" s="340">
        <f>Matrik[[#This Row],[JUMLAH]]-Matrik[[#This Row],[JUMLAH ]]</f>
        <v>0</v>
      </c>
      <c r="O704" s="240" t="str">
        <f>IF(AND(ISBLANK(H704),N704&lt;&gt;0),"Rev","")</f>
        <v/>
      </c>
      <c r="P704" s="244"/>
      <c r="Q704" s="244"/>
    </row>
    <row r="705" spans="1:19" ht="13.2" hidden="1" x14ac:dyDescent="0.25">
      <c r="A705" s="1" t="s">
        <v>487</v>
      </c>
      <c r="B705" s="65"/>
      <c r="C705" s="66" t="s">
        <v>564</v>
      </c>
      <c r="D705" s="65">
        <v>6</v>
      </c>
      <c r="E705" s="65" t="s">
        <v>120</v>
      </c>
      <c r="F705" s="67">
        <v>1000000</v>
      </c>
      <c r="G705" s="154">
        <f>ROUNDDOWN(D705*F705,-3)</f>
        <v>6000000</v>
      </c>
      <c r="H705" s="188"/>
      <c r="I705" s="66" t="s">
        <v>564</v>
      </c>
      <c r="J705" s="65">
        <v>6</v>
      </c>
      <c r="K705" s="65" t="s">
        <v>120</v>
      </c>
      <c r="L705" s="67">
        <v>1000000</v>
      </c>
      <c r="M705" s="67">
        <f>ROUNDDOWN(J705*L705,-3)</f>
        <v>6000000</v>
      </c>
      <c r="N705" s="340">
        <f>Matrik[[#This Row],[JUMLAH]]-Matrik[[#This Row],[JUMLAH ]]</f>
        <v>0</v>
      </c>
      <c r="O705" s="240" t="str">
        <f>IF(AND(ISBLANK(H705),N705&lt;&gt;0),"Rev","")</f>
        <v/>
      </c>
      <c r="P705" s="244"/>
      <c r="Q705" s="244"/>
    </row>
    <row r="706" spans="1:19" ht="13.2" hidden="1" x14ac:dyDescent="0.25">
      <c r="A706" s="1" t="s">
        <v>488</v>
      </c>
      <c r="B706" s="68" t="s">
        <v>524</v>
      </c>
      <c r="C706" s="69" t="s">
        <v>73</v>
      </c>
      <c r="D706" s="68"/>
      <c r="E706" s="68"/>
      <c r="F706" s="70"/>
      <c r="G706" s="155">
        <f>G707</f>
        <v>20000000</v>
      </c>
      <c r="H706" s="189" t="s">
        <v>524</v>
      </c>
      <c r="I706" s="69" t="s">
        <v>73</v>
      </c>
      <c r="J706" s="68"/>
      <c r="K706" s="68"/>
      <c r="L706" s="70"/>
      <c r="M706" s="70">
        <f>M707</f>
        <v>20000000</v>
      </c>
      <c r="N706" s="417">
        <f>N707</f>
        <v>0</v>
      </c>
      <c r="O706" s="281"/>
      <c r="P706" s="244"/>
      <c r="Q706" s="244"/>
      <c r="R706" s="4" t="s">
        <v>433</v>
      </c>
      <c r="S706" s="311" t="s">
        <v>508</v>
      </c>
    </row>
    <row r="707" spans="1:19" ht="13.2" hidden="1" x14ac:dyDescent="0.25">
      <c r="A707" s="1" t="s">
        <v>489</v>
      </c>
      <c r="B707" s="65"/>
      <c r="C707" s="66" t="s">
        <v>940</v>
      </c>
      <c r="D707" s="65">
        <v>2</v>
      </c>
      <c r="E707" s="65" t="s">
        <v>26</v>
      </c>
      <c r="F707" s="67">
        <v>10000000</v>
      </c>
      <c r="G707" s="154">
        <f>ROUNDDOWN(D707*F707,-3)</f>
        <v>20000000</v>
      </c>
      <c r="H707" s="188"/>
      <c r="I707" s="66" t="s">
        <v>940</v>
      </c>
      <c r="J707" s="65">
        <v>2</v>
      </c>
      <c r="K707" s="65" t="s">
        <v>26</v>
      </c>
      <c r="L707" s="67">
        <v>10000000</v>
      </c>
      <c r="M707" s="67">
        <f>ROUNDDOWN(J707*L707,-3)</f>
        <v>20000000</v>
      </c>
      <c r="N707" s="340">
        <f>Matrik[[#This Row],[JUMLAH]]-Matrik[[#This Row],[JUMLAH ]]</f>
        <v>0</v>
      </c>
      <c r="O707" s="240" t="str">
        <f>IF(AND(ISBLANK(H707),N707&lt;&gt;0),"Rev","")</f>
        <v/>
      </c>
      <c r="P707" s="244"/>
      <c r="Q707" s="244"/>
    </row>
    <row r="708" spans="1:19" ht="13.2" hidden="1" x14ac:dyDescent="0.25">
      <c r="A708" s="1" t="s">
        <v>490</v>
      </c>
      <c r="B708" s="68" t="s">
        <v>533</v>
      </c>
      <c r="C708" s="69" t="s">
        <v>491</v>
      </c>
      <c r="D708" s="68"/>
      <c r="E708" s="68"/>
      <c r="F708" s="70"/>
      <c r="G708" s="155">
        <f>G709</f>
        <v>142041000</v>
      </c>
      <c r="H708" s="189" t="s">
        <v>533</v>
      </c>
      <c r="I708" s="69" t="s">
        <v>491</v>
      </c>
      <c r="J708" s="68"/>
      <c r="K708" s="68"/>
      <c r="L708" s="70"/>
      <c r="M708" s="70">
        <f>M709</f>
        <v>142041000</v>
      </c>
      <c r="N708" s="417">
        <f>N709</f>
        <v>0</v>
      </c>
      <c r="O708" s="281"/>
      <c r="P708" s="244"/>
      <c r="Q708" s="244"/>
      <c r="R708" s="4" t="s">
        <v>433</v>
      </c>
      <c r="S708" s="311" t="s">
        <v>508</v>
      </c>
    </row>
    <row r="709" spans="1:19" ht="26.4" hidden="1" x14ac:dyDescent="0.25">
      <c r="A709" s="1" t="s">
        <v>492</v>
      </c>
      <c r="B709" s="65"/>
      <c r="C709" s="66" t="s">
        <v>941</v>
      </c>
      <c r="D709" s="65">
        <v>3</v>
      </c>
      <c r="E709" s="65" t="s">
        <v>26</v>
      </c>
      <c r="F709" s="67">
        <v>47347000</v>
      </c>
      <c r="G709" s="154">
        <f>ROUNDDOWN(D709*F709,-3)</f>
        <v>142041000</v>
      </c>
      <c r="H709" s="188"/>
      <c r="I709" s="66" t="s">
        <v>941</v>
      </c>
      <c r="J709" s="65">
        <v>3</v>
      </c>
      <c r="K709" s="65" t="s">
        <v>26</v>
      </c>
      <c r="L709" s="67">
        <v>47347000</v>
      </c>
      <c r="M709" s="67">
        <f>ROUNDDOWN(J709*L709,-3)</f>
        <v>142041000</v>
      </c>
      <c r="N709" s="340">
        <f>Matrik[[#This Row],[JUMLAH]]-Matrik[[#This Row],[JUMLAH ]]</f>
        <v>0</v>
      </c>
      <c r="O709" s="240" t="str">
        <f>IF(AND(ISBLANK(H709),N709&lt;&gt;0),"Rev","")</f>
        <v/>
      </c>
      <c r="P709" s="244"/>
      <c r="Q709" s="244"/>
    </row>
    <row r="710" spans="1:19" ht="13.2" hidden="1" x14ac:dyDescent="0.25">
      <c r="A710" s="1" t="s">
        <v>493</v>
      </c>
      <c r="B710" s="77" t="s">
        <v>866</v>
      </c>
      <c r="C710" s="78" t="s">
        <v>494</v>
      </c>
      <c r="D710" s="77"/>
      <c r="E710" s="77" t="s">
        <v>554</v>
      </c>
      <c r="F710" s="79"/>
      <c r="G710" s="158">
        <f>G711</f>
        <v>91170000</v>
      </c>
      <c r="H710" s="192" t="s">
        <v>866</v>
      </c>
      <c r="I710" s="78" t="s">
        <v>494</v>
      </c>
      <c r="J710" s="77"/>
      <c r="K710" s="77" t="s">
        <v>554</v>
      </c>
      <c r="L710" s="79"/>
      <c r="M710" s="79">
        <f>M711</f>
        <v>91170000</v>
      </c>
      <c r="N710" s="428">
        <f>N711</f>
        <v>0</v>
      </c>
      <c r="O710" s="284"/>
      <c r="P710" s="244"/>
      <c r="Q710" s="244"/>
    </row>
    <row r="711" spans="1:19" ht="13.2" hidden="1" x14ac:dyDescent="0.25">
      <c r="A711" s="1" t="s">
        <v>495</v>
      </c>
      <c r="B711" s="80" t="s">
        <v>21</v>
      </c>
      <c r="C711" s="81" t="s">
        <v>494</v>
      </c>
      <c r="D711" s="80"/>
      <c r="E711" s="80"/>
      <c r="F711" s="82"/>
      <c r="G711" s="159">
        <f>SUM(G712,G717)</f>
        <v>91170000</v>
      </c>
      <c r="H711" s="193" t="s">
        <v>21</v>
      </c>
      <c r="I711" s="81" t="s">
        <v>494</v>
      </c>
      <c r="J711" s="80"/>
      <c r="K711" s="80"/>
      <c r="L711" s="82"/>
      <c r="M711" s="82">
        <f>SUM(M712,M717)</f>
        <v>91170000</v>
      </c>
      <c r="N711" s="420">
        <f>SUM(N712,N717)</f>
        <v>0</v>
      </c>
      <c r="O711" s="285"/>
      <c r="P711" s="532" t="s">
        <v>507</v>
      </c>
      <c r="Q711" s="532" t="s">
        <v>508</v>
      </c>
      <c r="S711" s="311"/>
    </row>
    <row r="712" spans="1:19" ht="13.2" hidden="1" x14ac:dyDescent="0.25">
      <c r="A712" s="1" t="s">
        <v>496</v>
      </c>
      <c r="B712" s="68" t="s">
        <v>523</v>
      </c>
      <c r="C712" s="69" t="s">
        <v>24</v>
      </c>
      <c r="D712" s="68"/>
      <c r="E712" s="68"/>
      <c r="F712" s="70"/>
      <c r="G712" s="155">
        <f>SUM(G713:G716)</f>
        <v>39000000</v>
      </c>
      <c r="H712" s="189" t="s">
        <v>523</v>
      </c>
      <c r="I712" s="69" t="s">
        <v>24</v>
      </c>
      <c r="J712" s="68"/>
      <c r="K712" s="68"/>
      <c r="L712" s="70"/>
      <c r="M712" s="70">
        <f>SUM(M713:M716)</f>
        <v>39000000</v>
      </c>
      <c r="N712" s="417">
        <f>SUM(N713:N716)</f>
        <v>0</v>
      </c>
      <c r="O712" s="281"/>
      <c r="P712" s="244"/>
      <c r="Q712" s="244"/>
      <c r="R712" s="4" t="s">
        <v>433</v>
      </c>
      <c r="S712" s="311" t="s">
        <v>508</v>
      </c>
    </row>
    <row r="713" spans="1:19" ht="13.2" hidden="1" x14ac:dyDescent="0.25">
      <c r="A713" s="1" t="s">
        <v>497</v>
      </c>
      <c r="B713" s="65"/>
      <c r="C713" s="66" t="s">
        <v>555</v>
      </c>
      <c r="D713" s="65">
        <v>100</v>
      </c>
      <c r="E713" s="65" t="s">
        <v>26</v>
      </c>
      <c r="F713" s="67">
        <v>70000</v>
      </c>
      <c r="G713" s="154">
        <f>ROUNDDOWN(D713*F713,-3)</f>
        <v>7000000</v>
      </c>
      <c r="H713" s="188"/>
      <c r="I713" s="66" t="s">
        <v>555</v>
      </c>
      <c r="J713" s="65">
        <v>100</v>
      </c>
      <c r="K713" s="65" t="s">
        <v>26</v>
      </c>
      <c r="L713" s="67">
        <v>70000</v>
      </c>
      <c r="M713" s="67">
        <f>ROUNDDOWN(J713*L713,-3)</f>
        <v>7000000</v>
      </c>
      <c r="N713" s="340">
        <f>Matrik[[#This Row],[JUMLAH]]-Matrik[[#This Row],[JUMLAH ]]</f>
        <v>0</v>
      </c>
      <c r="O713" s="240" t="str">
        <f>IF(AND(ISBLANK(H713),N713&lt;&gt;0),"Rev","")</f>
        <v/>
      </c>
      <c r="P713" s="244"/>
      <c r="Q713" s="244"/>
    </row>
    <row r="714" spans="1:19" ht="13.2" hidden="1" x14ac:dyDescent="0.25">
      <c r="A714" s="1" t="s">
        <v>498</v>
      </c>
      <c r="B714" s="65"/>
      <c r="C714" s="66" t="s">
        <v>556</v>
      </c>
      <c r="D714" s="65">
        <v>8</v>
      </c>
      <c r="E714" s="65" t="s">
        <v>120</v>
      </c>
      <c r="F714" s="67">
        <v>1500000</v>
      </c>
      <c r="G714" s="154">
        <f>ROUNDDOWN(D714*F714,-3)</f>
        <v>12000000</v>
      </c>
      <c r="H714" s="188"/>
      <c r="I714" s="66" t="s">
        <v>556</v>
      </c>
      <c r="J714" s="65">
        <v>8</v>
      </c>
      <c r="K714" s="65" t="s">
        <v>120</v>
      </c>
      <c r="L714" s="67">
        <v>1500000</v>
      </c>
      <c r="M714" s="67">
        <f>ROUNDDOWN(J714*L714,-3)</f>
        <v>12000000</v>
      </c>
      <c r="N714" s="340">
        <f>Matrik[[#This Row],[JUMLAH]]-Matrik[[#This Row],[JUMLAH ]]</f>
        <v>0</v>
      </c>
      <c r="O714" s="240" t="str">
        <f>IF(AND(ISBLANK(H714),N714&lt;&gt;0),"Rev","")</f>
        <v/>
      </c>
      <c r="P714" s="244"/>
      <c r="Q714" s="244"/>
    </row>
    <row r="715" spans="1:19" ht="13.2" hidden="1" x14ac:dyDescent="0.25">
      <c r="A715" s="1" t="s">
        <v>942</v>
      </c>
      <c r="B715" s="65"/>
      <c r="C715" s="66" t="s">
        <v>557</v>
      </c>
      <c r="D715" s="65">
        <v>8</v>
      </c>
      <c r="E715" s="65" t="s">
        <v>120</v>
      </c>
      <c r="F715" s="67">
        <v>1500000</v>
      </c>
      <c r="G715" s="154">
        <f>ROUNDDOWN(D715*F715,-3)</f>
        <v>12000000</v>
      </c>
      <c r="H715" s="188"/>
      <c r="I715" s="66" t="s">
        <v>557</v>
      </c>
      <c r="J715" s="65">
        <v>8</v>
      </c>
      <c r="K715" s="65" t="s">
        <v>120</v>
      </c>
      <c r="L715" s="67">
        <v>1500000</v>
      </c>
      <c r="M715" s="67">
        <f>ROUNDDOWN(J715*L715,-3)</f>
        <v>12000000</v>
      </c>
      <c r="N715" s="340">
        <f>Matrik[[#This Row],[JUMLAH]]-Matrik[[#This Row],[JUMLAH ]]</f>
        <v>0</v>
      </c>
      <c r="O715" s="240" t="str">
        <f>IF(AND(ISBLANK(H715),N715&lt;&gt;0),"Rev","")</f>
        <v/>
      </c>
      <c r="P715" s="244"/>
      <c r="Q715" s="244"/>
    </row>
    <row r="716" spans="1:19" ht="13.2" hidden="1" x14ac:dyDescent="0.25">
      <c r="A716" s="1" t="s">
        <v>943</v>
      </c>
      <c r="B716" s="65"/>
      <c r="C716" s="66" t="s">
        <v>558</v>
      </c>
      <c r="D716" s="65">
        <v>8</v>
      </c>
      <c r="E716" s="65" t="s">
        <v>120</v>
      </c>
      <c r="F716" s="67">
        <v>1000000</v>
      </c>
      <c r="G716" s="154">
        <f>ROUNDDOWN(D716*F716,-3)</f>
        <v>8000000</v>
      </c>
      <c r="H716" s="188"/>
      <c r="I716" s="66" t="s">
        <v>558</v>
      </c>
      <c r="J716" s="65">
        <v>8</v>
      </c>
      <c r="K716" s="65" t="s">
        <v>120</v>
      </c>
      <c r="L716" s="67">
        <v>1000000</v>
      </c>
      <c r="M716" s="67">
        <f>ROUNDDOWN(J716*L716,-3)</f>
        <v>8000000</v>
      </c>
      <c r="N716" s="340">
        <f>Matrik[[#This Row],[JUMLAH]]-Matrik[[#This Row],[JUMLAH ]]</f>
        <v>0</v>
      </c>
      <c r="O716" s="240" t="str">
        <f>IF(AND(ISBLANK(H716),N716&lt;&gt;0),"Rev","")</f>
        <v/>
      </c>
      <c r="P716" s="244"/>
      <c r="Q716" s="244"/>
    </row>
    <row r="717" spans="1:19" ht="13.2" hidden="1" x14ac:dyDescent="0.25">
      <c r="A717" s="1" t="s">
        <v>944</v>
      </c>
      <c r="B717" s="68" t="s">
        <v>525</v>
      </c>
      <c r="C717" s="69" t="s">
        <v>35</v>
      </c>
      <c r="D717" s="68"/>
      <c r="E717" s="68"/>
      <c r="F717" s="70"/>
      <c r="G717" s="155">
        <f>G718</f>
        <v>52170000</v>
      </c>
      <c r="H717" s="189" t="s">
        <v>525</v>
      </c>
      <c r="I717" s="69" t="s">
        <v>35</v>
      </c>
      <c r="J717" s="68"/>
      <c r="K717" s="68"/>
      <c r="L717" s="70"/>
      <c r="M717" s="70">
        <f>M718</f>
        <v>52170000</v>
      </c>
      <c r="N717" s="417">
        <f>N718</f>
        <v>0</v>
      </c>
      <c r="O717" s="281"/>
      <c r="P717" s="244"/>
      <c r="Q717" s="244"/>
      <c r="R717" s="4" t="s">
        <v>433</v>
      </c>
      <c r="S717" s="311" t="s">
        <v>508</v>
      </c>
    </row>
    <row r="718" spans="1:19" ht="13.2" hidden="1" x14ac:dyDescent="0.25">
      <c r="A718" s="1" t="s">
        <v>945</v>
      </c>
      <c r="B718" s="65"/>
      <c r="C718" s="66" t="s">
        <v>946</v>
      </c>
      <c r="D718" s="65">
        <v>10</v>
      </c>
      <c r="E718" s="65" t="s">
        <v>26</v>
      </c>
      <c r="F718" s="67">
        <v>5217000</v>
      </c>
      <c r="G718" s="154">
        <f>ROUNDDOWN(D718*F718,-3)</f>
        <v>52170000</v>
      </c>
      <c r="H718" s="188"/>
      <c r="I718" s="66" t="s">
        <v>946</v>
      </c>
      <c r="J718" s="65">
        <v>10</v>
      </c>
      <c r="K718" s="65" t="s">
        <v>26</v>
      </c>
      <c r="L718" s="67">
        <v>5217000</v>
      </c>
      <c r="M718" s="67">
        <f>ROUNDDOWN(J718*L718,-3)</f>
        <v>52170000</v>
      </c>
      <c r="N718" s="340">
        <f>Matrik[[#This Row],[JUMLAH]]-Matrik[[#This Row],[JUMLAH ]]</f>
        <v>0</v>
      </c>
      <c r="O718" s="240" t="str">
        <f>IF(AND(ISBLANK(H718),N718&lt;&gt;0),"Rev","")</f>
        <v/>
      </c>
      <c r="P718" s="244"/>
      <c r="Q718" s="244"/>
    </row>
    <row r="719" spans="1:19" ht="13.2" x14ac:dyDescent="0.25">
      <c r="A719" s="1"/>
      <c r="C719" s="5"/>
      <c r="D719" s="6"/>
      <c r="E719" s="6"/>
      <c r="F719" s="7"/>
      <c r="G719" s="7"/>
      <c r="H719" s="25"/>
      <c r="I719" s="535"/>
      <c r="J719" s="536"/>
      <c r="K719" s="536"/>
      <c r="L719" s="252"/>
      <c r="M719" s="252"/>
      <c r="P719" s="4"/>
      <c r="Q719" s="4"/>
    </row>
    <row r="720" spans="1:19" s="1" customFormat="1" ht="13.2" x14ac:dyDescent="0.25">
      <c r="B720" s="536"/>
      <c r="C720" s="535"/>
      <c r="D720" s="536"/>
      <c r="E720" s="536"/>
      <c r="F720" s="252"/>
      <c r="G720" s="252"/>
      <c r="H720" s="536"/>
      <c r="I720" s="535"/>
      <c r="J720" s="536"/>
      <c r="K720" s="536"/>
      <c r="L720" s="252" t="s">
        <v>1290</v>
      </c>
      <c r="M720" s="252"/>
      <c r="N720" s="561"/>
      <c r="O720" s="560"/>
      <c r="P720" s="559"/>
      <c r="Q720" s="559"/>
      <c r="R720" s="4"/>
      <c r="S720" s="231"/>
    </row>
    <row r="721" spans="3:19" s="1" customFormat="1" ht="13.2" x14ac:dyDescent="0.3">
      <c r="C721" s="5"/>
      <c r="D721" s="6"/>
      <c r="F721" s="7"/>
      <c r="G721" s="397"/>
      <c r="I721" s="5"/>
      <c r="J721" s="6"/>
      <c r="L721" s="397" t="s">
        <v>1008</v>
      </c>
      <c r="O721" s="6"/>
      <c r="S721" s="6"/>
    </row>
    <row r="722" spans="3:19" s="1" customFormat="1" ht="13.2" x14ac:dyDescent="0.3">
      <c r="C722" s="5"/>
      <c r="D722" s="6"/>
      <c r="F722" s="7"/>
      <c r="G722" s="397"/>
      <c r="I722" s="5"/>
      <c r="J722" s="6"/>
      <c r="L722" s="397"/>
      <c r="O722" s="6"/>
      <c r="S722" s="6"/>
    </row>
    <row r="723" spans="3:19" s="1" customFormat="1" ht="13.2" x14ac:dyDescent="0.3">
      <c r="C723" s="5"/>
      <c r="D723" s="6"/>
      <c r="F723" s="7"/>
      <c r="G723" s="397"/>
      <c r="I723" s="5"/>
      <c r="J723" s="6"/>
      <c r="L723" s="397"/>
      <c r="O723" s="6"/>
      <c r="S723" s="6"/>
    </row>
    <row r="724" spans="3:19" s="1" customFormat="1" ht="13.2" x14ac:dyDescent="0.3">
      <c r="C724" s="5"/>
      <c r="D724" s="6"/>
      <c r="F724" s="7"/>
      <c r="G724" s="397"/>
      <c r="I724" s="5"/>
      <c r="J724" s="6"/>
      <c r="L724" s="397"/>
      <c r="O724" s="6"/>
      <c r="S724" s="6"/>
    </row>
    <row r="725" spans="3:19" s="1" customFormat="1" ht="13.2" x14ac:dyDescent="0.3">
      <c r="C725" s="5"/>
      <c r="D725" s="6"/>
      <c r="F725" s="7"/>
      <c r="G725" s="397"/>
      <c r="I725" s="5"/>
      <c r="J725" s="6"/>
      <c r="L725" s="397"/>
      <c r="O725" s="6"/>
      <c r="S725" s="6"/>
    </row>
    <row r="726" spans="3:19" s="1" customFormat="1" ht="13.2" x14ac:dyDescent="0.3">
      <c r="C726" s="5"/>
      <c r="D726" s="6"/>
      <c r="F726" s="7"/>
      <c r="G726" s="397"/>
      <c r="I726" s="5"/>
      <c r="J726" s="6"/>
      <c r="L726" s="397"/>
      <c r="O726" s="6"/>
      <c r="S726" s="6"/>
    </row>
    <row r="727" spans="3:19" s="1" customFormat="1" ht="13.2" x14ac:dyDescent="0.3">
      <c r="C727" s="5"/>
      <c r="D727" s="6"/>
      <c r="F727" s="7"/>
      <c r="G727" s="397"/>
      <c r="I727" s="5"/>
      <c r="J727" s="6"/>
      <c r="L727" s="397"/>
      <c r="O727" s="6"/>
      <c r="S727" s="6"/>
    </row>
    <row r="728" spans="3:19" s="1" customFormat="1" ht="13.2" x14ac:dyDescent="0.3">
      <c r="C728" s="5"/>
      <c r="D728" s="6"/>
      <c r="F728" s="7"/>
      <c r="G728" s="397"/>
      <c r="I728" s="5"/>
      <c r="J728" s="6"/>
      <c r="L728" s="397"/>
      <c r="O728" s="6"/>
      <c r="S728" s="6"/>
    </row>
    <row r="729" spans="3:19" s="1" customFormat="1" ht="13.2" x14ac:dyDescent="0.3">
      <c r="C729" s="5"/>
      <c r="D729" s="6"/>
      <c r="F729" s="7"/>
      <c r="G729" s="397"/>
      <c r="I729" s="5"/>
      <c r="J729" s="6"/>
      <c r="L729" s="397"/>
      <c r="O729" s="6"/>
      <c r="S729" s="6"/>
    </row>
    <row r="730" spans="3:19" s="1" customFormat="1" ht="13.2" x14ac:dyDescent="0.3">
      <c r="C730" s="5"/>
      <c r="D730" s="6"/>
      <c r="F730" s="7"/>
      <c r="G730" s="398"/>
      <c r="I730" s="5"/>
      <c r="J730" s="6"/>
      <c r="L730" s="398" t="s">
        <v>526</v>
      </c>
      <c r="O730" s="6"/>
      <c r="S730" s="6"/>
    </row>
    <row r="731" spans="3:19" s="1" customFormat="1" ht="13.2" x14ac:dyDescent="0.3">
      <c r="C731" s="5"/>
      <c r="D731" s="6"/>
      <c r="F731" s="7"/>
      <c r="G731" s="397"/>
      <c r="I731" s="5"/>
      <c r="J731" s="6"/>
      <c r="L731" s="397" t="s">
        <v>527</v>
      </c>
      <c r="O731" s="6"/>
      <c r="S731" s="6"/>
    </row>
    <row r="732" spans="3:19" s="1" customFormat="1" ht="13.2" x14ac:dyDescent="0.3">
      <c r="C732" s="5"/>
      <c r="D732" s="6"/>
      <c r="E732" s="6"/>
      <c r="F732" s="7"/>
      <c r="G732" s="7"/>
      <c r="I732" s="5"/>
      <c r="J732" s="6"/>
      <c r="K732" s="6"/>
      <c r="L732" s="7"/>
      <c r="M732" s="7"/>
      <c r="O732" s="6"/>
      <c r="S732" s="6"/>
    </row>
    <row r="733" spans="3:19" s="1" customFormat="1" ht="13.2" x14ac:dyDescent="0.3">
      <c r="C733" s="5"/>
      <c r="D733" s="6"/>
      <c r="E733" s="6"/>
      <c r="F733" s="7"/>
      <c r="G733" s="7"/>
      <c r="I733" s="5"/>
      <c r="J733" s="6"/>
      <c r="K733" s="6"/>
      <c r="L733" s="7"/>
      <c r="M733" s="7"/>
      <c r="O733" s="6"/>
      <c r="S733" s="6"/>
    </row>
    <row r="734" spans="3:19" s="1" customFormat="1" ht="13.2" x14ac:dyDescent="0.3">
      <c r="C734" s="5"/>
      <c r="D734" s="6"/>
      <c r="E734" s="6"/>
      <c r="F734" s="7"/>
      <c r="G734" s="7"/>
      <c r="I734" s="5"/>
      <c r="J734" s="6"/>
      <c r="K734" s="6"/>
      <c r="L734" s="7"/>
      <c r="M734" s="7"/>
      <c r="O734" s="6"/>
      <c r="S734" s="6"/>
    </row>
    <row r="735" spans="3:19" s="1" customFormat="1" ht="13.2" x14ac:dyDescent="0.3">
      <c r="C735" s="5"/>
      <c r="D735" s="6"/>
      <c r="E735" s="6"/>
      <c r="F735" s="7"/>
      <c r="G735" s="7"/>
      <c r="I735" s="5"/>
      <c r="J735" s="6"/>
      <c r="K735" s="6"/>
      <c r="L735" s="7"/>
      <c r="M735" s="7"/>
      <c r="O735" s="6"/>
      <c r="S735" s="6"/>
    </row>
    <row r="736" spans="3:19" s="1" customFormat="1" ht="13.2" x14ac:dyDescent="0.3">
      <c r="C736" s="5"/>
      <c r="D736" s="6"/>
      <c r="E736" s="6"/>
      <c r="F736" s="7"/>
      <c r="G736" s="7"/>
      <c r="I736" s="5"/>
      <c r="J736" s="6"/>
      <c r="K736" s="6"/>
      <c r="L736" s="7"/>
      <c r="M736" s="7"/>
      <c r="O736" s="6"/>
      <c r="S736" s="6"/>
    </row>
    <row r="737" spans="3:19" s="1" customFormat="1" ht="13.2" x14ac:dyDescent="0.3">
      <c r="C737" s="5"/>
      <c r="D737" s="6"/>
      <c r="E737" s="6"/>
      <c r="F737" s="7"/>
      <c r="G737" s="7"/>
      <c r="I737" s="5"/>
      <c r="J737" s="6"/>
      <c r="K737" s="6"/>
      <c r="L737" s="7"/>
      <c r="M737" s="7"/>
      <c r="O737" s="6"/>
      <c r="S737" s="6"/>
    </row>
    <row r="738" spans="3:19" s="1" customFormat="1" ht="13.2" x14ac:dyDescent="0.3">
      <c r="C738" s="5"/>
      <c r="D738" s="6"/>
      <c r="E738" s="6"/>
      <c r="F738" s="7"/>
      <c r="G738" s="7"/>
      <c r="I738" s="5"/>
      <c r="J738" s="6"/>
      <c r="K738" s="6"/>
      <c r="L738" s="7"/>
      <c r="M738" s="7"/>
      <c r="O738" s="6"/>
      <c r="S738" s="6"/>
    </row>
    <row r="739" spans="3:19" s="1" customFormat="1" ht="13.2" x14ac:dyDescent="0.3">
      <c r="C739" s="5"/>
      <c r="D739" s="6"/>
      <c r="E739" s="6"/>
      <c r="F739" s="7"/>
      <c r="G739" s="7"/>
      <c r="I739" s="5"/>
      <c r="J739" s="6"/>
      <c r="K739" s="6"/>
      <c r="L739" s="7"/>
      <c r="M739" s="7"/>
      <c r="O739" s="6"/>
      <c r="S739" s="6"/>
    </row>
    <row r="740" spans="3:19" s="1" customFormat="1" ht="13.2" x14ac:dyDescent="0.3">
      <c r="C740" s="5"/>
      <c r="D740" s="6"/>
      <c r="E740" s="6"/>
      <c r="F740" s="7"/>
      <c r="G740" s="7"/>
      <c r="I740" s="5"/>
      <c r="J740" s="6"/>
      <c r="K740" s="6"/>
      <c r="L740" s="7"/>
      <c r="M740" s="7"/>
      <c r="O740" s="6"/>
      <c r="S740" s="6"/>
    </row>
    <row r="741" spans="3:19" s="1" customFormat="1" ht="13.2" x14ac:dyDescent="0.3">
      <c r="C741" s="5"/>
      <c r="D741" s="6"/>
      <c r="E741" s="6"/>
      <c r="F741" s="7"/>
      <c r="G741" s="7"/>
      <c r="I741" s="5"/>
      <c r="J741" s="6"/>
      <c r="K741" s="6"/>
      <c r="L741" s="7"/>
      <c r="M741" s="7"/>
      <c r="O741" s="6"/>
      <c r="S741" s="6"/>
    </row>
    <row r="742" spans="3:19" s="1" customFormat="1" ht="13.2" x14ac:dyDescent="0.3">
      <c r="C742" s="5"/>
      <c r="D742" s="6"/>
      <c r="E742" s="6"/>
      <c r="F742" s="7"/>
      <c r="G742" s="7"/>
      <c r="I742" s="5"/>
      <c r="J742" s="6"/>
      <c r="K742" s="6"/>
      <c r="L742" s="7"/>
      <c r="M742" s="7"/>
      <c r="O742" s="6"/>
      <c r="S742" s="6"/>
    </row>
    <row r="743" spans="3:19" s="1" customFormat="1" ht="13.2" x14ac:dyDescent="0.3">
      <c r="C743" s="5"/>
      <c r="D743" s="6"/>
      <c r="E743" s="6"/>
      <c r="F743" s="7"/>
      <c r="G743" s="7"/>
      <c r="I743" s="5"/>
      <c r="J743" s="6"/>
      <c r="K743" s="6"/>
      <c r="L743" s="7"/>
      <c r="M743" s="7"/>
      <c r="O743" s="6"/>
      <c r="S743" s="6"/>
    </row>
    <row r="744" spans="3:19" s="1" customFormat="1" ht="13.2" x14ac:dyDescent="0.3">
      <c r="C744" s="5"/>
      <c r="D744" s="6"/>
      <c r="E744" s="6"/>
      <c r="F744" s="7"/>
      <c r="G744" s="7"/>
      <c r="I744" s="5"/>
      <c r="J744" s="6"/>
      <c r="K744" s="6"/>
      <c r="L744" s="7"/>
      <c r="M744" s="7"/>
      <c r="O744" s="6"/>
      <c r="S744" s="6"/>
    </row>
    <row r="745" spans="3:19" s="1" customFormat="1" ht="13.2" x14ac:dyDescent="0.3">
      <c r="C745" s="5"/>
      <c r="D745" s="6"/>
      <c r="E745" s="6"/>
      <c r="F745" s="7"/>
      <c r="G745" s="7"/>
      <c r="I745" s="5"/>
      <c r="J745" s="6"/>
      <c r="K745" s="6"/>
      <c r="L745" s="7"/>
      <c r="M745" s="7"/>
      <c r="O745" s="6"/>
      <c r="S745" s="6"/>
    </row>
    <row r="746" spans="3:19" s="1" customFormat="1" ht="13.2" x14ac:dyDescent="0.3">
      <c r="C746" s="5"/>
      <c r="D746" s="6"/>
      <c r="E746" s="6"/>
      <c r="F746" s="7"/>
      <c r="G746" s="7"/>
      <c r="I746" s="5"/>
      <c r="J746" s="6"/>
      <c r="K746" s="6"/>
      <c r="L746" s="7"/>
      <c r="M746" s="7"/>
      <c r="O746" s="6"/>
      <c r="S746" s="6"/>
    </row>
    <row r="747" spans="3:19" s="1" customFormat="1" ht="13.2" x14ac:dyDescent="0.3">
      <c r="C747" s="5"/>
      <c r="D747" s="6"/>
      <c r="E747" s="6"/>
      <c r="F747" s="7"/>
      <c r="G747" s="7"/>
      <c r="I747" s="5"/>
      <c r="J747" s="6"/>
      <c r="K747" s="6"/>
      <c r="L747" s="7"/>
      <c r="M747" s="7"/>
      <c r="O747" s="6"/>
      <c r="S747" s="6"/>
    </row>
    <row r="748" spans="3:19" s="1" customFormat="1" ht="13.2" x14ac:dyDescent="0.3">
      <c r="C748" s="5"/>
      <c r="D748" s="6"/>
      <c r="E748" s="6"/>
      <c r="F748" s="7"/>
      <c r="G748" s="7"/>
      <c r="I748" s="5"/>
      <c r="J748" s="6"/>
      <c r="K748" s="6"/>
      <c r="L748" s="7"/>
      <c r="M748" s="7"/>
      <c r="O748" s="6"/>
      <c r="S748" s="6"/>
    </row>
    <row r="749" spans="3:19" s="1" customFormat="1" ht="13.2" x14ac:dyDescent="0.3">
      <c r="C749" s="5"/>
      <c r="D749" s="6"/>
      <c r="E749" s="6"/>
      <c r="F749" s="7"/>
      <c r="G749" s="7"/>
      <c r="I749" s="5"/>
      <c r="J749" s="6"/>
      <c r="K749" s="6"/>
      <c r="L749" s="7"/>
      <c r="M749" s="7"/>
      <c r="O749" s="6"/>
      <c r="S749" s="6"/>
    </row>
    <row r="750" spans="3:19" s="1" customFormat="1" ht="13.2" x14ac:dyDescent="0.3">
      <c r="C750" s="5"/>
      <c r="D750" s="6"/>
      <c r="E750" s="6"/>
      <c r="F750" s="7"/>
      <c r="G750" s="7"/>
      <c r="I750" s="5"/>
      <c r="J750" s="6"/>
      <c r="K750" s="6"/>
      <c r="L750" s="7"/>
      <c r="M750" s="7"/>
      <c r="O750" s="6"/>
      <c r="S750" s="6"/>
    </row>
    <row r="751" spans="3:19" s="1" customFormat="1" ht="13.2" x14ac:dyDescent="0.3">
      <c r="C751" s="5"/>
      <c r="D751" s="6"/>
      <c r="E751" s="6"/>
      <c r="F751" s="7"/>
      <c r="G751" s="7"/>
      <c r="I751" s="5"/>
      <c r="J751" s="6"/>
      <c r="K751" s="6"/>
      <c r="L751" s="7"/>
      <c r="M751" s="7"/>
      <c r="O751" s="6"/>
      <c r="S751" s="6"/>
    </row>
    <row r="752" spans="3:19" s="1" customFormat="1" ht="13.2" x14ac:dyDescent="0.3">
      <c r="C752" s="5"/>
      <c r="D752" s="6"/>
      <c r="E752" s="6"/>
      <c r="F752" s="7"/>
      <c r="G752" s="7"/>
      <c r="I752" s="5"/>
      <c r="J752" s="6"/>
      <c r="K752" s="6"/>
      <c r="L752" s="7"/>
      <c r="M752" s="7"/>
      <c r="O752" s="6"/>
      <c r="S752" s="6"/>
    </row>
    <row r="753" spans="3:19" s="1" customFormat="1" ht="13.2" x14ac:dyDescent="0.3">
      <c r="C753" s="5"/>
      <c r="D753" s="6"/>
      <c r="E753" s="6"/>
      <c r="F753" s="7"/>
      <c r="G753" s="7"/>
      <c r="I753" s="5"/>
      <c r="J753" s="6"/>
      <c r="K753" s="6"/>
      <c r="L753" s="7"/>
      <c r="M753" s="7"/>
      <c r="O753" s="6"/>
      <c r="S753" s="6"/>
    </row>
    <row r="754" spans="3:19" s="1" customFormat="1" ht="13.2" x14ac:dyDescent="0.3">
      <c r="C754" s="5"/>
      <c r="D754" s="6"/>
      <c r="E754" s="6"/>
      <c r="F754" s="7"/>
      <c r="G754" s="7"/>
      <c r="I754" s="5"/>
      <c r="J754" s="6"/>
      <c r="K754" s="6"/>
      <c r="L754" s="7"/>
      <c r="M754" s="7"/>
      <c r="O754" s="6"/>
      <c r="S754" s="6"/>
    </row>
    <row r="755" spans="3:19" s="1" customFormat="1" ht="13.2" x14ac:dyDescent="0.3">
      <c r="C755" s="5"/>
      <c r="D755" s="6"/>
      <c r="E755" s="6"/>
      <c r="F755" s="7"/>
      <c r="G755" s="7"/>
      <c r="I755" s="5"/>
      <c r="J755" s="6"/>
      <c r="K755" s="6"/>
      <c r="L755" s="7"/>
      <c r="M755" s="7"/>
      <c r="O755" s="6"/>
      <c r="S755" s="6"/>
    </row>
    <row r="756" spans="3:19" s="1" customFormat="1" ht="13.2" x14ac:dyDescent="0.3">
      <c r="C756" s="5"/>
      <c r="D756" s="6"/>
      <c r="E756" s="6"/>
      <c r="F756" s="7"/>
      <c r="G756" s="7"/>
      <c r="I756" s="5"/>
      <c r="J756" s="6"/>
      <c r="K756" s="6"/>
      <c r="L756" s="7"/>
      <c r="M756" s="7"/>
      <c r="O756" s="6"/>
      <c r="S756" s="6"/>
    </row>
    <row r="757" spans="3:19" s="1" customFormat="1" ht="13.2" x14ac:dyDescent="0.3">
      <c r="C757" s="5"/>
      <c r="D757" s="6"/>
      <c r="E757" s="6"/>
      <c r="F757" s="7"/>
      <c r="G757" s="7"/>
      <c r="I757" s="5"/>
      <c r="J757" s="6"/>
      <c r="K757" s="6"/>
      <c r="L757" s="7"/>
      <c r="M757" s="7"/>
      <c r="O757" s="6"/>
      <c r="S757" s="6"/>
    </row>
    <row r="758" spans="3:19" s="1" customFormat="1" ht="13.2" x14ac:dyDescent="0.3">
      <c r="C758" s="5"/>
      <c r="D758" s="6"/>
      <c r="E758" s="6"/>
      <c r="F758" s="7"/>
      <c r="G758" s="7"/>
      <c r="I758" s="5"/>
      <c r="J758" s="6"/>
      <c r="K758" s="6"/>
      <c r="L758" s="7"/>
      <c r="M758" s="7"/>
      <c r="O758" s="6"/>
      <c r="S758" s="6"/>
    </row>
    <row r="759" spans="3:19" s="1" customFormat="1" ht="13.2" x14ac:dyDescent="0.3">
      <c r="C759" s="5"/>
      <c r="D759" s="6"/>
      <c r="E759" s="6"/>
      <c r="F759" s="7"/>
      <c r="G759" s="7"/>
      <c r="I759" s="5"/>
      <c r="J759" s="6"/>
      <c r="K759" s="6"/>
      <c r="L759" s="7"/>
      <c r="M759" s="7"/>
      <c r="O759" s="6"/>
      <c r="S759" s="6"/>
    </row>
    <row r="760" spans="3:19" s="1" customFormat="1" ht="13.2" x14ac:dyDescent="0.3">
      <c r="C760" s="5"/>
      <c r="D760" s="6"/>
      <c r="E760" s="6"/>
      <c r="F760" s="7"/>
      <c r="G760" s="7"/>
      <c r="I760" s="5"/>
      <c r="J760" s="6"/>
      <c r="K760" s="6"/>
      <c r="L760" s="7"/>
      <c r="M760" s="7"/>
      <c r="O760" s="6"/>
      <c r="S760" s="6"/>
    </row>
    <row r="761" spans="3:19" s="1" customFormat="1" ht="13.2" x14ac:dyDescent="0.3">
      <c r="C761" s="5"/>
      <c r="D761" s="6"/>
      <c r="E761" s="6"/>
      <c r="F761" s="7"/>
      <c r="G761" s="7"/>
      <c r="I761" s="5"/>
      <c r="J761" s="6"/>
      <c r="K761" s="6"/>
      <c r="L761" s="7"/>
      <c r="M761" s="7"/>
      <c r="O761" s="6"/>
      <c r="S761" s="6"/>
    </row>
    <row r="762" spans="3:19" s="1" customFormat="1" ht="13.2" x14ac:dyDescent="0.3">
      <c r="C762" s="5"/>
      <c r="D762" s="6"/>
      <c r="E762" s="6"/>
      <c r="F762" s="7"/>
      <c r="G762" s="7"/>
      <c r="I762" s="5"/>
      <c r="J762" s="6"/>
      <c r="K762" s="6"/>
      <c r="L762" s="7"/>
      <c r="M762" s="7"/>
      <c r="O762" s="6"/>
      <c r="S762" s="6"/>
    </row>
    <row r="763" spans="3:19" s="1" customFormat="1" ht="13.2" x14ac:dyDescent="0.3">
      <c r="C763" s="5"/>
      <c r="D763" s="6"/>
      <c r="E763" s="6"/>
      <c r="F763" s="7"/>
      <c r="G763" s="7"/>
      <c r="I763" s="5"/>
      <c r="J763" s="6"/>
      <c r="K763" s="6"/>
      <c r="L763" s="7"/>
      <c r="M763" s="7"/>
      <c r="O763" s="6"/>
      <c r="S763" s="6"/>
    </row>
    <row r="764" spans="3:19" s="1" customFormat="1" ht="13.2" x14ac:dyDescent="0.3">
      <c r="C764" s="5"/>
      <c r="D764" s="6"/>
      <c r="E764" s="6"/>
      <c r="F764" s="7"/>
      <c r="G764" s="7"/>
      <c r="I764" s="5"/>
      <c r="J764" s="6"/>
      <c r="K764" s="6"/>
      <c r="L764" s="7"/>
      <c r="M764" s="7"/>
      <c r="O764" s="6"/>
      <c r="S764" s="6"/>
    </row>
    <row r="765" spans="3:19" s="1" customFormat="1" ht="13.2" x14ac:dyDescent="0.3">
      <c r="C765" s="5"/>
      <c r="D765" s="6"/>
      <c r="E765" s="6"/>
      <c r="F765" s="7"/>
      <c r="G765" s="7"/>
      <c r="I765" s="5"/>
      <c r="J765" s="6"/>
      <c r="K765" s="6"/>
      <c r="L765" s="7"/>
      <c r="M765" s="7"/>
      <c r="O765" s="6"/>
      <c r="S765" s="6"/>
    </row>
    <row r="766" spans="3:19" s="1" customFormat="1" ht="13.2" x14ac:dyDescent="0.3">
      <c r="C766" s="5"/>
      <c r="D766" s="6"/>
      <c r="E766" s="6"/>
      <c r="F766" s="7"/>
      <c r="G766" s="7"/>
      <c r="I766" s="5"/>
      <c r="J766" s="6"/>
      <c r="K766" s="6"/>
      <c r="L766" s="7"/>
      <c r="M766" s="7"/>
      <c r="O766" s="6"/>
      <c r="S766" s="6"/>
    </row>
    <row r="767" spans="3:19" s="1" customFormat="1" ht="13.2" x14ac:dyDescent="0.3">
      <c r="C767" s="5"/>
      <c r="D767" s="6"/>
      <c r="E767" s="6"/>
      <c r="F767" s="7"/>
      <c r="G767" s="7"/>
      <c r="I767" s="5"/>
      <c r="J767" s="6"/>
      <c r="K767" s="6"/>
      <c r="L767" s="7"/>
      <c r="M767" s="7"/>
      <c r="O767" s="6"/>
      <c r="S767" s="6"/>
    </row>
    <row r="768" spans="3:19" s="1" customFormat="1" ht="13.2" x14ac:dyDescent="0.3">
      <c r="C768" s="5"/>
      <c r="D768" s="6"/>
      <c r="E768" s="6"/>
      <c r="F768" s="7"/>
      <c r="G768" s="7"/>
      <c r="I768" s="5"/>
      <c r="J768" s="6"/>
      <c r="K768" s="6"/>
      <c r="L768" s="7"/>
      <c r="M768" s="7"/>
      <c r="O768" s="6"/>
      <c r="S768" s="6"/>
    </row>
    <row r="769" spans="3:19" s="1" customFormat="1" ht="13.2" x14ac:dyDescent="0.3">
      <c r="C769" s="5"/>
      <c r="D769" s="6"/>
      <c r="E769" s="6"/>
      <c r="F769" s="7"/>
      <c r="G769" s="7"/>
      <c r="I769" s="5"/>
      <c r="J769" s="6"/>
      <c r="K769" s="6"/>
      <c r="L769" s="7"/>
      <c r="M769" s="7"/>
      <c r="O769" s="6"/>
      <c r="S769" s="6"/>
    </row>
    <row r="770" spans="3:19" s="1" customFormat="1" ht="13.2" x14ac:dyDescent="0.3">
      <c r="C770" s="5"/>
      <c r="D770" s="6"/>
      <c r="E770" s="6"/>
      <c r="F770" s="7"/>
      <c r="G770" s="7"/>
      <c r="I770" s="5"/>
      <c r="J770" s="6"/>
      <c r="K770" s="6"/>
      <c r="L770" s="7"/>
      <c r="M770" s="7"/>
      <c r="O770" s="6"/>
      <c r="S770" s="6"/>
    </row>
    <row r="771" spans="3:19" s="1" customFormat="1" ht="13.2" x14ac:dyDescent="0.3">
      <c r="C771" s="5"/>
      <c r="D771" s="6"/>
      <c r="E771" s="6"/>
      <c r="F771" s="7"/>
      <c r="G771" s="7"/>
      <c r="I771" s="5"/>
      <c r="J771" s="6"/>
      <c r="K771" s="6"/>
      <c r="L771" s="7"/>
      <c r="M771" s="7"/>
      <c r="O771" s="6"/>
      <c r="S771" s="6"/>
    </row>
    <row r="772" spans="3:19" s="1" customFormat="1" ht="13.2" x14ac:dyDescent="0.3">
      <c r="C772" s="5"/>
      <c r="D772" s="6"/>
      <c r="E772" s="6"/>
      <c r="F772" s="7"/>
      <c r="G772" s="7"/>
      <c r="I772" s="5"/>
      <c r="J772" s="6"/>
      <c r="K772" s="6"/>
      <c r="L772" s="7"/>
      <c r="M772" s="7"/>
      <c r="O772" s="6"/>
      <c r="S772" s="6"/>
    </row>
    <row r="773" spans="3:19" s="1" customFormat="1" ht="13.2" x14ac:dyDescent="0.3">
      <c r="C773" s="5"/>
      <c r="D773" s="6"/>
      <c r="E773" s="6"/>
      <c r="F773" s="7"/>
      <c r="G773" s="7"/>
      <c r="I773" s="5"/>
      <c r="J773" s="6"/>
      <c r="K773" s="6"/>
      <c r="L773" s="7"/>
      <c r="M773" s="7"/>
      <c r="O773" s="6"/>
      <c r="S773" s="6"/>
    </row>
    <row r="774" spans="3:19" s="1" customFormat="1" ht="13.2" x14ac:dyDescent="0.3">
      <c r="C774" s="5"/>
      <c r="D774" s="6"/>
      <c r="E774" s="6"/>
      <c r="F774" s="7"/>
      <c r="G774" s="7"/>
      <c r="I774" s="5"/>
      <c r="J774" s="6"/>
      <c r="K774" s="6"/>
      <c r="L774" s="7"/>
      <c r="M774" s="7"/>
      <c r="O774" s="6"/>
      <c r="S774" s="6"/>
    </row>
    <row r="775" spans="3:19" s="1" customFormat="1" ht="13.2" x14ac:dyDescent="0.3">
      <c r="C775" s="5"/>
      <c r="D775" s="6"/>
      <c r="E775" s="6"/>
      <c r="F775" s="7"/>
      <c r="G775" s="7"/>
      <c r="I775" s="5"/>
      <c r="J775" s="6"/>
      <c r="K775" s="6"/>
      <c r="L775" s="7"/>
      <c r="M775" s="7"/>
      <c r="O775" s="6"/>
      <c r="S775" s="6"/>
    </row>
    <row r="776" spans="3:19" s="1" customFormat="1" ht="13.2" x14ac:dyDescent="0.3">
      <c r="C776" s="5"/>
      <c r="D776" s="6"/>
      <c r="E776" s="6"/>
      <c r="F776" s="7"/>
      <c r="G776" s="7"/>
      <c r="I776" s="5"/>
      <c r="J776" s="6"/>
      <c r="K776" s="6"/>
      <c r="L776" s="7"/>
      <c r="M776" s="7"/>
      <c r="O776" s="6"/>
      <c r="S776" s="6"/>
    </row>
    <row r="777" spans="3:19" s="1" customFormat="1" ht="13.2" x14ac:dyDescent="0.3">
      <c r="C777" s="5"/>
      <c r="D777" s="6"/>
      <c r="E777" s="6"/>
      <c r="F777" s="7"/>
      <c r="G777" s="7"/>
      <c r="I777" s="5"/>
      <c r="J777" s="6"/>
      <c r="K777" s="6"/>
      <c r="L777" s="7"/>
      <c r="M777" s="7"/>
      <c r="O777" s="6"/>
      <c r="S777" s="6"/>
    </row>
    <row r="778" spans="3:19" s="1" customFormat="1" ht="13.2" x14ac:dyDescent="0.3">
      <c r="C778" s="5"/>
      <c r="D778" s="6"/>
      <c r="E778" s="6"/>
      <c r="F778" s="7"/>
      <c r="G778" s="7"/>
      <c r="I778" s="5"/>
      <c r="J778" s="6"/>
      <c r="K778" s="6"/>
      <c r="L778" s="7"/>
      <c r="M778" s="7"/>
      <c r="O778" s="6"/>
      <c r="S778" s="6"/>
    </row>
    <row r="779" spans="3:19" s="1" customFormat="1" ht="13.2" x14ac:dyDescent="0.3">
      <c r="C779" s="5"/>
      <c r="D779" s="6"/>
      <c r="E779" s="6"/>
      <c r="F779" s="7"/>
      <c r="G779" s="7"/>
      <c r="I779" s="5"/>
      <c r="J779" s="6"/>
      <c r="K779" s="6"/>
      <c r="L779" s="7"/>
      <c r="M779" s="7"/>
      <c r="O779" s="6"/>
      <c r="S779" s="6"/>
    </row>
    <row r="780" spans="3:19" s="1" customFormat="1" ht="13.2" x14ac:dyDescent="0.3">
      <c r="C780" s="5"/>
      <c r="D780" s="6"/>
      <c r="E780" s="6"/>
      <c r="F780" s="7"/>
      <c r="G780" s="7"/>
      <c r="I780" s="5"/>
      <c r="J780" s="6"/>
      <c r="K780" s="6"/>
      <c r="L780" s="7"/>
      <c r="M780" s="7"/>
      <c r="O780" s="6"/>
      <c r="S780" s="6"/>
    </row>
    <row r="781" spans="3:19" s="1" customFormat="1" ht="13.2" x14ac:dyDescent="0.3">
      <c r="C781" s="5"/>
      <c r="D781" s="6"/>
      <c r="E781" s="6"/>
      <c r="F781" s="7"/>
      <c r="G781" s="7"/>
      <c r="I781" s="5"/>
      <c r="J781" s="6"/>
      <c r="K781" s="6"/>
      <c r="L781" s="7"/>
      <c r="M781" s="7"/>
      <c r="O781" s="6"/>
      <c r="S781" s="6"/>
    </row>
    <row r="782" spans="3:19" s="1" customFormat="1" ht="13.2" x14ac:dyDescent="0.3">
      <c r="C782" s="5"/>
      <c r="D782" s="6"/>
      <c r="E782" s="6"/>
      <c r="F782" s="7"/>
      <c r="G782" s="7"/>
      <c r="I782" s="5"/>
      <c r="J782" s="6"/>
      <c r="K782" s="6"/>
      <c r="L782" s="7"/>
      <c r="M782" s="7"/>
      <c r="O782" s="6"/>
      <c r="S782" s="6"/>
    </row>
    <row r="783" spans="3:19" s="1" customFormat="1" ht="13.2" x14ac:dyDescent="0.3">
      <c r="C783" s="5"/>
      <c r="D783" s="6"/>
      <c r="E783" s="6"/>
      <c r="F783" s="7"/>
      <c r="G783" s="7"/>
      <c r="I783" s="5"/>
      <c r="J783" s="6"/>
      <c r="K783" s="6"/>
      <c r="L783" s="7"/>
      <c r="M783" s="7"/>
      <c r="O783" s="6"/>
      <c r="S783" s="6"/>
    </row>
    <row r="784" spans="3:19" s="1" customFormat="1" ht="13.2" x14ac:dyDescent="0.3">
      <c r="C784" s="5"/>
      <c r="D784" s="6"/>
      <c r="E784" s="6"/>
      <c r="F784" s="7"/>
      <c r="G784" s="7"/>
      <c r="I784" s="5"/>
      <c r="J784" s="6"/>
      <c r="K784" s="6"/>
      <c r="L784" s="7"/>
      <c r="M784" s="7"/>
      <c r="O784" s="6"/>
      <c r="S784" s="6"/>
    </row>
    <row r="785" spans="3:19" s="1" customFormat="1" ht="13.2" x14ac:dyDescent="0.3">
      <c r="C785" s="5"/>
      <c r="D785" s="6"/>
      <c r="E785" s="6"/>
      <c r="F785" s="7"/>
      <c r="G785" s="7"/>
      <c r="I785" s="5"/>
      <c r="J785" s="6"/>
      <c r="K785" s="6"/>
      <c r="L785" s="7"/>
      <c r="M785" s="7"/>
      <c r="O785" s="6"/>
      <c r="S785" s="6"/>
    </row>
    <row r="786" spans="3:19" s="1" customFormat="1" ht="13.2" x14ac:dyDescent="0.3">
      <c r="C786" s="5"/>
      <c r="D786" s="6"/>
      <c r="E786" s="6"/>
      <c r="F786" s="7"/>
      <c r="G786" s="7"/>
      <c r="I786" s="5"/>
      <c r="J786" s="6"/>
      <c r="K786" s="6"/>
      <c r="L786" s="7"/>
      <c r="M786" s="7"/>
      <c r="O786" s="6"/>
      <c r="S786" s="6"/>
    </row>
    <row r="787" spans="3:19" s="1" customFormat="1" ht="13.2" x14ac:dyDescent="0.3">
      <c r="C787" s="5"/>
      <c r="D787" s="6"/>
      <c r="E787" s="6"/>
      <c r="F787" s="7"/>
      <c r="G787" s="7"/>
      <c r="I787" s="5"/>
      <c r="J787" s="6"/>
      <c r="K787" s="6"/>
      <c r="L787" s="7"/>
      <c r="M787" s="7"/>
      <c r="O787" s="6"/>
      <c r="S787" s="6"/>
    </row>
    <row r="788" spans="3:19" s="1" customFormat="1" ht="13.2" x14ac:dyDescent="0.3">
      <c r="C788" s="5"/>
      <c r="D788" s="6"/>
      <c r="E788" s="6"/>
      <c r="F788" s="7"/>
      <c r="G788" s="7"/>
      <c r="I788" s="5"/>
      <c r="J788" s="6"/>
      <c r="K788" s="6"/>
      <c r="L788" s="7"/>
      <c r="M788" s="7"/>
      <c r="O788" s="6"/>
      <c r="S788" s="6"/>
    </row>
    <row r="789" spans="3:19" s="1" customFormat="1" ht="13.2" x14ac:dyDescent="0.3">
      <c r="C789" s="5"/>
      <c r="D789" s="6"/>
      <c r="E789" s="6"/>
      <c r="F789" s="7"/>
      <c r="G789" s="7"/>
      <c r="I789" s="5"/>
      <c r="J789" s="6"/>
      <c r="K789" s="6"/>
      <c r="L789" s="7"/>
      <c r="M789" s="7"/>
      <c r="O789" s="6"/>
      <c r="S789" s="6"/>
    </row>
    <row r="790" spans="3:19" s="1" customFormat="1" ht="13.2" x14ac:dyDescent="0.3">
      <c r="C790" s="5"/>
      <c r="D790" s="6"/>
      <c r="E790" s="6"/>
      <c r="F790" s="7"/>
      <c r="G790" s="7"/>
      <c r="I790" s="5"/>
      <c r="J790" s="6"/>
      <c r="K790" s="6"/>
      <c r="L790" s="7"/>
      <c r="M790" s="7"/>
      <c r="O790" s="6"/>
      <c r="S790" s="6"/>
    </row>
    <row r="791" spans="3:19" s="1" customFormat="1" ht="13.2" x14ac:dyDescent="0.3">
      <c r="C791" s="5"/>
      <c r="D791" s="6"/>
      <c r="E791" s="6"/>
      <c r="F791" s="7"/>
      <c r="G791" s="7"/>
      <c r="I791" s="5"/>
      <c r="J791" s="6"/>
      <c r="K791" s="6"/>
      <c r="L791" s="7"/>
      <c r="M791" s="7"/>
      <c r="O791" s="6"/>
      <c r="S791" s="6"/>
    </row>
    <row r="792" spans="3:19" s="1" customFormat="1" ht="13.2" x14ac:dyDescent="0.3">
      <c r="C792" s="5"/>
      <c r="D792" s="6"/>
      <c r="E792" s="6"/>
      <c r="F792" s="7"/>
      <c r="G792" s="7"/>
      <c r="I792" s="5"/>
      <c r="J792" s="6"/>
      <c r="K792" s="6"/>
      <c r="L792" s="7"/>
      <c r="M792" s="7"/>
      <c r="O792" s="6"/>
      <c r="S792" s="6"/>
    </row>
    <row r="793" spans="3:19" s="1" customFormat="1" ht="13.2" x14ac:dyDescent="0.3">
      <c r="C793" s="5"/>
      <c r="D793" s="6"/>
      <c r="E793" s="6"/>
      <c r="F793" s="7"/>
      <c r="G793" s="7"/>
      <c r="I793" s="5"/>
      <c r="J793" s="6"/>
      <c r="K793" s="6"/>
      <c r="L793" s="7"/>
      <c r="M793" s="7"/>
      <c r="O793" s="6"/>
      <c r="S793" s="6"/>
    </row>
    <row r="794" spans="3:19" s="1" customFormat="1" ht="13.2" x14ac:dyDescent="0.3">
      <c r="C794" s="5"/>
      <c r="D794" s="6"/>
      <c r="E794" s="6"/>
      <c r="F794" s="7"/>
      <c r="G794" s="7"/>
      <c r="I794" s="5"/>
      <c r="J794" s="6"/>
      <c r="K794" s="6"/>
      <c r="L794" s="7"/>
      <c r="M794" s="7"/>
      <c r="O794" s="6"/>
      <c r="S794" s="6"/>
    </row>
    <row r="795" spans="3:19" s="1" customFormat="1" ht="13.2" x14ac:dyDescent="0.3">
      <c r="C795" s="5"/>
      <c r="D795" s="6"/>
      <c r="E795" s="6"/>
      <c r="F795" s="7"/>
      <c r="G795" s="7"/>
      <c r="I795" s="5"/>
      <c r="J795" s="6"/>
      <c r="K795" s="6"/>
      <c r="L795" s="7"/>
      <c r="M795" s="7"/>
      <c r="O795" s="6"/>
      <c r="S795" s="6"/>
    </row>
    <row r="796" spans="3:19" s="1" customFormat="1" ht="13.2" x14ac:dyDescent="0.3">
      <c r="C796" s="5"/>
      <c r="D796" s="6"/>
      <c r="E796" s="6"/>
      <c r="F796" s="7"/>
      <c r="G796" s="7"/>
      <c r="I796" s="5"/>
      <c r="J796" s="6"/>
      <c r="K796" s="6"/>
      <c r="L796" s="7"/>
      <c r="M796" s="7"/>
      <c r="O796" s="6"/>
      <c r="S796" s="6"/>
    </row>
    <row r="797" spans="3:19" s="1" customFormat="1" ht="13.2" x14ac:dyDescent="0.3">
      <c r="C797" s="5"/>
      <c r="D797" s="6"/>
      <c r="E797" s="6"/>
      <c r="F797" s="7"/>
      <c r="G797" s="7"/>
      <c r="I797" s="5"/>
      <c r="J797" s="6"/>
      <c r="K797" s="6"/>
      <c r="L797" s="7"/>
      <c r="M797" s="7"/>
      <c r="O797" s="6"/>
      <c r="S797" s="6"/>
    </row>
    <row r="798" spans="3:19" s="1" customFormat="1" ht="13.2" x14ac:dyDescent="0.3">
      <c r="C798" s="5"/>
      <c r="D798" s="6"/>
      <c r="E798" s="6"/>
      <c r="F798" s="7"/>
      <c r="G798" s="7"/>
      <c r="I798" s="5"/>
      <c r="J798" s="6"/>
      <c r="K798" s="6"/>
      <c r="L798" s="7"/>
      <c r="M798" s="7"/>
      <c r="O798" s="6"/>
      <c r="S798" s="6"/>
    </row>
    <row r="799" spans="3:19" s="1" customFormat="1" ht="13.2" x14ac:dyDescent="0.3">
      <c r="C799" s="5"/>
      <c r="D799" s="6"/>
      <c r="E799" s="6"/>
      <c r="F799" s="7"/>
      <c r="G799" s="7"/>
      <c r="I799" s="5"/>
      <c r="J799" s="6"/>
      <c r="K799" s="6"/>
      <c r="L799" s="7"/>
      <c r="M799" s="7"/>
      <c r="O799" s="6"/>
      <c r="S799" s="6"/>
    </row>
    <row r="800" spans="3:19" s="1" customFormat="1" ht="13.2" x14ac:dyDescent="0.3">
      <c r="C800" s="5"/>
      <c r="D800" s="6"/>
      <c r="E800" s="6"/>
      <c r="F800" s="7"/>
      <c r="G800" s="7"/>
      <c r="I800" s="5"/>
      <c r="J800" s="6"/>
      <c r="K800" s="6"/>
      <c r="L800" s="7"/>
      <c r="M800" s="7"/>
      <c r="O800" s="6"/>
      <c r="S800" s="6"/>
    </row>
    <row r="801" spans="3:19" s="1" customFormat="1" ht="13.2" x14ac:dyDescent="0.3">
      <c r="C801" s="5"/>
      <c r="D801" s="6"/>
      <c r="E801" s="6"/>
      <c r="F801" s="7"/>
      <c r="G801" s="7"/>
      <c r="I801" s="5"/>
      <c r="J801" s="6"/>
      <c r="K801" s="6"/>
      <c r="L801" s="7"/>
      <c r="M801" s="7"/>
      <c r="O801" s="6"/>
      <c r="S801" s="6"/>
    </row>
    <row r="802" spans="3:19" s="1" customFormat="1" ht="13.2" x14ac:dyDescent="0.3">
      <c r="C802" s="5"/>
      <c r="D802" s="6"/>
      <c r="E802" s="6"/>
      <c r="F802" s="7"/>
      <c r="G802" s="7"/>
      <c r="I802" s="5"/>
      <c r="J802" s="6"/>
      <c r="K802" s="6"/>
      <c r="L802" s="7"/>
      <c r="M802" s="7"/>
      <c r="O802" s="6"/>
      <c r="S802" s="6"/>
    </row>
    <row r="803" spans="3:19" s="1" customFormat="1" ht="13.2" x14ac:dyDescent="0.3">
      <c r="C803" s="5"/>
      <c r="D803" s="6"/>
      <c r="E803" s="6"/>
      <c r="F803" s="7"/>
      <c r="G803" s="7"/>
      <c r="I803" s="5"/>
      <c r="J803" s="6"/>
      <c r="K803" s="6"/>
      <c r="L803" s="7"/>
      <c r="M803" s="7"/>
      <c r="O803" s="6"/>
      <c r="S803" s="6"/>
    </row>
    <row r="804" spans="3:19" s="1" customFormat="1" ht="13.2" x14ac:dyDescent="0.3">
      <c r="C804" s="5"/>
      <c r="D804" s="6"/>
      <c r="E804" s="6"/>
      <c r="F804" s="7"/>
      <c r="G804" s="7"/>
      <c r="I804" s="5"/>
      <c r="J804" s="6"/>
      <c r="K804" s="6"/>
      <c r="L804" s="7"/>
      <c r="M804" s="7"/>
      <c r="O804" s="6"/>
      <c r="S804" s="6"/>
    </row>
    <row r="805" spans="3:19" s="1" customFormat="1" ht="13.2" x14ac:dyDescent="0.3">
      <c r="C805" s="5"/>
      <c r="D805" s="6"/>
      <c r="E805" s="6"/>
      <c r="F805" s="7"/>
      <c r="G805" s="7"/>
      <c r="I805" s="5"/>
      <c r="J805" s="6"/>
      <c r="K805" s="6"/>
      <c r="L805" s="7"/>
      <c r="M805" s="7"/>
      <c r="O805" s="6"/>
      <c r="S805" s="6"/>
    </row>
    <row r="806" spans="3:19" s="1" customFormat="1" ht="13.2" x14ac:dyDescent="0.3">
      <c r="C806" s="5"/>
      <c r="D806" s="6"/>
      <c r="E806" s="6"/>
      <c r="F806" s="7"/>
      <c r="G806" s="7"/>
      <c r="I806" s="5"/>
      <c r="J806" s="6"/>
      <c r="K806" s="6"/>
      <c r="L806" s="7"/>
      <c r="M806" s="7"/>
      <c r="O806" s="6"/>
      <c r="S806" s="6"/>
    </row>
    <row r="807" spans="3:19" s="1" customFormat="1" ht="13.2" x14ac:dyDescent="0.3">
      <c r="C807" s="5"/>
      <c r="D807" s="6"/>
      <c r="E807" s="6"/>
      <c r="F807" s="7"/>
      <c r="G807" s="7"/>
      <c r="I807" s="5"/>
      <c r="J807" s="6"/>
      <c r="K807" s="6"/>
      <c r="L807" s="7"/>
      <c r="M807" s="7"/>
      <c r="O807" s="6"/>
      <c r="S807" s="6"/>
    </row>
    <row r="808" spans="3:19" s="1" customFormat="1" ht="13.2" x14ac:dyDescent="0.3">
      <c r="C808" s="5"/>
      <c r="D808" s="6"/>
      <c r="E808" s="6"/>
      <c r="F808" s="7"/>
      <c r="G808" s="7"/>
      <c r="I808" s="5"/>
      <c r="J808" s="6"/>
      <c r="K808" s="6"/>
      <c r="L808" s="7"/>
      <c r="M808" s="7"/>
      <c r="O808" s="6"/>
      <c r="S808" s="6"/>
    </row>
    <row r="809" spans="3:19" s="1" customFormat="1" ht="13.2" x14ac:dyDescent="0.3">
      <c r="C809" s="5"/>
      <c r="D809" s="6"/>
      <c r="E809" s="6"/>
      <c r="F809" s="7"/>
      <c r="G809" s="7"/>
      <c r="I809" s="5"/>
      <c r="J809" s="6"/>
      <c r="K809" s="6"/>
      <c r="L809" s="7"/>
      <c r="M809" s="7"/>
      <c r="O809" s="6"/>
      <c r="S809" s="6"/>
    </row>
    <row r="810" spans="3:19" s="1" customFormat="1" ht="13.2" x14ac:dyDescent="0.3">
      <c r="C810" s="5"/>
      <c r="D810" s="6"/>
      <c r="E810" s="6"/>
      <c r="F810" s="7"/>
      <c r="G810" s="7"/>
      <c r="I810" s="5"/>
      <c r="J810" s="6"/>
      <c r="K810" s="6"/>
      <c r="L810" s="7"/>
      <c r="M810" s="7"/>
      <c r="O810" s="6"/>
      <c r="S810" s="6"/>
    </row>
    <row r="811" spans="3:19" s="1" customFormat="1" ht="13.2" x14ac:dyDescent="0.3">
      <c r="C811" s="5"/>
      <c r="D811" s="6"/>
      <c r="E811" s="6"/>
      <c r="F811" s="7"/>
      <c r="G811" s="7"/>
      <c r="I811" s="5"/>
      <c r="J811" s="6"/>
      <c r="K811" s="6"/>
      <c r="L811" s="7"/>
      <c r="M811" s="7"/>
      <c r="O811" s="6"/>
      <c r="S811" s="6"/>
    </row>
    <row r="812" spans="3:19" s="1" customFormat="1" ht="13.2" x14ac:dyDescent="0.3">
      <c r="C812" s="5"/>
      <c r="D812" s="6"/>
      <c r="E812" s="6"/>
      <c r="F812" s="7"/>
      <c r="G812" s="7"/>
      <c r="I812" s="5"/>
      <c r="J812" s="6"/>
      <c r="K812" s="6"/>
      <c r="L812" s="7"/>
      <c r="M812" s="7"/>
      <c r="O812" s="6"/>
      <c r="S812" s="6"/>
    </row>
    <row r="813" spans="3:19" s="1" customFormat="1" ht="13.2" x14ac:dyDescent="0.3">
      <c r="C813" s="5"/>
      <c r="D813" s="6"/>
      <c r="E813" s="6"/>
      <c r="F813" s="7"/>
      <c r="G813" s="7"/>
      <c r="I813" s="5"/>
      <c r="J813" s="6"/>
      <c r="K813" s="6"/>
      <c r="L813" s="7"/>
      <c r="M813" s="7"/>
      <c r="O813" s="6"/>
      <c r="S813" s="6"/>
    </row>
    <row r="814" spans="3:19" s="1" customFormat="1" ht="13.2" x14ac:dyDescent="0.3">
      <c r="C814" s="5"/>
      <c r="D814" s="6"/>
      <c r="E814" s="6"/>
      <c r="F814" s="7"/>
      <c r="G814" s="7"/>
      <c r="I814" s="5"/>
      <c r="J814" s="6"/>
      <c r="K814" s="6"/>
      <c r="L814" s="7"/>
      <c r="M814" s="7"/>
      <c r="O814" s="6"/>
      <c r="S814" s="6"/>
    </row>
    <row r="815" spans="3:19" s="1" customFormat="1" ht="13.2" x14ac:dyDescent="0.3">
      <c r="C815" s="5"/>
      <c r="D815" s="6"/>
      <c r="E815" s="6"/>
      <c r="F815" s="7"/>
      <c r="G815" s="7"/>
      <c r="I815" s="5"/>
      <c r="J815" s="6"/>
      <c r="K815" s="6"/>
      <c r="L815" s="7"/>
      <c r="M815" s="7"/>
      <c r="O815" s="6"/>
      <c r="S815" s="6"/>
    </row>
    <row r="816" spans="3:19" s="1" customFormat="1" ht="13.2" x14ac:dyDescent="0.3">
      <c r="C816" s="5"/>
      <c r="D816" s="6"/>
      <c r="E816" s="6"/>
      <c r="F816" s="7"/>
      <c r="G816" s="7"/>
      <c r="I816" s="5"/>
      <c r="J816" s="6"/>
      <c r="K816" s="6"/>
      <c r="L816" s="7"/>
      <c r="M816" s="7"/>
      <c r="O816" s="6"/>
      <c r="S816" s="6"/>
    </row>
    <row r="817" spans="3:19" s="1" customFormat="1" ht="13.2" x14ac:dyDescent="0.3">
      <c r="C817" s="5"/>
      <c r="D817" s="6"/>
      <c r="E817" s="6"/>
      <c r="F817" s="7"/>
      <c r="G817" s="7"/>
      <c r="I817" s="5"/>
      <c r="J817" s="6"/>
      <c r="K817" s="6"/>
      <c r="L817" s="7"/>
      <c r="M817" s="7"/>
      <c r="O817" s="6"/>
      <c r="S817" s="6"/>
    </row>
    <row r="818" spans="3:19" s="1" customFormat="1" ht="13.2" x14ac:dyDescent="0.3">
      <c r="C818" s="5"/>
      <c r="D818" s="6"/>
      <c r="E818" s="6"/>
      <c r="F818" s="7"/>
      <c r="G818" s="7"/>
      <c r="I818" s="5"/>
      <c r="J818" s="6"/>
      <c r="K818" s="6"/>
      <c r="L818" s="7"/>
      <c r="M818" s="7"/>
      <c r="O818" s="6"/>
      <c r="S818" s="6"/>
    </row>
    <row r="819" spans="3:19" s="1" customFormat="1" ht="13.2" x14ac:dyDescent="0.3">
      <c r="C819" s="5"/>
      <c r="D819" s="6"/>
      <c r="E819" s="6"/>
      <c r="F819" s="7"/>
      <c r="G819" s="7"/>
      <c r="I819" s="5"/>
      <c r="J819" s="6"/>
      <c r="K819" s="6"/>
      <c r="L819" s="7"/>
      <c r="M819" s="7"/>
      <c r="O819" s="6"/>
      <c r="S819" s="6"/>
    </row>
    <row r="820" spans="3:19" s="1" customFormat="1" ht="13.2" x14ac:dyDescent="0.3">
      <c r="C820" s="5"/>
      <c r="D820" s="6"/>
      <c r="E820" s="6"/>
      <c r="F820" s="7"/>
      <c r="G820" s="7"/>
      <c r="I820" s="5"/>
      <c r="J820" s="6"/>
      <c r="K820" s="6"/>
      <c r="L820" s="7"/>
      <c r="M820" s="7"/>
      <c r="O820" s="6"/>
      <c r="S820" s="6"/>
    </row>
    <row r="821" spans="3:19" s="1" customFormat="1" ht="13.2" x14ac:dyDescent="0.3">
      <c r="C821" s="5"/>
      <c r="D821" s="6"/>
      <c r="E821" s="6"/>
      <c r="F821" s="7"/>
      <c r="G821" s="7"/>
      <c r="I821" s="5"/>
      <c r="J821" s="6"/>
      <c r="K821" s="6"/>
      <c r="L821" s="7"/>
      <c r="M821" s="7"/>
      <c r="O821" s="6"/>
      <c r="S821" s="6"/>
    </row>
    <row r="822" spans="3:19" s="1" customFormat="1" ht="13.2" x14ac:dyDescent="0.3">
      <c r="C822" s="5"/>
      <c r="D822" s="6"/>
      <c r="E822" s="6"/>
      <c r="F822" s="7"/>
      <c r="G822" s="7"/>
      <c r="I822" s="5"/>
      <c r="J822" s="6"/>
      <c r="K822" s="6"/>
      <c r="L822" s="7"/>
      <c r="M822" s="7"/>
      <c r="O822" s="6"/>
      <c r="S822" s="6"/>
    </row>
    <row r="823" spans="3:19" s="1" customFormat="1" ht="13.2" x14ac:dyDescent="0.3">
      <c r="C823" s="5"/>
      <c r="D823" s="6"/>
      <c r="E823" s="6"/>
      <c r="F823" s="7"/>
      <c r="G823" s="7"/>
      <c r="I823" s="5"/>
      <c r="J823" s="6"/>
      <c r="K823" s="6"/>
      <c r="L823" s="7"/>
      <c r="M823" s="7"/>
      <c r="O823" s="6"/>
      <c r="S823" s="6"/>
    </row>
    <row r="824" spans="3:19" s="1" customFormat="1" ht="13.2" x14ac:dyDescent="0.3">
      <c r="C824" s="5"/>
      <c r="D824" s="6"/>
      <c r="E824" s="6"/>
      <c r="F824" s="7"/>
      <c r="G824" s="7"/>
      <c r="I824" s="5"/>
      <c r="J824" s="6"/>
      <c r="K824" s="6"/>
      <c r="L824" s="7"/>
      <c r="M824" s="7"/>
      <c r="O824" s="6"/>
      <c r="S824" s="6"/>
    </row>
    <row r="825" spans="3:19" s="1" customFormat="1" ht="13.2" x14ac:dyDescent="0.3">
      <c r="C825" s="5"/>
      <c r="D825" s="6"/>
      <c r="E825" s="6"/>
      <c r="F825" s="7"/>
      <c r="G825" s="7"/>
      <c r="I825" s="5"/>
      <c r="J825" s="6"/>
      <c r="K825" s="6"/>
      <c r="L825" s="7"/>
      <c r="M825" s="7"/>
      <c r="O825" s="6"/>
      <c r="S825" s="6"/>
    </row>
    <row r="826" spans="3:19" s="1" customFormat="1" ht="13.2" x14ac:dyDescent="0.3">
      <c r="C826" s="5"/>
      <c r="D826" s="6"/>
      <c r="E826" s="6"/>
      <c r="F826" s="7"/>
      <c r="G826" s="7"/>
      <c r="I826" s="5"/>
      <c r="J826" s="6"/>
      <c r="K826" s="6"/>
      <c r="L826" s="7"/>
      <c r="M826" s="7"/>
      <c r="O826" s="6"/>
      <c r="S826" s="6"/>
    </row>
    <row r="827" spans="3:19" s="1" customFormat="1" ht="13.2" x14ac:dyDescent="0.3">
      <c r="C827" s="5"/>
      <c r="D827" s="6"/>
      <c r="E827" s="6"/>
      <c r="F827" s="7"/>
      <c r="G827" s="7"/>
      <c r="I827" s="5"/>
      <c r="J827" s="6"/>
      <c r="K827" s="6"/>
      <c r="L827" s="7"/>
      <c r="M827" s="7"/>
      <c r="O827" s="6"/>
      <c r="S827" s="6"/>
    </row>
    <row r="828" spans="3:19" s="1" customFormat="1" ht="13.2" x14ac:dyDescent="0.3">
      <c r="C828" s="5"/>
      <c r="D828" s="6"/>
      <c r="E828" s="6"/>
      <c r="F828" s="7"/>
      <c r="G828" s="7"/>
      <c r="I828" s="5"/>
      <c r="J828" s="6"/>
      <c r="K828" s="6"/>
      <c r="L828" s="7"/>
      <c r="M828" s="7"/>
      <c r="O828" s="6"/>
      <c r="S828" s="6"/>
    </row>
    <row r="829" spans="3:19" s="1" customFormat="1" ht="13.2" x14ac:dyDescent="0.3">
      <c r="C829" s="5"/>
      <c r="D829" s="6"/>
      <c r="E829" s="6"/>
      <c r="F829" s="7"/>
      <c r="G829" s="7"/>
      <c r="I829" s="5"/>
      <c r="J829" s="6"/>
      <c r="K829" s="6"/>
      <c r="L829" s="7"/>
      <c r="M829" s="7"/>
      <c r="O829" s="6"/>
      <c r="S829" s="6"/>
    </row>
    <row r="830" spans="3:19" s="1" customFormat="1" ht="13.2" x14ac:dyDescent="0.3">
      <c r="C830" s="5"/>
      <c r="D830" s="6"/>
      <c r="E830" s="6"/>
      <c r="F830" s="7"/>
      <c r="G830" s="7"/>
      <c r="I830" s="5"/>
      <c r="J830" s="6"/>
      <c r="K830" s="6"/>
      <c r="L830" s="7"/>
      <c r="M830" s="7"/>
      <c r="O830" s="6"/>
      <c r="S830" s="6"/>
    </row>
    <row r="831" spans="3:19" s="1" customFormat="1" ht="13.2" x14ac:dyDescent="0.3">
      <c r="C831" s="5"/>
      <c r="D831" s="6"/>
      <c r="E831" s="6"/>
      <c r="F831" s="7"/>
      <c r="G831" s="7"/>
      <c r="I831" s="5"/>
      <c r="J831" s="6"/>
      <c r="K831" s="6"/>
      <c r="L831" s="7"/>
      <c r="M831" s="7"/>
      <c r="O831" s="6"/>
      <c r="S831" s="6"/>
    </row>
    <row r="832" spans="3:19" s="1" customFormat="1" ht="13.2" x14ac:dyDescent="0.3">
      <c r="C832" s="5"/>
      <c r="D832" s="6"/>
      <c r="E832" s="6"/>
      <c r="F832" s="7"/>
      <c r="G832" s="7"/>
      <c r="I832" s="5"/>
      <c r="J832" s="6"/>
      <c r="K832" s="6"/>
      <c r="L832" s="7"/>
      <c r="M832" s="7"/>
      <c r="O832" s="6"/>
      <c r="S832" s="6"/>
    </row>
    <row r="833" spans="3:19" s="1" customFormat="1" ht="13.2" x14ac:dyDescent="0.3">
      <c r="C833" s="5"/>
      <c r="D833" s="6"/>
      <c r="E833" s="6"/>
      <c r="F833" s="7"/>
      <c r="G833" s="7"/>
      <c r="I833" s="5"/>
      <c r="J833" s="6"/>
      <c r="K833" s="6"/>
      <c r="L833" s="7"/>
      <c r="M833" s="7"/>
      <c r="O833" s="6"/>
      <c r="S833" s="6"/>
    </row>
    <row r="834" spans="3:19" s="1" customFormat="1" ht="13.2" x14ac:dyDescent="0.3">
      <c r="C834" s="5"/>
      <c r="D834" s="6"/>
      <c r="E834" s="6"/>
      <c r="F834" s="7"/>
      <c r="G834" s="7"/>
      <c r="I834" s="5"/>
      <c r="J834" s="6"/>
      <c r="K834" s="6"/>
      <c r="L834" s="7"/>
      <c r="M834" s="7"/>
      <c r="O834" s="6"/>
      <c r="S834" s="6"/>
    </row>
    <row r="835" spans="3:19" s="1" customFormat="1" ht="13.2" x14ac:dyDescent="0.3">
      <c r="C835" s="5"/>
      <c r="D835" s="6"/>
      <c r="E835" s="6"/>
      <c r="F835" s="7"/>
      <c r="G835" s="7"/>
      <c r="I835" s="5"/>
      <c r="J835" s="6"/>
      <c r="K835" s="6"/>
      <c r="L835" s="7"/>
      <c r="M835" s="7"/>
      <c r="O835" s="6"/>
      <c r="S835" s="6"/>
    </row>
    <row r="836" spans="3:19" s="1" customFormat="1" ht="13.2" x14ac:dyDescent="0.3">
      <c r="C836" s="5"/>
      <c r="D836" s="6"/>
      <c r="E836" s="6"/>
      <c r="F836" s="7"/>
      <c r="G836" s="7"/>
      <c r="I836" s="5"/>
      <c r="J836" s="6"/>
      <c r="K836" s="6"/>
      <c r="L836" s="7"/>
      <c r="M836" s="7"/>
      <c r="O836" s="6"/>
      <c r="S836" s="6"/>
    </row>
    <row r="837" spans="3:19" s="1" customFormat="1" ht="13.2" x14ac:dyDescent="0.3">
      <c r="C837" s="5"/>
      <c r="D837" s="6"/>
      <c r="E837" s="6"/>
      <c r="F837" s="7"/>
      <c r="G837" s="7"/>
      <c r="I837" s="5"/>
      <c r="J837" s="6"/>
      <c r="K837" s="6"/>
      <c r="L837" s="7"/>
      <c r="M837" s="7"/>
      <c r="O837" s="6"/>
      <c r="S837" s="6"/>
    </row>
    <row r="838" spans="3:19" s="1" customFormat="1" ht="13.2" x14ac:dyDescent="0.3">
      <c r="C838" s="5"/>
      <c r="D838" s="6"/>
      <c r="E838" s="6"/>
      <c r="F838" s="7"/>
      <c r="G838" s="7"/>
      <c r="I838" s="5"/>
      <c r="J838" s="6"/>
      <c r="K838" s="6"/>
      <c r="L838" s="7"/>
      <c r="M838" s="7"/>
      <c r="O838" s="6"/>
      <c r="S838" s="6"/>
    </row>
    <row r="839" spans="3:19" s="1" customFormat="1" ht="13.2" x14ac:dyDescent="0.3">
      <c r="C839" s="5"/>
      <c r="D839" s="6"/>
      <c r="E839" s="6"/>
      <c r="F839" s="7"/>
      <c r="G839" s="7"/>
      <c r="I839" s="5"/>
      <c r="J839" s="6"/>
      <c r="K839" s="6"/>
      <c r="L839" s="7"/>
      <c r="M839" s="7"/>
      <c r="O839" s="6"/>
      <c r="S839" s="6"/>
    </row>
    <row r="840" spans="3:19" s="1" customFormat="1" ht="13.2" x14ac:dyDescent="0.3">
      <c r="C840" s="5"/>
      <c r="D840" s="6"/>
      <c r="E840" s="6"/>
      <c r="F840" s="7"/>
      <c r="G840" s="7"/>
      <c r="I840" s="5"/>
      <c r="J840" s="6"/>
      <c r="K840" s="6"/>
      <c r="L840" s="7"/>
      <c r="M840" s="7"/>
      <c r="O840" s="6"/>
      <c r="S840" s="6"/>
    </row>
    <row r="841" spans="3:19" s="1" customFormat="1" ht="13.2" x14ac:dyDescent="0.3">
      <c r="C841" s="5"/>
      <c r="D841" s="6"/>
      <c r="E841" s="6"/>
      <c r="F841" s="7"/>
      <c r="G841" s="7"/>
      <c r="I841" s="5"/>
      <c r="J841" s="6"/>
      <c r="K841" s="6"/>
      <c r="L841" s="7"/>
      <c r="M841" s="7"/>
      <c r="O841" s="6"/>
      <c r="S841" s="6"/>
    </row>
    <row r="842" spans="3:19" s="1" customFormat="1" ht="13.2" x14ac:dyDescent="0.3">
      <c r="C842" s="5"/>
      <c r="D842" s="6"/>
      <c r="E842" s="6"/>
      <c r="F842" s="7"/>
      <c r="G842" s="7"/>
      <c r="I842" s="5"/>
      <c r="J842" s="6"/>
      <c r="K842" s="6"/>
      <c r="L842" s="7"/>
      <c r="M842" s="7"/>
      <c r="O842" s="6"/>
      <c r="S842" s="6"/>
    </row>
    <row r="843" spans="3:19" s="1" customFormat="1" ht="13.2" x14ac:dyDescent="0.3">
      <c r="C843" s="5"/>
      <c r="D843" s="6"/>
      <c r="E843" s="6"/>
      <c r="F843" s="7"/>
      <c r="G843" s="7"/>
      <c r="I843" s="5"/>
      <c r="J843" s="6"/>
      <c r="K843" s="6"/>
      <c r="L843" s="7"/>
      <c r="M843" s="7"/>
      <c r="O843" s="6"/>
      <c r="S843" s="6"/>
    </row>
    <row r="844" spans="3:19" s="1" customFormat="1" ht="13.2" x14ac:dyDescent="0.3">
      <c r="C844" s="5"/>
      <c r="D844" s="6"/>
      <c r="E844" s="6"/>
      <c r="F844" s="7"/>
      <c r="G844" s="7"/>
      <c r="I844" s="5"/>
      <c r="J844" s="6"/>
      <c r="K844" s="6"/>
      <c r="L844" s="7"/>
      <c r="M844" s="7"/>
      <c r="O844" s="6"/>
      <c r="S844" s="6"/>
    </row>
    <row r="845" spans="3:19" s="1" customFormat="1" ht="13.2" x14ac:dyDescent="0.3">
      <c r="C845" s="5"/>
      <c r="D845" s="6"/>
      <c r="E845" s="6"/>
      <c r="F845" s="7"/>
      <c r="G845" s="7"/>
      <c r="I845" s="5"/>
      <c r="J845" s="6"/>
      <c r="K845" s="6"/>
      <c r="L845" s="7"/>
      <c r="M845" s="7"/>
      <c r="O845" s="6"/>
      <c r="S845" s="6"/>
    </row>
    <row r="846" spans="3:19" s="1" customFormat="1" ht="13.2" x14ac:dyDescent="0.3">
      <c r="C846" s="5"/>
      <c r="D846" s="6"/>
      <c r="E846" s="6"/>
      <c r="F846" s="7"/>
      <c r="G846" s="7"/>
      <c r="I846" s="5"/>
      <c r="J846" s="6"/>
      <c r="K846" s="6"/>
      <c r="L846" s="7"/>
      <c r="M846" s="7"/>
      <c r="O846" s="6"/>
      <c r="S846" s="6"/>
    </row>
    <row r="847" spans="3:19" s="1" customFormat="1" ht="13.2" x14ac:dyDescent="0.3">
      <c r="C847" s="5"/>
      <c r="D847" s="6"/>
      <c r="E847" s="6"/>
      <c r="F847" s="7"/>
      <c r="G847" s="7"/>
      <c r="I847" s="5"/>
      <c r="J847" s="6"/>
      <c r="K847" s="6"/>
      <c r="L847" s="7"/>
      <c r="M847" s="7"/>
      <c r="O847" s="6"/>
      <c r="S847" s="6"/>
    </row>
    <row r="848" spans="3:19" s="1" customFormat="1" ht="13.2" x14ac:dyDescent="0.3">
      <c r="C848" s="5"/>
      <c r="D848" s="6"/>
      <c r="E848" s="6"/>
      <c r="F848" s="7"/>
      <c r="G848" s="7"/>
      <c r="I848" s="5"/>
      <c r="J848" s="6"/>
      <c r="K848" s="6"/>
      <c r="L848" s="7"/>
      <c r="M848" s="7"/>
      <c r="O848" s="6"/>
      <c r="S848" s="6"/>
    </row>
    <row r="849" spans="3:19" s="1" customFormat="1" ht="13.2" x14ac:dyDescent="0.3">
      <c r="C849" s="5"/>
      <c r="D849" s="6"/>
      <c r="E849" s="6"/>
      <c r="F849" s="7"/>
      <c r="G849" s="7"/>
      <c r="I849" s="5"/>
      <c r="J849" s="6"/>
      <c r="K849" s="6"/>
      <c r="L849" s="7"/>
      <c r="M849" s="7"/>
      <c r="O849" s="6"/>
      <c r="S849" s="6"/>
    </row>
    <row r="850" spans="3:19" s="1" customFormat="1" ht="13.2" x14ac:dyDescent="0.3">
      <c r="C850" s="5"/>
      <c r="D850" s="6"/>
      <c r="E850" s="6"/>
      <c r="F850" s="7"/>
      <c r="G850" s="7"/>
      <c r="I850" s="5"/>
      <c r="J850" s="6"/>
      <c r="K850" s="6"/>
      <c r="L850" s="7"/>
      <c r="M850" s="7"/>
      <c r="O850" s="6"/>
      <c r="S850" s="6"/>
    </row>
    <row r="851" spans="3:19" s="1" customFormat="1" ht="13.2" x14ac:dyDescent="0.3">
      <c r="C851" s="5"/>
      <c r="D851" s="6"/>
      <c r="E851" s="6"/>
      <c r="F851" s="7"/>
      <c r="G851" s="7"/>
      <c r="I851" s="5"/>
      <c r="J851" s="6"/>
      <c r="K851" s="6"/>
      <c r="L851" s="7"/>
      <c r="M851" s="7"/>
      <c r="O851" s="6"/>
      <c r="S851" s="6"/>
    </row>
    <row r="852" spans="3:19" s="1" customFormat="1" ht="13.2" x14ac:dyDescent="0.3">
      <c r="C852" s="5"/>
      <c r="D852" s="6"/>
      <c r="E852" s="6"/>
      <c r="F852" s="7"/>
      <c r="G852" s="7"/>
      <c r="I852" s="5"/>
      <c r="J852" s="6"/>
      <c r="K852" s="6"/>
      <c r="L852" s="7"/>
      <c r="M852" s="7"/>
      <c r="O852" s="6"/>
      <c r="S852" s="6"/>
    </row>
    <row r="853" spans="3:19" s="1" customFormat="1" ht="13.2" x14ac:dyDescent="0.3">
      <c r="C853" s="5"/>
      <c r="D853" s="6"/>
      <c r="E853" s="6"/>
      <c r="F853" s="7"/>
      <c r="G853" s="7"/>
      <c r="I853" s="5"/>
      <c r="J853" s="6"/>
      <c r="K853" s="6"/>
      <c r="L853" s="7"/>
      <c r="M853" s="7"/>
      <c r="O853" s="6"/>
      <c r="S853" s="6"/>
    </row>
    <row r="854" spans="3:19" s="1" customFormat="1" ht="13.2" x14ac:dyDescent="0.3">
      <c r="C854" s="5"/>
      <c r="D854" s="6"/>
      <c r="E854" s="6"/>
      <c r="F854" s="7"/>
      <c r="G854" s="7"/>
      <c r="I854" s="5"/>
      <c r="J854" s="6"/>
      <c r="K854" s="6"/>
      <c r="L854" s="7"/>
      <c r="M854" s="7"/>
      <c r="O854" s="6"/>
      <c r="S854" s="6"/>
    </row>
    <row r="855" spans="3:19" s="1" customFormat="1" ht="13.2" x14ac:dyDescent="0.3">
      <c r="C855" s="5"/>
      <c r="D855" s="6"/>
      <c r="E855" s="6"/>
      <c r="F855" s="7"/>
      <c r="G855" s="7"/>
      <c r="I855" s="5"/>
      <c r="J855" s="6"/>
      <c r="K855" s="6"/>
      <c r="L855" s="7"/>
      <c r="M855" s="7"/>
      <c r="O855" s="6"/>
      <c r="S855" s="6"/>
    </row>
    <row r="856" spans="3:19" s="1" customFormat="1" ht="13.2" x14ac:dyDescent="0.3">
      <c r="C856" s="5"/>
      <c r="D856" s="6"/>
      <c r="E856" s="6"/>
      <c r="F856" s="7"/>
      <c r="G856" s="7"/>
      <c r="I856" s="5"/>
      <c r="J856" s="6"/>
      <c r="K856" s="6"/>
      <c r="L856" s="7"/>
      <c r="M856" s="7"/>
      <c r="O856" s="6"/>
      <c r="S856" s="6"/>
    </row>
    <row r="857" spans="3:19" s="1" customFormat="1" ht="13.2" x14ac:dyDescent="0.3">
      <c r="C857" s="5"/>
      <c r="D857" s="6"/>
      <c r="E857" s="6"/>
      <c r="F857" s="7"/>
      <c r="G857" s="7"/>
      <c r="I857" s="5"/>
      <c r="J857" s="6"/>
      <c r="K857" s="6"/>
      <c r="L857" s="7"/>
      <c r="M857" s="7"/>
      <c r="O857" s="6"/>
      <c r="S857" s="6"/>
    </row>
    <row r="858" spans="3:19" s="1" customFormat="1" ht="13.2" x14ac:dyDescent="0.3">
      <c r="C858" s="5"/>
      <c r="D858" s="6"/>
      <c r="E858" s="6"/>
      <c r="F858" s="7"/>
      <c r="G858" s="7"/>
      <c r="I858" s="5"/>
      <c r="J858" s="6"/>
      <c r="K858" s="6"/>
      <c r="L858" s="7"/>
      <c r="M858" s="7"/>
      <c r="O858" s="6"/>
      <c r="S858" s="6"/>
    </row>
    <row r="859" spans="3:19" s="1" customFormat="1" ht="13.2" x14ac:dyDescent="0.3">
      <c r="C859" s="5"/>
      <c r="D859" s="6"/>
      <c r="E859" s="6"/>
      <c r="F859" s="7"/>
      <c r="G859" s="7"/>
      <c r="I859" s="5"/>
      <c r="J859" s="6"/>
      <c r="K859" s="6"/>
      <c r="L859" s="7"/>
      <c r="M859" s="7"/>
      <c r="O859" s="6"/>
      <c r="S859" s="6"/>
    </row>
    <row r="860" spans="3:19" s="1" customFormat="1" ht="13.2" x14ac:dyDescent="0.3">
      <c r="C860" s="5"/>
      <c r="D860" s="6"/>
      <c r="E860" s="6"/>
      <c r="F860" s="7"/>
      <c r="G860" s="7"/>
      <c r="I860" s="5"/>
      <c r="J860" s="6"/>
      <c r="K860" s="6"/>
      <c r="L860" s="7"/>
      <c r="M860" s="7"/>
      <c r="O860" s="6"/>
      <c r="S860" s="6"/>
    </row>
    <row r="861" spans="3:19" s="1" customFormat="1" ht="13.2" x14ac:dyDescent="0.3">
      <c r="C861" s="5"/>
      <c r="D861" s="6"/>
      <c r="E861" s="6"/>
      <c r="F861" s="7"/>
      <c r="G861" s="7"/>
      <c r="I861" s="5"/>
      <c r="J861" s="6"/>
      <c r="K861" s="6"/>
      <c r="L861" s="7"/>
      <c r="M861" s="7"/>
      <c r="O861" s="6"/>
      <c r="S861" s="6"/>
    </row>
    <row r="862" spans="3:19" s="1" customFormat="1" ht="13.2" x14ac:dyDescent="0.3">
      <c r="C862" s="5"/>
      <c r="D862" s="6"/>
      <c r="E862" s="6"/>
      <c r="F862" s="7"/>
      <c r="G862" s="7"/>
      <c r="I862" s="5"/>
      <c r="J862" s="6"/>
      <c r="K862" s="6"/>
      <c r="L862" s="7"/>
      <c r="M862" s="7"/>
      <c r="O862" s="6"/>
      <c r="S862" s="6"/>
    </row>
    <row r="863" spans="3:19" s="1" customFormat="1" ht="13.2" x14ac:dyDescent="0.3">
      <c r="C863" s="5"/>
      <c r="D863" s="6"/>
      <c r="E863" s="6"/>
      <c r="F863" s="7"/>
      <c r="G863" s="7"/>
      <c r="I863" s="5"/>
      <c r="J863" s="6"/>
      <c r="K863" s="6"/>
      <c r="L863" s="7"/>
      <c r="M863" s="7"/>
      <c r="O863" s="6"/>
      <c r="S863" s="6"/>
    </row>
    <row r="864" spans="3:19" s="1" customFormat="1" ht="13.2" x14ac:dyDescent="0.3">
      <c r="C864" s="5"/>
      <c r="D864" s="6"/>
      <c r="E864" s="6"/>
      <c r="F864" s="7"/>
      <c r="G864" s="7"/>
      <c r="I864" s="5"/>
      <c r="J864" s="6"/>
      <c r="K864" s="6"/>
      <c r="L864" s="7"/>
      <c r="M864" s="7"/>
      <c r="O864" s="6"/>
      <c r="S864" s="6"/>
    </row>
    <row r="865" spans="3:19" s="1" customFormat="1" ht="13.2" x14ac:dyDescent="0.3">
      <c r="C865" s="5"/>
      <c r="D865" s="6"/>
      <c r="E865" s="6"/>
      <c r="F865" s="7"/>
      <c r="G865" s="7"/>
      <c r="I865" s="5"/>
      <c r="J865" s="6"/>
      <c r="K865" s="6"/>
      <c r="L865" s="7"/>
      <c r="M865" s="7"/>
      <c r="O865" s="6"/>
      <c r="S865" s="6"/>
    </row>
    <row r="866" spans="3:19" s="1" customFormat="1" ht="13.2" x14ac:dyDescent="0.3">
      <c r="C866" s="5"/>
      <c r="D866" s="6"/>
      <c r="E866" s="6"/>
      <c r="F866" s="7"/>
      <c r="G866" s="7"/>
      <c r="I866" s="5"/>
      <c r="J866" s="6"/>
      <c r="K866" s="6"/>
      <c r="L866" s="7"/>
      <c r="M866" s="7"/>
      <c r="O866" s="6"/>
      <c r="S866" s="6"/>
    </row>
    <row r="867" spans="3:19" s="1" customFormat="1" ht="13.2" x14ac:dyDescent="0.3">
      <c r="C867" s="5"/>
      <c r="D867" s="6"/>
      <c r="E867" s="6"/>
      <c r="F867" s="7"/>
      <c r="G867" s="7"/>
      <c r="I867" s="5"/>
      <c r="J867" s="6"/>
      <c r="K867" s="6"/>
      <c r="L867" s="7"/>
      <c r="M867" s="7"/>
      <c r="O867" s="6"/>
      <c r="S867" s="6"/>
    </row>
    <row r="868" spans="3:19" s="1" customFormat="1" ht="13.2" x14ac:dyDescent="0.3">
      <c r="C868" s="5"/>
      <c r="D868" s="6"/>
      <c r="E868" s="6"/>
      <c r="F868" s="7"/>
      <c r="G868" s="7"/>
      <c r="I868" s="5"/>
      <c r="J868" s="6"/>
      <c r="K868" s="6"/>
      <c r="L868" s="7"/>
      <c r="M868" s="7"/>
      <c r="O868" s="6"/>
      <c r="S868" s="6"/>
    </row>
    <row r="869" spans="3:19" s="1" customFormat="1" ht="13.2" x14ac:dyDescent="0.3">
      <c r="C869" s="5"/>
      <c r="D869" s="6"/>
      <c r="E869" s="6"/>
      <c r="F869" s="7"/>
      <c r="G869" s="7"/>
      <c r="I869" s="5"/>
      <c r="J869" s="6"/>
      <c r="K869" s="6"/>
      <c r="L869" s="7"/>
      <c r="M869" s="7"/>
      <c r="O869" s="6"/>
      <c r="S869" s="6"/>
    </row>
    <row r="870" spans="3:19" s="1" customFormat="1" ht="13.2" x14ac:dyDescent="0.3">
      <c r="C870" s="5"/>
      <c r="D870" s="6"/>
      <c r="E870" s="6"/>
      <c r="F870" s="7"/>
      <c r="G870" s="7"/>
      <c r="I870" s="5"/>
      <c r="J870" s="6"/>
      <c r="K870" s="6"/>
      <c r="L870" s="7"/>
      <c r="M870" s="7"/>
      <c r="O870" s="6"/>
      <c r="S870" s="6"/>
    </row>
    <row r="871" spans="3:19" s="1" customFormat="1" ht="13.2" x14ac:dyDescent="0.3">
      <c r="C871" s="5"/>
      <c r="D871" s="6"/>
      <c r="E871" s="6"/>
      <c r="F871" s="7"/>
      <c r="G871" s="7"/>
      <c r="I871" s="5"/>
      <c r="J871" s="6"/>
      <c r="K871" s="6"/>
      <c r="L871" s="7"/>
      <c r="M871" s="7"/>
      <c r="O871" s="6"/>
      <c r="S871" s="6"/>
    </row>
    <row r="872" spans="3:19" s="1" customFormat="1" ht="13.2" x14ac:dyDescent="0.3">
      <c r="C872" s="5"/>
      <c r="D872" s="6"/>
      <c r="E872" s="6"/>
      <c r="F872" s="7"/>
      <c r="G872" s="7"/>
      <c r="I872" s="5"/>
      <c r="J872" s="6"/>
      <c r="K872" s="6"/>
      <c r="L872" s="7"/>
      <c r="M872" s="7"/>
      <c r="O872" s="6"/>
      <c r="S872" s="6"/>
    </row>
    <row r="873" spans="3:19" s="1" customFormat="1" ht="13.2" x14ac:dyDescent="0.3">
      <c r="C873" s="5"/>
      <c r="D873" s="6"/>
      <c r="E873" s="6"/>
      <c r="F873" s="7"/>
      <c r="G873" s="7"/>
      <c r="I873" s="5"/>
      <c r="J873" s="6"/>
      <c r="K873" s="6"/>
      <c r="L873" s="7"/>
      <c r="M873" s="7"/>
      <c r="O873" s="6"/>
      <c r="S873" s="6"/>
    </row>
    <row r="874" spans="3:19" s="1" customFormat="1" ht="13.2" x14ac:dyDescent="0.3">
      <c r="C874" s="5"/>
      <c r="D874" s="6"/>
      <c r="E874" s="6"/>
      <c r="F874" s="7"/>
      <c r="G874" s="7"/>
      <c r="I874" s="5"/>
      <c r="J874" s="6"/>
      <c r="K874" s="6"/>
      <c r="L874" s="7"/>
      <c r="M874" s="7"/>
      <c r="O874" s="6"/>
      <c r="S874" s="6"/>
    </row>
    <row r="875" spans="3:19" s="1" customFormat="1" ht="13.2" x14ac:dyDescent="0.3">
      <c r="C875" s="5"/>
      <c r="D875" s="6"/>
      <c r="E875" s="6"/>
      <c r="F875" s="7"/>
      <c r="G875" s="7"/>
      <c r="I875" s="5"/>
      <c r="J875" s="6"/>
      <c r="K875" s="6"/>
      <c r="L875" s="7"/>
      <c r="M875" s="7"/>
      <c r="O875" s="6"/>
      <c r="S875" s="6"/>
    </row>
    <row r="876" spans="3:19" s="1" customFormat="1" ht="13.2" x14ac:dyDescent="0.3">
      <c r="C876" s="5"/>
      <c r="D876" s="6"/>
      <c r="E876" s="6"/>
      <c r="F876" s="7"/>
      <c r="G876" s="7"/>
      <c r="I876" s="5"/>
      <c r="J876" s="6"/>
      <c r="K876" s="6"/>
      <c r="L876" s="7"/>
      <c r="M876" s="7"/>
      <c r="O876" s="6"/>
      <c r="S876" s="6"/>
    </row>
    <row r="877" spans="3:19" s="1" customFormat="1" ht="13.2" x14ac:dyDescent="0.3">
      <c r="C877" s="5"/>
      <c r="D877" s="6"/>
      <c r="E877" s="6"/>
      <c r="F877" s="7"/>
      <c r="G877" s="7"/>
      <c r="I877" s="5"/>
      <c r="J877" s="6"/>
      <c r="K877" s="6"/>
      <c r="L877" s="7"/>
      <c r="M877" s="7"/>
      <c r="O877" s="6"/>
      <c r="S877" s="6"/>
    </row>
    <row r="878" spans="3:19" s="1" customFormat="1" ht="13.2" x14ac:dyDescent="0.3">
      <c r="C878" s="5"/>
      <c r="D878" s="6"/>
      <c r="E878" s="6"/>
      <c r="F878" s="7"/>
      <c r="G878" s="7"/>
      <c r="I878" s="5"/>
      <c r="J878" s="6"/>
      <c r="K878" s="6"/>
      <c r="L878" s="7"/>
      <c r="M878" s="7"/>
      <c r="O878" s="6"/>
      <c r="S878" s="6"/>
    </row>
    <row r="879" spans="3:19" s="1" customFormat="1" ht="13.2" x14ac:dyDescent="0.3">
      <c r="C879" s="5"/>
      <c r="D879" s="6"/>
      <c r="E879" s="6"/>
      <c r="F879" s="7"/>
      <c r="G879" s="7"/>
      <c r="I879" s="5"/>
      <c r="J879" s="6"/>
      <c r="K879" s="6"/>
      <c r="L879" s="7"/>
      <c r="M879" s="7"/>
      <c r="O879" s="6"/>
      <c r="S879" s="6"/>
    </row>
    <row r="880" spans="3:19" s="1" customFormat="1" ht="13.2" x14ac:dyDescent="0.3">
      <c r="C880" s="5"/>
      <c r="D880" s="6"/>
      <c r="E880" s="6"/>
      <c r="F880" s="7"/>
      <c r="G880" s="7"/>
      <c r="I880" s="5"/>
      <c r="J880" s="6"/>
      <c r="K880" s="6"/>
      <c r="L880" s="7"/>
      <c r="M880" s="7"/>
      <c r="O880" s="6"/>
      <c r="S880" s="6"/>
    </row>
    <row r="881" spans="3:19" s="1" customFormat="1" ht="13.2" x14ac:dyDescent="0.3">
      <c r="C881" s="5"/>
      <c r="D881" s="6"/>
      <c r="E881" s="6"/>
      <c r="F881" s="7"/>
      <c r="G881" s="7"/>
      <c r="I881" s="5"/>
      <c r="J881" s="6"/>
      <c r="K881" s="6"/>
      <c r="L881" s="7"/>
      <c r="M881" s="7"/>
      <c r="O881" s="6"/>
      <c r="S881" s="6"/>
    </row>
    <row r="882" spans="3:19" s="1" customFormat="1" ht="13.2" x14ac:dyDescent="0.3">
      <c r="C882" s="5"/>
      <c r="D882" s="6"/>
      <c r="E882" s="6"/>
      <c r="F882" s="7"/>
      <c r="G882" s="7"/>
      <c r="I882" s="5"/>
      <c r="J882" s="6"/>
      <c r="K882" s="6"/>
      <c r="L882" s="7"/>
      <c r="M882" s="7"/>
      <c r="O882" s="6"/>
      <c r="S882" s="6"/>
    </row>
    <row r="883" spans="3:19" s="1" customFormat="1" ht="13.2" x14ac:dyDescent="0.3">
      <c r="C883" s="5"/>
      <c r="D883" s="6"/>
      <c r="E883" s="6"/>
      <c r="F883" s="7"/>
      <c r="G883" s="7"/>
      <c r="I883" s="5"/>
      <c r="J883" s="6"/>
      <c r="K883" s="6"/>
      <c r="L883" s="7"/>
      <c r="M883" s="7"/>
      <c r="O883" s="6"/>
      <c r="S883" s="6"/>
    </row>
    <row r="884" spans="3:19" s="1" customFormat="1" ht="13.2" x14ac:dyDescent="0.3">
      <c r="C884" s="5"/>
      <c r="D884" s="6"/>
      <c r="E884" s="6"/>
      <c r="F884" s="7"/>
      <c r="G884" s="7"/>
      <c r="I884" s="5"/>
      <c r="J884" s="6"/>
      <c r="K884" s="6"/>
      <c r="L884" s="7"/>
      <c r="M884" s="7"/>
      <c r="O884" s="6"/>
      <c r="S884" s="6"/>
    </row>
    <row r="885" spans="3:19" s="1" customFormat="1" ht="13.2" x14ac:dyDescent="0.3">
      <c r="C885" s="5"/>
      <c r="D885" s="6"/>
      <c r="E885" s="6"/>
      <c r="F885" s="7"/>
      <c r="G885" s="7"/>
      <c r="I885" s="5"/>
      <c r="J885" s="6"/>
      <c r="K885" s="6"/>
      <c r="L885" s="7"/>
      <c r="M885" s="7"/>
      <c r="O885" s="6"/>
      <c r="S885" s="6"/>
    </row>
    <row r="886" spans="3:19" s="1" customFormat="1" ht="13.2" x14ac:dyDescent="0.3">
      <c r="C886" s="5"/>
      <c r="D886" s="6"/>
      <c r="E886" s="6"/>
      <c r="F886" s="7"/>
      <c r="G886" s="7"/>
      <c r="I886" s="5"/>
      <c r="J886" s="6"/>
      <c r="K886" s="6"/>
      <c r="L886" s="7"/>
      <c r="M886" s="7"/>
      <c r="O886" s="6"/>
      <c r="S886" s="6"/>
    </row>
    <row r="887" spans="3:19" s="1" customFormat="1" ht="13.2" x14ac:dyDescent="0.3">
      <c r="C887" s="5"/>
      <c r="D887" s="6"/>
      <c r="E887" s="6"/>
      <c r="F887" s="7"/>
      <c r="G887" s="7"/>
      <c r="I887" s="5"/>
      <c r="J887" s="6"/>
      <c r="K887" s="6"/>
      <c r="L887" s="7"/>
      <c r="M887" s="7"/>
      <c r="O887" s="6"/>
      <c r="S887" s="6"/>
    </row>
    <row r="888" spans="3:19" s="1" customFormat="1" ht="13.2" x14ac:dyDescent="0.3">
      <c r="C888" s="5"/>
      <c r="D888" s="6"/>
      <c r="E888" s="6"/>
      <c r="F888" s="7"/>
      <c r="G888" s="7"/>
      <c r="I888" s="5"/>
      <c r="J888" s="6"/>
      <c r="K888" s="6"/>
      <c r="L888" s="7"/>
      <c r="M888" s="7"/>
      <c r="O888" s="6"/>
      <c r="S888" s="6"/>
    </row>
    <row r="889" spans="3:19" s="1" customFormat="1" ht="13.2" x14ac:dyDescent="0.3">
      <c r="C889" s="5"/>
      <c r="D889" s="6"/>
      <c r="E889" s="6"/>
      <c r="F889" s="7"/>
      <c r="G889" s="7"/>
      <c r="I889" s="5"/>
      <c r="J889" s="6"/>
      <c r="K889" s="6"/>
      <c r="L889" s="7"/>
      <c r="M889" s="7"/>
      <c r="O889" s="6"/>
      <c r="S889" s="6"/>
    </row>
    <row r="890" spans="3:19" s="1" customFormat="1" ht="13.2" x14ac:dyDescent="0.3">
      <c r="C890" s="5"/>
      <c r="D890" s="6"/>
      <c r="E890" s="6"/>
      <c r="F890" s="7"/>
      <c r="G890" s="7"/>
      <c r="I890" s="5"/>
      <c r="J890" s="6"/>
      <c r="K890" s="6"/>
      <c r="L890" s="7"/>
      <c r="M890" s="7"/>
      <c r="O890" s="6"/>
      <c r="S890" s="6"/>
    </row>
    <row r="891" spans="3:19" s="1" customFormat="1" ht="13.2" x14ac:dyDescent="0.3">
      <c r="C891" s="5"/>
      <c r="D891" s="6"/>
      <c r="E891" s="6"/>
      <c r="F891" s="7"/>
      <c r="G891" s="7"/>
      <c r="I891" s="5"/>
      <c r="J891" s="6"/>
      <c r="K891" s="6"/>
      <c r="L891" s="7"/>
      <c r="M891" s="7"/>
      <c r="O891" s="6"/>
      <c r="S891" s="6"/>
    </row>
    <row r="892" spans="3:19" s="1" customFormat="1" ht="13.2" x14ac:dyDescent="0.3">
      <c r="C892" s="5"/>
      <c r="D892" s="6"/>
      <c r="E892" s="6"/>
      <c r="F892" s="7"/>
      <c r="G892" s="7"/>
      <c r="I892" s="5"/>
      <c r="J892" s="6"/>
      <c r="K892" s="6"/>
      <c r="L892" s="7"/>
      <c r="M892" s="7"/>
      <c r="O892" s="6"/>
      <c r="S892" s="6"/>
    </row>
    <row r="893" spans="3:19" s="1" customFormat="1" ht="13.2" x14ac:dyDescent="0.3">
      <c r="C893" s="5"/>
      <c r="D893" s="6"/>
      <c r="E893" s="6"/>
      <c r="F893" s="7"/>
      <c r="G893" s="7"/>
      <c r="I893" s="5"/>
      <c r="J893" s="6"/>
      <c r="K893" s="6"/>
      <c r="L893" s="7"/>
      <c r="M893" s="7"/>
      <c r="O893" s="6"/>
      <c r="S893" s="6"/>
    </row>
    <row r="894" spans="3:19" s="1" customFormat="1" ht="13.2" x14ac:dyDescent="0.3">
      <c r="C894" s="5"/>
      <c r="D894" s="6"/>
      <c r="E894" s="6"/>
      <c r="F894" s="7"/>
      <c r="G894" s="7"/>
      <c r="I894" s="5"/>
      <c r="J894" s="6"/>
      <c r="K894" s="6"/>
      <c r="L894" s="7"/>
      <c r="M894" s="7"/>
      <c r="O894" s="6"/>
      <c r="S894" s="6"/>
    </row>
    <row r="895" spans="3:19" s="1" customFormat="1" ht="13.2" x14ac:dyDescent="0.3">
      <c r="C895" s="5"/>
      <c r="D895" s="6"/>
      <c r="E895" s="6"/>
      <c r="F895" s="7"/>
      <c r="G895" s="7"/>
      <c r="I895" s="5"/>
      <c r="J895" s="6"/>
      <c r="K895" s="6"/>
      <c r="L895" s="7"/>
      <c r="M895" s="7"/>
      <c r="O895" s="6"/>
      <c r="S895" s="6"/>
    </row>
    <row r="896" spans="3:19" s="1" customFormat="1" ht="13.2" x14ac:dyDescent="0.3">
      <c r="C896" s="5"/>
      <c r="D896" s="6"/>
      <c r="E896" s="6"/>
      <c r="F896" s="7"/>
      <c r="G896" s="7"/>
      <c r="I896" s="5"/>
      <c r="J896" s="6"/>
      <c r="K896" s="6"/>
      <c r="L896" s="7"/>
      <c r="M896" s="7"/>
      <c r="O896" s="6"/>
      <c r="S896" s="6"/>
    </row>
    <row r="897" spans="3:19" s="1" customFormat="1" ht="13.2" x14ac:dyDescent="0.3">
      <c r="C897" s="5"/>
      <c r="D897" s="6"/>
      <c r="E897" s="6"/>
      <c r="F897" s="7"/>
      <c r="G897" s="7"/>
      <c r="I897" s="5"/>
      <c r="J897" s="6"/>
      <c r="K897" s="6"/>
      <c r="L897" s="7"/>
      <c r="M897" s="7"/>
      <c r="O897" s="6"/>
      <c r="S897" s="6"/>
    </row>
    <row r="898" spans="3:19" s="1" customFormat="1" ht="13.2" x14ac:dyDescent="0.3">
      <c r="C898" s="5"/>
      <c r="D898" s="6"/>
      <c r="E898" s="6"/>
      <c r="F898" s="7"/>
      <c r="G898" s="7"/>
      <c r="I898" s="5"/>
      <c r="J898" s="6"/>
      <c r="K898" s="6"/>
      <c r="L898" s="7"/>
      <c r="M898" s="7"/>
      <c r="O898" s="6"/>
      <c r="S898" s="6"/>
    </row>
    <row r="899" spans="3:19" s="1" customFormat="1" ht="13.2" x14ac:dyDescent="0.3">
      <c r="C899" s="5"/>
      <c r="D899" s="6"/>
      <c r="E899" s="6"/>
      <c r="F899" s="7"/>
      <c r="G899" s="7"/>
      <c r="I899" s="5"/>
      <c r="J899" s="6"/>
      <c r="K899" s="6"/>
      <c r="L899" s="7"/>
      <c r="M899" s="7"/>
      <c r="O899" s="6"/>
      <c r="S899" s="6"/>
    </row>
    <row r="900" spans="3:19" s="1" customFormat="1" ht="13.2" x14ac:dyDescent="0.3">
      <c r="C900" s="5"/>
      <c r="D900" s="6"/>
      <c r="E900" s="6"/>
      <c r="F900" s="7"/>
      <c r="G900" s="7"/>
      <c r="I900" s="5"/>
      <c r="J900" s="6"/>
      <c r="K900" s="6"/>
      <c r="L900" s="7"/>
      <c r="M900" s="7"/>
      <c r="O900" s="6"/>
      <c r="S900" s="6"/>
    </row>
    <row r="901" spans="3:19" s="1" customFormat="1" ht="13.2" x14ac:dyDescent="0.3">
      <c r="C901" s="5"/>
      <c r="D901" s="6"/>
      <c r="E901" s="6"/>
      <c r="F901" s="7"/>
      <c r="G901" s="7"/>
      <c r="I901" s="5"/>
      <c r="J901" s="6"/>
      <c r="K901" s="6"/>
      <c r="L901" s="7"/>
      <c r="M901" s="7"/>
      <c r="O901" s="6"/>
      <c r="S901" s="6"/>
    </row>
    <row r="902" spans="3:19" s="1" customFormat="1" ht="13.2" x14ac:dyDescent="0.3">
      <c r="C902" s="5"/>
      <c r="D902" s="6"/>
      <c r="E902" s="6"/>
      <c r="F902" s="7"/>
      <c r="G902" s="7"/>
      <c r="I902" s="5"/>
      <c r="J902" s="6"/>
      <c r="K902" s="6"/>
      <c r="L902" s="7"/>
      <c r="M902" s="7"/>
      <c r="O902" s="6"/>
      <c r="S902" s="6"/>
    </row>
    <row r="903" spans="3:19" s="1" customFormat="1" ht="13.2" x14ac:dyDescent="0.3">
      <c r="C903" s="5"/>
      <c r="D903" s="6"/>
      <c r="E903" s="6"/>
      <c r="F903" s="7"/>
      <c r="G903" s="7"/>
      <c r="I903" s="5"/>
      <c r="J903" s="6"/>
      <c r="K903" s="6"/>
      <c r="L903" s="7"/>
      <c r="M903" s="7"/>
      <c r="O903" s="6"/>
      <c r="S903" s="6"/>
    </row>
    <row r="904" spans="3:19" s="1" customFormat="1" ht="13.2" x14ac:dyDescent="0.3">
      <c r="C904" s="5"/>
      <c r="D904" s="6"/>
      <c r="E904" s="6"/>
      <c r="F904" s="7"/>
      <c r="G904" s="7"/>
      <c r="I904" s="5"/>
      <c r="J904" s="6"/>
      <c r="K904" s="6"/>
      <c r="L904" s="7"/>
      <c r="M904" s="7"/>
      <c r="O904" s="6"/>
      <c r="S904" s="6"/>
    </row>
    <row r="905" spans="3:19" s="1" customFormat="1" ht="13.2" x14ac:dyDescent="0.3">
      <c r="C905" s="5"/>
      <c r="D905" s="6"/>
      <c r="E905" s="6"/>
      <c r="F905" s="7"/>
      <c r="G905" s="7"/>
      <c r="I905" s="5"/>
      <c r="J905" s="6"/>
      <c r="K905" s="6"/>
      <c r="L905" s="7"/>
      <c r="M905" s="7"/>
      <c r="O905" s="6"/>
      <c r="S905" s="6"/>
    </row>
    <row r="906" spans="3:19" s="1" customFormat="1" ht="13.2" x14ac:dyDescent="0.3">
      <c r="C906" s="5"/>
      <c r="D906" s="6"/>
      <c r="E906" s="6"/>
      <c r="F906" s="7"/>
      <c r="G906" s="7"/>
      <c r="I906" s="5"/>
      <c r="J906" s="6"/>
      <c r="K906" s="6"/>
      <c r="L906" s="7"/>
      <c r="M906" s="7"/>
      <c r="O906" s="6"/>
      <c r="S906" s="6"/>
    </row>
    <row r="907" spans="3:19" s="1" customFormat="1" ht="13.2" x14ac:dyDescent="0.3">
      <c r="C907" s="5"/>
      <c r="D907" s="6"/>
      <c r="E907" s="6"/>
      <c r="F907" s="7"/>
      <c r="G907" s="7"/>
      <c r="I907" s="5"/>
      <c r="J907" s="6"/>
      <c r="K907" s="6"/>
      <c r="L907" s="7"/>
      <c r="M907" s="7"/>
      <c r="O907" s="6"/>
      <c r="S907" s="6"/>
    </row>
    <row r="908" spans="3:19" s="1" customFormat="1" ht="13.2" x14ac:dyDescent="0.3">
      <c r="C908" s="5"/>
      <c r="D908" s="6"/>
      <c r="E908" s="6"/>
      <c r="F908" s="7"/>
      <c r="G908" s="7"/>
      <c r="I908" s="5"/>
      <c r="J908" s="6"/>
      <c r="K908" s="6"/>
      <c r="L908" s="7"/>
      <c r="M908" s="7"/>
      <c r="O908" s="6"/>
      <c r="S908" s="6"/>
    </row>
    <row r="909" spans="3:19" s="1" customFormat="1" ht="13.2" x14ac:dyDescent="0.3">
      <c r="C909" s="5"/>
      <c r="D909" s="6"/>
      <c r="E909" s="6"/>
      <c r="F909" s="7"/>
      <c r="G909" s="7"/>
      <c r="I909" s="5"/>
      <c r="J909" s="6"/>
      <c r="K909" s="6"/>
      <c r="L909" s="7"/>
      <c r="M909" s="7"/>
      <c r="O909" s="6"/>
      <c r="S909" s="6"/>
    </row>
    <row r="910" spans="3:19" s="1" customFormat="1" ht="13.2" x14ac:dyDescent="0.3">
      <c r="C910" s="5"/>
      <c r="D910" s="6"/>
      <c r="E910" s="6"/>
      <c r="F910" s="7"/>
      <c r="G910" s="7"/>
      <c r="I910" s="5"/>
      <c r="J910" s="6"/>
      <c r="K910" s="6"/>
      <c r="L910" s="7"/>
      <c r="M910" s="7"/>
      <c r="O910" s="6"/>
      <c r="S910" s="6"/>
    </row>
    <row r="911" spans="3:19" s="1" customFormat="1" ht="13.2" x14ac:dyDescent="0.3">
      <c r="C911" s="5"/>
      <c r="D911" s="6"/>
      <c r="E911" s="6"/>
      <c r="F911" s="7"/>
      <c r="G911" s="7"/>
      <c r="I911" s="5"/>
      <c r="J911" s="6"/>
      <c r="K911" s="6"/>
      <c r="L911" s="7"/>
      <c r="M911" s="7"/>
      <c r="O911" s="6"/>
      <c r="S911" s="6"/>
    </row>
    <row r="912" spans="3:19" s="1" customFormat="1" ht="13.2" x14ac:dyDescent="0.3">
      <c r="C912" s="5"/>
      <c r="D912" s="6"/>
      <c r="E912" s="6"/>
      <c r="F912" s="7"/>
      <c r="G912" s="7"/>
      <c r="I912" s="5"/>
      <c r="J912" s="6"/>
      <c r="K912" s="6"/>
      <c r="L912" s="7"/>
      <c r="M912" s="7"/>
      <c r="O912" s="6"/>
      <c r="S912" s="6"/>
    </row>
    <row r="913" spans="3:19" s="1" customFormat="1" ht="13.2" x14ac:dyDescent="0.3">
      <c r="C913" s="5"/>
      <c r="D913" s="6"/>
      <c r="E913" s="6"/>
      <c r="F913" s="7"/>
      <c r="G913" s="7"/>
      <c r="I913" s="5"/>
      <c r="J913" s="6"/>
      <c r="K913" s="6"/>
      <c r="L913" s="7"/>
      <c r="M913" s="7"/>
      <c r="O913" s="6"/>
      <c r="S913" s="6"/>
    </row>
    <row r="914" spans="3:19" s="1" customFormat="1" ht="13.2" x14ac:dyDescent="0.3">
      <c r="C914" s="5"/>
      <c r="D914" s="6"/>
      <c r="E914" s="6"/>
      <c r="F914" s="7"/>
      <c r="G914" s="7"/>
      <c r="I914" s="5"/>
      <c r="J914" s="6"/>
      <c r="K914" s="6"/>
      <c r="L914" s="7"/>
      <c r="M914" s="7"/>
      <c r="O914" s="6"/>
      <c r="S914" s="6"/>
    </row>
    <row r="915" spans="3:19" s="1" customFormat="1" ht="13.2" x14ac:dyDescent="0.3">
      <c r="C915" s="5"/>
      <c r="D915" s="6"/>
      <c r="E915" s="6"/>
      <c r="F915" s="7"/>
      <c r="G915" s="7"/>
      <c r="I915" s="5"/>
      <c r="J915" s="6"/>
      <c r="K915" s="6"/>
      <c r="L915" s="7"/>
      <c r="M915" s="7"/>
      <c r="O915" s="6"/>
      <c r="S915" s="6"/>
    </row>
    <row r="916" spans="3:19" s="1" customFormat="1" ht="13.2" x14ac:dyDescent="0.3">
      <c r="C916" s="5"/>
      <c r="D916" s="6"/>
      <c r="E916" s="6"/>
      <c r="F916" s="7"/>
      <c r="G916" s="7"/>
      <c r="I916" s="5"/>
      <c r="J916" s="6"/>
      <c r="K916" s="6"/>
      <c r="L916" s="7"/>
      <c r="M916" s="7"/>
      <c r="O916" s="6"/>
      <c r="S916" s="6"/>
    </row>
    <row r="917" spans="3:19" s="1" customFormat="1" ht="13.2" x14ac:dyDescent="0.3">
      <c r="C917" s="5"/>
      <c r="D917" s="6"/>
      <c r="E917" s="6"/>
      <c r="F917" s="7"/>
      <c r="G917" s="7"/>
      <c r="I917" s="5"/>
      <c r="J917" s="6"/>
      <c r="K917" s="6"/>
      <c r="L917" s="7"/>
      <c r="M917" s="7"/>
      <c r="O917" s="6"/>
      <c r="S917" s="6"/>
    </row>
    <row r="918" spans="3:19" s="1" customFormat="1" ht="13.2" x14ac:dyDescent="0.3">
      <c r="C918" s="5"/>
      <c r="D918" s="6"/>
      <c r="E918" s="6"/>
      <c r="F918" s="7"/>
      <c r="G918" s="7"/>
      <c r="I918" s="5"/>
      <c r="J918" s="6"/>
      <c r="K918" s="6"/>
      <c r="L918" s="7"/>
      <c r="M918" s="7"/>
      <c r="O918" s="6"/>
      <c r="S918" s="6"/>
    </row>
    <row r="919" spans="3:19" s="1" customFormat="1" ht="13.2" x14ac:dyDescent="0.3">
      <c r="C919" s="5"/>
      <c r="D919" s="6"/>
      <c r="E919" s="6"/>
      <c r="F919" s="7"/>
      <c r="G919" s="7"/>
      <c r="I919" s="5"/>
      <c r="J919" s="6"/>
      <c r="K919" s="6"/>
      <c r="L919" s="7"/>
      <c r="M919" s="7"/>
      <c r="O919" s="6"/>
      <c r="S919" s="6"/>
    </row>
    <row r="920" spans="3:19" s="1" customFormat="1" ht="13.2" x14ac:dyDescent="0.3">
      <c r="C920" s="5"/>
      <c r="D920" s="6"/>
      <c r="E920" s="6"/>
      <c r="F920" s="7"/>
      <c r="G920" s="7"/>
      <c r="I920" s="5"/>
      <c r="J920" s="6"/>
      <c r="K920" s="6"/>
      <c r="L920" s="7"/>
      <c r="M920" s="7"/>
      <c r="O920" s="6"/>
      <c r="S920" s="6"/>
    </row>
    <row r="921" spans="3:19" s="1" customFormat="1" ht="13.2" x14ac:dyDescent="0.3">
      <c r="C921" s="5"/>
      <c r="D921" s="6"/>
      <c r="E921" s="6"/>
      <c r="F921" s="7"/>
      <c r="G921" s="7"/>
      <c r="I921" s="5"/>
      <c r="J921" s="6"/>
      <c r="K921" s="6"/>
      <c r="L921" s="7"/>
      <c r="M921" s="7"/>
      <c r="O921" s="6"/>
      <c r="S921" s="6"/>
    </row>
    <row r="922" spans="3:19" s="1" customFormat="1" ht="13.2" x14ac:dyDescent="0.3">
      <c r="C922" s="5"/>
      <c r="D922" s="6"/>
      <c r="E922" s="6"/>
      <c r="F922" s="7"/>
      <c r="G922" s="7"/>
      <c r="I922" s="5"/>
      <c r="J922" s="6"/>
      <c r="K922" s="6"/>
      <c r="L922" s="7"/>
      <c r="M922" s="7"/>
      <c r="O922" s="6"/>
      <c r="S922" s="6"/>
    </row>
    <row r="923" spans="3:19" s="1" customFormat="1" ht="13.2" x14ac:dyDescent="0.3">
      <c r="C923" s="5"/>
      <c r="D923" s="6"/>
      <c r="E923" s="6"/>
      <c r="F923" s="7"/>
      <c r="G923" s="7"/>
      <c r="I923" s="5"/>
      <c r="J923" s="6"/>
      <c r="K923" s="6"/>
      <c r="L923" s="7"/>
      <c r="M923" s="7"/>
      <c r="O923" s="6"/>
      <c r="S923" s="6"/>
    </row>
    <row r="924" spans="3:19" s="1" customFormat="1" ht="13.2" x14ac:dyDescent="0.3">
      <c r="C924" s="5"/>
      <c r="D924" s="6"/>
      <c r="E924" s="6"/>
      <c r="F924" s="7"/>
      <c r="G924" s="7"/>
      <c r="I924" s="5"/>
      <c r="J924" s="6"/>
      <c r="K924" s="6"/>
      <c r="L924" s="7"/>
      <c r="M924" s="7"/>
      <c r="O924" s="6"/>
      <c r="S924" s="6"/>
    </row>
    <row r="925" spans="3:19" s="1" customFormat="1" ht="13.2" x14ac:dyDescent="0.3">
      <c r="C925" s="5"/>
      <c r="D925" s="6"/>
      <c r="E925" s="6"/>
      <c r="F925" s="7"/>
      <c r="G925" s="7"/>
      <c r="I925" s="5"/>
      <c r="J925" s="6"/>
      <c r="K925" s="6"/>
      <c r="L925" s="7"/>
      <c r="M925" s="7"/>
      <c r="O925" s="6"/>
      <c r="S925" s="6"/>
    </row>
    <row r="926" spans="3:19" s="1" customFormat="1" ht="13.2" x14ac:dyDescent="0.3">
      <c r="C926" s="5"/>
      <c r="D926" s="6"/>
      <c r="E926" s="6"/>
      <c r="F926" s="7"/>
      <c r="G926" s="7"/>
      <c r="I926" s="5"/>
      <c r="J926" s="6"/>
      <c r="K926" s="6"/>
      <c r="L926" s="7"/>
      <c r="M926" s="7"/>
      <c r="O926" s="6"/>
      <c r="S926" s="6"/>
    </row>
    <row r="927" spans="3:19" s="1" customFormat="1" ht="13.2" x14ac:dyDescent="0.3">
      <c r="C927" s="5"/>
      <c r="D927" s="6"/>
      <c r="E927" s="6"/>
      <c r="F927" s="7"/>
      <c r="G927" s="7"/>
      <c r="I927" s="5"/>
      <c r="J927" s="6"/>
      <c r="K927" s="6"/>
      <c r="L927" s="7"/>
      <c r="M927" s="7"/>
      <c r="O927" s="6"/>
      <c r="S927" s="6"/>
    </row>
    <row r="928" spans="3:19" s="1" customFormat="1" ht="13.2" x14ac:dyDescent="0.3">
      <c r="C928" s="5"/>
      <c r="D928" s="6"/>
      <c r="E928" s="6"/>
      <c r="F928" s="7"/>
      <c r="G928" s="7"/>
      <c r="I928" s="5"/>
      <c r="J928" s="6"/>
      <c r="K928" s="6"/>
      <c r="L928" s="7"/>
      <c r="M928" s="7"/>
      <c r="O928" s="6"/>
      <c r="S928" s="6"/>
    </row>
    <row r="929" spans="3:19" s="1" customFormat="1" ht="13.2" x14ac:dyDescent="0.3">
      <c r="C929" s="5"/>
      <c r="D929" s="6"/>
      <c r="E929" s="6"/>
      <c r="F929" s="7"/>
      <c r="G929" s="7"/>
      <c r="I929" s="5"/>
      <c r="J929" s="6"/>
      <c r="K929" s="6"/>
      <c r="L929" s="7"/>
      <c r="M929" s="7"/>
      <c r="O929" s="6"/>
      <c r="S929" s="6"/>
    </row>
    <row r="930" spans="3:19" s="1" customFormat="1" ht="13.2" x14ac:dyDescent="0.3">
      <c r="C930" s="5"/>
      <c r="D930" s="6"/>
      <c r="E930" s="6"/>
      <c r="F930" s="7"/>
      <c r="G930" s="7"/>
      <c r="I930" s="5"/>
      <c r="J930" s="6"/>
      <c r="K930" s="6"/>
      <c r="L930" s="7"/>
      <c r="M930" s="7"/>
      <c r="O930" s="6"/>
      <c r="S930" s="6"/>
    </row>
    <row r="931" spans="3:19" s="1" customFormat="1" ht="13.2" x14ac:dyDescent="0.3">
      <c r="C931" s="5"/>
      <c r="D931" s="6"/>
      <c r="E931" s="6"/>
      <c r="F931" s="7"/>
      <c r="G931" s="7"/>
      <c r="I931" s="5"/>
      <c r="J931" s="6"/>
      <c r="K931" s="6"/>
      <c r="L931" s="7"/>
      <c r="M931" s="7"/>
      <c r="O931" s="6"/>
      <c r="S931" s="6"/>
    </row>
    <row r="932" spans="3:19" s="1" customFormat="1" ht="13.2" x14ac:dyDescent="0.3">
      <c r="C932" s="5"/>
      <c r="D932" s="6"/>
      <c r="E932" s="6"/>
      <c r="F932" s="7"/>
      <c r="G932" s="7"/>
      <c r="I932" s="5"/>
      <c r="J932" s="6"/>
      <c r="K932" s="6"/>
      <c r="L932" s="7"/>
      <c r="M932" s="7"/>
      <c r="O932" s="6"/>
      <c r="S932" s="6"/>
    </row>
    <row r="933" spans="3:19" s="1" customFormat="1" ht="13.2" x14ac:dyDescent="0.3">
      <c r="C933" s="5"/>
      <c r="D933" s="6"/>
      <c r="E933" s="6"/>
      <c r="F933" s="7"/>
      <c r="G933" s="7"/>
      <c r="I933" s="5"/>
      <c r="J933" s="6"/>
      <c r="K933" s="6"/>
      <c r="L933" s="7"/>
      <c r="M933" s="7"/>
      <c r="O933" s="6"/>
      <c r="S933" s="6"/>
    </row>
    <row r="934" spans="3:19" s="1" customFormat="1" ht="13.2" x14ac:dyDescent="0.3">
      <c r="C934" s="5"/>
      <c r="D934" s="6"/>
      <c r="E934" s="6"/>
      <c r="F934" s="7"/>
      <c r="G934" s="7"/>
      <c r="I934" s="5"/>
      <c r="J934" s="6"/>
      <c r="K934" s="6"/>
      <c r="L934" s="7"/>
      <c r="M934" s="7"/>
      <c r="O934" s="6"/>
      <c r="S934" s="6"/>
    </row>
    <row r="935" spans="3:19" s="1" customFormat="1" ht="13.2" x14ac:dyDescent="0.3">
      <c r="C935" s="5"/>
      <c r="D935" s="6"/>
      <c r="E935" s="6"/>
      <c r="F935" s="7"/>
      <c r="G935" s="7"/>
      <c r="I935" s="5"/>
      <c r="J935" s="6"/>
      <c r="K935" s="6"/>
      <c r="L935" s="7"/>
      <c r="M935" s="7"/>
      <c r="O935" s="6"/>
      <c r="S935" s="6"/>
    </row>
    <row r="936" spans="3:19" s="1" customFormat="1" ht="13.2" x14ac:dyDescent="0.3">
      <c r="C936" s="5"/>
      <c r="D936" s="6"/>
      <c r="E936" s="6"/>
      <c r="F936" s="7"/>
      <c r="G936" s="7"/>
      <c r="I936" s="5"/>
      <c r="J936" s="6"/>
      <c r="K936" s="6"/>
      <c r="L936" s="7"/>
      <c r="M936" s="7"/>
      <c r="O936" s="6"/>
      <c r="S936" s="6"/>
    </row>
    <row r="937" spans="3:19" s="1" customFormat="1" ht="13.2" x14ac:dyDescent="0.3">
      <c r="C937" s="5"/>
      <c r="D937" s="6"/>
      <c r="E937" s="6"/>
      <c r="F937" s="7"/>
      <c r="G937" s="7"/>
      <c r="I937" s="5"/>
      <c r="J937" s="6"/>
      <c r="K937" s="6"/>
      <c r="L937" s="7"/>
      <c r="M937" s="7"/>
      <c r="O937" s="6"/>
      <c r="S937" s="6"/>
    </row>
    <row r="938" spans="3:19" s="1" customFormat="1" ht="13.2" x14ac:dyDescent="0.3">
      <c r="C938" s="5"/>
      <c r="D938" s="6"/>
      <c r="E938" s="6"/>
      <c r="F938" s="7"/>
      <c r="G938" s="7"/>
      <c r="I938" s="5"/>
      <c r="J938" s="6"/>
      <c r="K938" s="6"/>
      <c r="L938" s="7"/>
      <c r="M938" s="7"/>
      <c r="O938" s="6"/>
      <c r="S938" s="6"/>
    </row>
    <row r="939" spans="3:19" s="1" customFormat="1" ht="13.2" x14ac:dyDescent="0.3">
      <c r="C939" s="5"/>
      <c r="D939" s="6"/>
      <c r="E939" s="6"/>
      <c r="F939" s="7"/>
      <c r="G939" s="7"/>
      <c r="I939" s="5"/>
      <c r="J939" s="6"/>
      <c r="K939" s="6"/>
      <c r="L939" s="7"/>
      <c r="M939" s="7"/>
      <c r="O939" s="6"/>
      <c r="S939" s="6"/>
    </row>
    <row r="940" spans="3:19" s="1" customFormat="1" ht="13.2" x14ac:dyDescent="0.3">
      <c r="C940" s="5"/>
      <c r="D940" s="6"/>
      <c r="E940" s="6"/>
      <c r="F940" s="7"/>
      <c r="G940" s="7"/>
      <c r="I940" s="5"/>
      <c r="J940" s="6"/>
      <c r="K940" s="6"/>
      <c r="L940" s="7"/>
      <c r="M940" s="7"/>
      <c r="O940" s="6"/>
      <c r="S940" s="6"/>
    </row>
    <row r="941" spans="3:19" s="1" customFormat="1" ht="13.2" x14ac:dyDescent="0.3">
      <c r="C941" s="5"/>
      <c r="D941" s="6"/>
      <c r="E941" s="6"/>
      <c r="F941" s="7"/>
      <c r="G941" s="7"/>
      <c r="I941" s="5"/>
      <c r="J941" s="6"/>
      <c r="K941" s="6"/>
      <c r="L941" s="7"/>
      <c r="M941" s="7"/>
      <c r="O941" s="6"/>
      <c r="S941" s="6"/>
    </row>
    <row r="942" spans="3:19" s="1" customFormat="1" ht="13.2" x14ac:dyDescent="0.3">
      <c r="C942" s="5"/>
      <c r="D942" s="6"/>
      <c r="E942" s="6"/>
      <c r="F942" s="7"/>
      <c r="G942" s="7"/>
      <c r="I942" s="5"/>
      <c r="J942" s="6"/>
      <c r="K942" s="6"/>
      <c r="L942" s="7"/>
      <c r="M942" s="7"/>
      <c r="O942" s="6"/>
      <c r="S942" s="6"/>
    </row>
    <row r="943" spans="3:19" s="1" customFormat="1" ht="13.2" x14ac:dyDescent="0.3">
      <c r="C943" s="5"/>
      <c r="D943" s="6"/>
      <c r="E943" s="6"/>
      <c r="F943" s="7"/>
      <c r="G943" s="7"/>
      <c r="I943" s="5"/>
      <c r="J943" s="6"/>
      <c r="K943" s="6"/>
      <c r="L943" s="7"/>
      <c r="M943" s="7"/>
      <c r="O943" s="6"/>
      <c r="S943" s="6"/>
    </row>
    <row r="944" spans="3:19" s="1" customFormat="1" ht="13.2" x14ac:dyDescent="0.3">
      <c r="C944" s="5"/>
      <c r="D944" s="6"/>
      <c r="E944" s="6"/>
      <c r="F944" s="7"/>
      <c r="G944" s="7"/>
      <c r="I944" s="5"/>
      <c r="J944" s="6"/>
      <c r="K944" s="6"/>
      <c r="L944" s="7"/>
      <c r="M944" s="7"/>
      <c r="O944" s="6"/>
      <c r="S944" s="6"/>
    </row>
    <row r="945" spans="3:19" s="1" customFormat="1" ht="13.2" x14ac:dyDescent="0.3">
      <c r="C945" s="5"/>
      <c r="D945" s="6"/>
      <c r="E945" s="6"/>
      <c r="F945" s="7"/>
      <c r="G945" s="7"/>
      <c r="I945" s="5"/>
      <c r="J945" s="6"/>
      <c r="K945" s="6"/>
      <c r="L945" s="7"/>
      <c r="M945" s="7"/>
      <c r="O945" s="6"/>
      <c r="S945" s="6"/>
    </row>
    <row r="946" spans="3:19" s="1" customFormat="1" ht="13.2" x14ac:dyDescent="0.3">
      <c r="C946" s="5"/>
      <c r="D946" s="6"/>
      <c r="E946" s="6"/>
      <c r="F946" s="7"/>
      <c r="G946" s="7"/>
      <c r="I946" s="5"/>
      <c r="J946" s="6"/>
      <c r="K946" s="6"/>
      <c r="L946" s="7"/>
      <c r="M946" s="7"/>
      <c r="O946" s="6"/>
      <c r="S946" s="6"/>
    </row>
    <row r="947" spans="3:19" s="1" customFormat="1" ht="13.2" x14ac:dyDescent="0.3">
      <c r="C947" s="5"/>
      <c r="D947" s="6"/>
      <c r="E947" s="6"/>
      <c r="F947" s="7"/>
      <c r="G947" s="7"/>
      <c r="I947" s="5"/>
      <c r="J947" s="6"/>
      <c r="K947" s="6"/>
      <c r="L947" s="7"/>
      <c r="M947" s="7"/>
      <c r="O947" s="6"/>
      <c r="S947" s="6"/>
    </row>
    <row r="948" spans="3:19" s="1" customFormat="1" ht="13.2" x14ac:dyDescent="0.3">
      <c r="C948" s="5"/>
      <c r="D948" s="6"/>
      <c r="E948" s="6"/>
      <c r="F948" s="7"/>
      <c r="G948" s="7"/>
      <c r="I948" s="5"/>
      <c r="J948" s="6"/>
      <c r="K948" s="6"/>
      <c r="L948" s="7"/>
      <c r="M948" s="7"/>
      <c r="O948" s="6"/>
      <c r="S948" s="6"/>
    </row>
    <row r="949" spans="3:19" s="1" customFormat="1" ht="13.2" x14ac:dyDescent="0.3">
      <c r="C949" s="5"/>
      <c r="D949" s="6"/>
      <c r="E949" s="6"/>
      <c r="F949" s="7"/>
      <c r="G949" s="7"/>
      <c r="I949" s="5"/>
      <c r="J949" s="6"/>
      <c r="K949" s="6"/>
      <c r="L949" s="7"/>
      <c r="M949" s="7"/>
      <c r="O949" s="6"/>
      <c r="S949" s="6"/>
    </row>
    <row r="950" spans="3:19" s="1" customFormat="1" ht="13.2" x14ac:dyDescent="0.3">
      <c r="C950" s="5"/>
      <c r="D950" s="6"/>
      <c r="E950" s="6"/>
      <c r="F950" s="7"/>
      <c r="G950" s="7"/>
      <c r="I950" s="5"/>
      <c r="J950" s="6"/>
      <c r="K950" s="6"/>
      <c r="L950" s="7"/>
      <c r="M950" s="7"/>
      <c r="O950" s="6"/>
      <c r="S950" s="6"/>
    </row>
    <row r="951" spans="3:19" s="1" customFormat="1" ht="13.2" x14ac:dyDescent="0.3">
      <c r="C951" s="5"/>
      <c r="D951" s="6"/>
      <c r="E951" s="6"/>
      <c r="F951" s="7"/>
      <c r="G951" s="7"/>
      <c r="I951" s="5"/>
      <c r="J951" s="6"/>
      <c r="K951" s="6"/>
      <c r="L951" s="7"/>
      <c r="M951" s="7"/>
      <c r="O951" s="6"/>
      <c r="S951" s="6"/>
    </row>
    <row r="952" spans="3:19" s="1" customFormat="1" ht="13.2" x14ac:dyDescent="0.3">
      <c r="C952" s="5"/>
      <c r="D952" s="6"/>
      <c r="E952" s="6"/>
      <c r="F952" s="7"/>
      <c r="G952" s="7"/>
      <c r="I952" s="5"/>
      <c r="J952" s="6"/>
      <c r="K952" s="6"/>
      <c r="L952" s="7"/>
      <c r="M952" s="7"/>
      <c r="O952" s="6"/>
      <c r="S952" s="6"/>
    </row>
    <row r="953" spans="3:19" s="1" customFormat="1" ht="13.2" x14ac:dyDescent="0.3">
      <c r="C953" s="5"/>
      <c r="D953" s="6"/>
      <c r="E953" s="6"/>
      <c r="F953" s="7"/>
      <c r="G953" s="7"/>
      <c r="I953" s="5"/>
      <c r="J953" s="6"/>
      <c r="K953" s="6"/>
      <c r="L953" s="7"/>
      <c r="M953" s="7"/>
      <c r="O953" s="6"/>
      <c r="S953" s="6"/>
    </row>
    <row r="954" spans="3:19" s="1" customFormat="1" ht="13.2" x14ac:dyDescent="0.3">
      <c r="C954" s="5"/>
      <c r="D954" s="6"/>
      <c r="E954" s="6"/>
      <c r="F954" s="7"/>
      <c r="G954" s="7"/>
      <c r="I954" s="5"/>
      <c r="J954" s="6"/>
      <c r="K954" s="6"/>
      <c r="L954" s="7"/>
      <c r="M954" s="7"/>
      <c r="O954" s="6"/>
      <c r="S954" s="6"/>
    </row>
    <row r="955" spans="3:19" s="1" customFormat="1" ht="13.2" x14ac:dyDescent="0.3">
      <c r="C955" s="5"/>
      <c r="D955" s="6"/>
      <c r="E955" s="6"/>
      <c r="F955" s="7"/>
      <c r="G955" s="7"/>
      <c r="I955" s="5"/>
      <c r="J955" s="6"/>
      <c r="K955" s="6"/>
      <c r="L955" s="7"/>
      <c r="M955" s="7"/>
      <c r="O955" s="6"/>
      <c r="S955" s="6"/>
    </row>
    <row r="956" spans="3:19" s="1" customFormat="1" ht="13.2" x14ac:dyDescent="0.3">
      <c r="C956" s="5"/>
      <c r="D956" s="6"/>
      <c r="E956" s="6"/>
      <c r="F956" s="7"/>
      <c r="G956" s="7"/>
      <c r="I956" s="5"/>
      <c r="J956" s="6"/>
      <c r="K956" s="6"/>
      <c r="L956" s="7"/>
      <c r="M956" s="7"/>
      <c r="O956" s="6"/>
      <c r="S956" s="6"/>
    </row>
    <row r="957" spans="3:19" s="1" customFormat="1" ht="13.2" x14ac:dyDescent="0.3">
      <c r="C957" s="5"/>
      <c r="D957" s="6"/>
      <c r="E957" s="6"/>
      <c r="F957" s="7"/>
      <c r="G957" s="7"/>
      <c r="I957" s="5"/>
      <c r="J957" s="6"/>
      <c r="K957" s="6"/>
      <c r="L957" s="7"/>
      <c r="M957" s="7"/>
      <c r="O957" s="6"/>
      <c r="S957" s="6"/>
    </row>
    <row r="958" spans="3:19" s="1" customFormat="1" ht="13.2" x14ac:dyDescent="0.3">
      <c r="C958" s="5"/>
      <c r="D958" s="6"/>
      <c r="E958" s="6"/>
      <c r="F958" s="7"/>
      <c r="G958" s="7"/>
      <c r="I958" s="5"/>
      <c r="J958" s="6"/>
      <c r="K958" s="6"/>
      <c r="L958" s="7"/>
      <c r="M958" s="7"/>
      <c r="O958" s="6"/>
      <c r="S958" s="6"/>
    </row>
    <row r="959" spans="3:19" s="1" customFormat="1" ht="13.2" x14ac:dyDescent="0.3">
      <c r="C959" s="5"/>
      <c r="D959" s="6"/>
      <c r="E959" s="6"/>
      <c r="F959" s="7"/>
      <c r="G959" s="7"/>
      <c r="I959" s="5"/>
      <c r="J959" s="6"/>
      <c r="K959" s="6"/>
      <c r="L959" s="7"/>
      <c r="M959" s="7"/>
      <c r="O959" s="6"/>
      <c r="S959" s="6"/>
    </row>
    <row r="960" spans="3:19" s="1" customFormat="1" ht="13.2" x14ac:dyDescent="0.3">
      <c r="C960" s="5"/>
      <c r="D960" s="6"/>
      <c r="E960" s="6"/>
      <c r="F960" s="7"/>
      <c r="G960" s="7"/>
      <c r="I960" s="5"/>
      <c r="J960" s="6"/>
      <c r="K960" s="6"/>
      <c r="L960" s="7"/>
      <c r="M960" s="7"/>
      <c r="O960" s="6"/>
      <c r="S960" s="6"/>
    </row>
    <row r="961" spans="3:19" s="1" customFormat="1" ht="13.2" x14ac:dyDescent="0.3">
      <c r="C961" s="5"/>
      <c r="D961" s="6"/>
      <c r="E961" s="6"/>
      <c r="F961" s="7"/>
      <c r="G961" s="7"/>
      <c r="I961" s="5"/>
      <c r="J961" s="6"/>
      <c r="K961" s="6"/>
      <c r="L961" s="7"/>
      <c r="M961" s="7"/>
      <c r="O961" s="6"/>
      <c r="S961" s="6"/>
    </row>
    <row r="962" spans="3:19" s="1" customFormat="1" ht="13.2" x14ac:dyDescent="0.3">
      <c r="C962" s="5"/>
      <c r="D962" s="6"/>
      <c r="E962" s="6"/>
      <c r="F962" s="7"/>
      <c r="G962" s="7"/>
      <c r="I962" s="5"/>
      <c r="J962" s="6"/>
      <c r="K962" s="6"/>
      <c r="L962" s="7"/>
      <c r="M962" s="7"/>
      <c r="O962" s="6"/>
      <c r="S962" s="6"/>
    </row>
    <row r="963" spans="3:19" s="1" customFormat="1" ht="13.2" x14ac:dyDescent="0.3">
      <c r="C963" s="5"/>
      <c r="D963" s="6"/>
      <c r="E963" s="6"/>
      <c r="F963" s="7"/>
      <c r="G963" s="7"/>
      <c r="I963" s="5"/>
      <c r="J963" s="6"/>
      <c r="K963" s="6"/>
      <c r="L963" s="7"/>
      <c r="M963" s="7"/>
      <c r="O963" s="6"/>
      <c r="S963" s="6"/>
    </row>
    <row r="964" spans="3:19" s="1" customFormat="1" ht="13.2" x14ac:dyDescent="0.3">
      <c r="C964" s="5"/>
      <c r="D964" s="6"/>
      <c r="E964" s="6"/>
      <c r="F964" s="7"/>
      <c r="G964" s="7"/>
      <c r="I964" s="5"/>
      <c r="J964" s="6"/>
      <c r="K964" s="6"/>
      <c r="L964" s="7"/>
      <c r="M964" s="7"/>
      <c r="O964" s="6"/>
      <c r="S964" s="6"/>
    </row>
    <row r="965" spans="3:19" s="1" customFormat="1" ht="13.2" x14ac:dyDescent="0.3">
      <c r="C965" s="5"/>
      <c r="D965" s="6"/>
      <c r="E965" s="6"/>
      <c r="F965" s="7"/>
      <c r="G965" s="7"/>
      <c r="I965" s="5"/>
      <c r="J965" s="6"/>
      <c r="K965" s="6"/>
      <c r="L965" s="7"/>
      <c r="M965" s="7"/>
      <c r="O965" s="6"/>
      <c r="S965" s="6"/>
    </row>
    <row r="966" spans="3:19" s="1" customFormat="1" ht="13.2" x14ac:dyDescent="0.3">
      <c r="C966" s="5"/>
      <c r="D966" s="6"/>
      <c r="E966" s="6"/>
      <c r="F966" s="7"/>
      <c r="G966" s="7"/>
      <c r="I966" s="5"/>
      <c r="J966" s="6"/>
      <c r="K966" s="6"/>
      <c r="L966" s="7"/>
      <c r="M966" s="7"/>
      <c r="O966" s="6"/>
      <c r="S966" s="6"/>
    </row>
    <row r="967" spans="3:19" s="1" customFormat="1" ht="13.2" x14ac:dyDescent="0.3">
      <c r="C967" s="5"/>
      <c r="D967" s="6"/>
      <c r="E967" s="6"/>
      <c r="F967" s="7"/>
      <c r="G967" s="7"/>
      <c r="I967" s="5"/>
      <c r="J967" s="6"/>
      <c r="K967" s="6"/>
      <c r="L967" s="7"/>
      <c r="M967" s="7"/>
      <c r="O967" s="6"/>
      <c r="S967" s="6"/>
    </row>
    <row r="968" spans="3:19" s="1" customFormat="1" ht="13.2" x14ac:dyDescent="0.3">
      <c r="C968" s="5"/>
      <c r="D968" s="6"/>
      <c r="E968" s="6"/>
      <c r="F968" s="7"/>
      <c r="G968" s="7"/>
      <c r="I968" s="5"/>
      <c r="J968" s="6"/>
      <c r="K968" s="6"/>
      <c r="L968" s="7"/>
      <c r="M968" s="7"/>
      <c r="O968" s="6"/>
      <c r="S968" s="6"/>
    </row>
    <row r="969" spans="3:19" s="1" customFormat="1" ht="13.2" x14ac:dyDescent="0.3">
      <c r="C969" s="5"/>
      <c r="D969" s="6"/>
      <c r="E969" s="6"/>
      <c r="F969" s="7"/>
      <c r="G969" s="7"/>
      <c r="I969" s="5"/>
      <c r="J969" s="6"/>
      <c r="K969" s="6"/>
      <c r="L969" s="7"/>
      <c r="M969" s="7"/>
      <c r="O969" s="6"/>
      <c r="S969" s="6"/>
    </row>
    <row r="970" spans="3:19" s="1" customFormat="1" ht="13.2" x14ac:dyDescent="0.3">
      <c r="C970" s="5"/>
      <c r="D970" s="6"/>
      <c r="E970" s="6"/>
      <c r="F970" s="7"/>
      <c r="G970" s="7"/>
      <c r="I970" s="5"/>
      <c r="J970" s="6"/>
      <c r="K970" s="6"/>
      <c r="L970" s="7"/>
      <c r="M970" s="7"/>
      <c r="O970" s="6"/>
      <c r="S970" s="6"/>
    </row>
    <row r="971" spans="3:19" s="1" customFormat="1" ht="13.2" x14ac:dyDescent="0.3">
      <c r="C971" s="5"/>
      <c r="D971" s="6"/>
      <c r="E971" s="6"/>
      <c r="F971" s="7"/>
      <c r="G971" s="7"/>
      <c r="I971" s="5"/>
      <c r="J971" s="6"/>
      <c r="K971" s="6"/>
      <c r="L971" s="7"/>
      <c r="M971" s="7"/>
      <c r="O971" s="6"/>
      <c r="S971" s="6"/>
    </row>
    <row r="972" spans="3:19" s="1" customFormat="1" ht="13.2" x14ac:dyDescent="0.3">
      <c r="C972" s="5"/>
      <c r="D972" s="6"/>
      <c r="E972" s="6"/>
      <c r="F972" s="7"/>
      <c r="G972" s="7"/>
      <c r="I972" s="5"/>
      <c r="J972" s="6"/>
      <c r="K972" s="6"/>
      <c r="L972" s="7"/>
      <c r="M972" s="7"/>
      <c r="O972" s="6"/>
      <c r="S972" s="6"/>
    </row>
    <row r="973" spans="3:19" s="1" customFormat="1" ht="13.2" x14ac:dyDescent="0.3">
      <c r="C973" s="5"/>
      <c r="D973" s="6"/>
      <c r="E973" s="6"/>
      <c r="F973" s="7"/>
      <c r="G973" s="7"/>
      <c r="I973" s="5"/>
      <c r="J973" s="6"/>
      <c r="K973" s="6"/>
      <c r="L973" s="7"/>
      <c r="M973" s="7"/>
      <c r="O973" s="6"/>
      <c r="S973" s="6"/>
    </row>
    <row r="974" spans="3:19" s="1" customFormat="1" ht="13.2" x14ac:dyDescent="0.3">
      <c r="C974" s="5"/>
      <c r="D974" s="6"/>
      <c r="E974" s="6"/>
      <c r="F974" s="7"/>
      <c r="G974" s="7"/>
      <c r="I974" s="5"/>
      <c r="J974" s="6"/>
      <c r="K974" s="6"/>
      <c r="L974" s="7"/>
      <c r="M974" s="7"/>
      <c r="O974" s="6"/>
      <c r="S974" s="6"/>
    </row>
    <row r="975" spans="3:19" s="1" customFormat="1" ht="13.2" x14ac:dyDescent="0.3">
      <c r="C975" s="5"/>
      <c r="D975" s="6"/>
      <c r="E975" s="6"/>
      <c r="F975" s="7"/>
      <c r="G975" s="7"/>
      <c r="I975" s="5"/>
      <c r="J975" s="6"/>
      <c r="K975" s="6"/>
      <c r="L975" s="7"/>
      <c r="M975" s="7"/>
      <c r="O975" s="6"/>
      <c r="S975" s="6"/>
    </row>
    <row r="976" spans="3:19" s="1" customFormat="1" ht="13.2" x14ac:dyDescent="0.3">
      <c r="C976" s="5"/>
      <c r="D976" s="6"/>
      <c r="E976" s="6"/>
      <c r="F976" s="7"/>
      <c r="G976" s="7"/>
      <c r="I976" s="5"/>
      <c r="J976" s="6"/>
      <c r="K976" s="6"/>
      <c r="L976" s="7"/>
      <c r="M976" s="7"/>
      <c r="O976" s="6"/>
      <c r="S976" s="6"/>
    </row>
    <row r="977" spans="3:19" s="1" customFormat="1" ht="13.2" x14ac:dyDescent="0.3">
      <c r="C977" s="5"/>
      <c r="D977" s="6"/>
      <c r="E977" s="6"/>
      <c r="F977" s="7"/>
      <c r="G977" s="7"/>
      <c r="I977" s="5"/>
      <c r="J977" s="6"/>
      <c r="K977" s="6"/>
      <c r="L977" s="7"/>
      <c r="M977" s="7"/>
      <c r="O977" s="6"/>
      <c r="S977" s="6"/>
    </row>
    <row r="978" spans="3:19" s="1" customFormat="1" ht="13.2" x14ac:dyDescent="0.3">
      <c r="C978" s="5"/>
      <c r="D978" s="6"/>
      <c r="E978" s="6"/>
      <c r="F978" s="7"/>
      <c r="G978" s="7"/>
      <c r="I978" s="5"/>
      <c r="J978" s="6"/>
      <c r="K978" s="6"/>
      <c r="L978" s="7"/>
      <c r="M978" s="7"/>
      <c r="O978" s="6"/>
      <c r="S978" s="6"/>
    </row>
    <row r="979" spans="3:19" s="1" customFormat="1" ht="13.2" x14ac:dyDescent="0.3">
      <c r="C979" s="5"/>
      <c r="D979" s="6"/>
      <c r="E979" s="6"/>
      <c r="F979" s="7"/>
      <c r="G979" s="7"/>
      <c r="I979" s="5"/>
      <c r="J979" s="6"/>
      <c r="K979" s="6"/>
      <c r="L979" s="7"/>
      <c r="M979" s="7"/>
      <c r="O979" s="6"/>
      <c r="S979" s="6"/>
    </row>
    <row r="980" spans="3:19" s="1" customFormat="1" ht="13.2" x14ac:dyDescent="0.3">
      <c r="C980" s="5"/>
      <c r="D980" s="6"/>
      <c r="E980" s="6"/>
      <c r="F980" s="7"/>
      <c r="G980" s="7"/>
      <c r="I980" s="5"/>
      <c r="J980" s="6"/>
      <c r="K980" s="6"/>
      <c r="L980" s="7"/>
      <c r="M980" s="7"/>
      <c r="O980" s="6"/>
      <c r="S980" s="6"/>
    </row>
    <row r="981" spans="3:19" s="1" customFormat="1" ht="13.2" x14ac:dyDescent="0.3">
      <c r="C981" s="5"/>
      <c r="D981" s="6"/>
      <c r="E981" s="6"/>
      <c r="F981" s="7"/>
      <c r="G981" s="7"/>
      <c r="I981" s="5"/>
      <c r="J981" s="6"/>
      <c r="K981" s="6"/>
      <c r="L981" s="7"/>
      <c r="M981" s="7"/>
      <c r="O981" s="6"/>
      <c r="S981" s="6"/>
    </row>
    <row r="982" spans="3:19" s="1" customFormat="1" ht="13.2" x14ac:dyDescent="0.3">
      <c r="C982" s="5"/>
      <c r="D982" s="6"/>
      <c r="E982" s="6"/>
      <c r="F982" s="7"/>
      <c r="G982" s="7"/>
      <c r="I982" s="5"/>
      <c r="J982" s="6"/>
      <c r="K982" s="6"/>
      <c r="L982" s="7"/>
      <c r="M982" s="7"/>
      <c r="O982" s="6"/>
      <c r="S982" s="6"/>
    </row>
    <row r="983" spans="3:19" s="1" customFormat="1" ht="13.2" x14ac:dyDescent="0.3">
      <c r="C983" s="5"/>
      <c r="D983" s="6"/>
      <c r="E983" s="6"/>
      <c r="F983" s="7"/>
      <c r="G983" s="7"/>
      <c r="I983" s="5"/>
      <c r="J983" s="6"/>
      <c r="K983" s="6"/>
      <c r="L983" s="7"/>
      <c r="M983" s="7"/>
      <c r="O983" s="6"/>
      <c r="S983" s="6"/>
    </row>
    <row r="984" spans="3:19" s="1" customFormat="1" ht="13.2" x14ac:dyDescent="0.3">
      <c r="C984" s="5"/>
      <c r="D984" s="6"/>
      <c r="E984" s="6"/>
      <c r="F984" s="7"/>
      <c r="G984" s="7"/>
      <c r="I984" s="5"/>
      <c r="J984" s="6"/>
      <c r="K984" s="6"/>
      <c r="L984" s="7"/>
      <c r="M984" s="7"/>
      <c r="O984" s="6"/>
      <c r="S984" s="6"/>
    </row>
    <row r="985" spans="3:19" s="1" customFormat="1" ht="13.2" x14ac:dyDescent="0.3">
      <c r="C985" s="5"/>
      <c r="D985" s="6"/>
      <c r="E985" s="6"/>
      <c r="F985" s="7"/>
      <c r="G985" s="7"/>
      <c r="I985" s="5"/>
      <c r="J985" s="6"/>
      <c r="K985" s="6"/>
      <c r="L985" s="7"/>
      <c r="M985" s="7"/>
      <c r="O985" s="6"/>
      <c r="S985" s="6"/>
    </row>
    <row r="986" spans="3:19" s="1" customFormat="1" ht="13.2" x14ac:dyDescent="0.3">
      <c r="C986" s="5"/>
      <c r="D986" s="6"/>
      <c r="E986" s="6"/>
      <c r="F986" s="7"/>
      <c r="G986" s="7"/>
      <c r="I986" s="5"/>
      <c r="J986" s="6"/>
      <c r="K986" s="6"/>
      <c r="L986" s="7"/>
      <c r="M986" s="7"/>
      <c r="O986" s="6"/>
      <c r="S986" s="6"/>
    </row>
    <row r="987" spans="3:19" s="1" customFormat="1" ht="13.2" x14ac:dyDescent="0.3">
      <c r="C987" s="5"/>
      <c r="D987" s="6"/>
      <c r="E987" s="6"/>
      <c r="F987" s="7"/>
      <c r="G987" s="7"/>
      <c r="I987" s="5"/>
      <c r="J987" s="6"/>
      <c r="K987" s="6"/>
      <c r="L987" s="7"/>
      <c r="M987" s="7"/>
      <c r="O987" s="6"/>
      <c r="S987" s="6"/>
    </row>
    <row r="988" spans="3:19" s="1" customFormat="1" ht="13.2" x14ac:dyDescent="0.3">
      <c r="C988" s="5"/>
      <c r="D988" s="6"/>
      <c r="E988" s="6"/>
      <c r="F988" s="7"/>
      <c r="G988" s="7"/>
      <c r="I988" s="5"/>
      <c r="J988" s="6"/>
      <c r="K988" s="6"/>
      <c r="L988" s="7"/>
      <c r="M988" s="7"/>
      <c r="O988" s="6"/>
      <c r="S988" s="6"/>
    </row>
    <row r="989" spans="3:19" s="1" customFormat="1" ht="13.2" x14ac:dyDescent="0.3">
      <c r="C989" s="5"/>
      <c r="D989" s="6"/>
      <c r="E989" s="6"/>
      <c r="F989" s="7"/>
      <c r="G989" s="7"/>
      <c r="I989" s="5"/>
      <c r="J989" s="6"/>
      <c r="K989" s="6"/>
      <c r="L989" s="7"/>
      <c r="M989" s="7"/>
      <c r="O989" s="6"/>
      <c r="S989" s="6"/>
    </row>
    <row r="990" spans="3:19" s="1" customFormat="1" ht="13.2" x14ac:dyDescent="0.3">
      <c r="C990" s="5"/>
      <c r="D990" s="6"/>
      <c r="E990" s="6"/>
      <c r="F990" s="7"/>
      <c r="G990" s="7"/>
      <c r="I990" s="5"/>
      <c r="J990" s="6"/>
      <c r="K990" s="6"/>
      <c r="L990" s="7"/>
      <c r="M990" s="7"/>
      <c r="O990" s="6"/>
      <c r="S990" s="6"/>
    </row>
    <row r="991" spans="3:19" s="1" customFormat="1" ht="13.2" x14ac:dyDescent="0.3">
      <c r="C991" s="5"/>
      <c r="D991" s="6"/>
      <c r="E991" s="6"/>
      <c r="F991" s="7"/>
      <c r="G991" s="7"/>
      <c r="I991" s="5"/>
      <c r="J991" s="6"/>
      <c r="K991" s="6"/>
      <c r="L991" s="7"/>
      <c r="M991" s="7"/>
      <c r="O991" s="6"/>
      <c r="S991" s="6"/>
    </row>
    <row r="992" spans="3:19" s="1" customFormat="1" ht="13.2" x14ac:dyDescent="0.3">
      <c r="C992" s="5"/>
      <c r="D992" s="6"/>
      <c r="E992" s="6"/>
      <c r="F992" s="7"/>
      <c r="G992" s="7"/>
      <c r="I992" s="5"/>
      <c r="J992" s="6"/>
      <c r="K992" s="6"/>
      <c r="L992" s="7"/>
      <c r="M992" s="7"/>
      <c r="O992" s="6"/>
      <c r="S992" s="6"/>
    </row>
    <row r="993" spans="3:19" s="1" customFormat="1" ht="13.2" x14ac:dyDescent="0.3">
      <c r="C993" s="5"/>
      <c r="D993" s="6"/>
      <c r="E993" s="6"/>
      <c r="F993" s="7"/>
      <c r="G993" s="7"/>
      <c r="I993" s="5"/>
      <c r="J993" s="6"/>
      <c r="K993" s="6"/>
      <c r="L993" s="7"/>
      <c r="M993" s="7"/>
      <c r="O993" s="6"/>
      <c r="S993" s="6"/>
    </row>
    <row r="994" spans="3:19" s="1" customFormat="1" ht="13.2" x14ac:dyDescent="0.3">
      <c r="C994" s="5"/>
      <c r="D994" s="6"/>
      <c r="E994" s="6"/>
      <c r="F994" s="7"/>
      <c r="G994" s="7"/>
      <c r="I994" s="5"/>
      <c r="J994" s="6"/>
      <c r="K994" s="6"/>
      <c r="L994" s="7"/>
      <c r="M994" s="7"/>
      <c r="O994" s="6"/>
      <c r="S994" s="6"/>
    </row>
    <row r="995" spans="3:19" s="1" customFormat="1" ht="13.2" x14ac:dyDescent="0.3">
      <c r="C995" s="5"/>
      <c r="D995" s="6"/>
      <c r="E995" s="6"/>
      <c r="F995" s="7"/>
      <c r="G995" s="7"/>
      <c r="I995" s="5"/>
      <c r="J995" s="6"/>
      <c r="K995" s="6"/>
      <c r="L995" s="7"/>
      <c r="M995" s="7"/>
      <c r="O995" s="6"/>
      <c r="S995" s="6"/>
    </row>
    <row r="996" spans="3:19" s="1" customFormat="1" ht="13.2" x14ac:dyDescent="0.3">
      <c r="C996" s="5"/>
      <c r="D996" s="6"/>
      <c r="E996" s="6"/>
      <c r="F996" s="7"/>
      <c r="G996" s="7"/>
      <c r="I996" s="5"/>
      <c r="J996" s="6"/>
      <c r="K996" s="6"/>
      <c r="L996" s="7"/>
      <c r="M996" s="7"/>
      <c r="O996" s="6"/>
      <c r="S996" s="6"/>
    </row>
    <row r="997" spans="3:19" s="1" customFormat="1" ht="13.2" x14ac:dyDescent="0.3">
      <c r="C997" s="5"/>
      <c r="D997" s="6"/>
      <c r="E997" s="6"/>
      <c r="F997" s="7"/>
      <c r="G997" s="7"/>
      <c r="I997" s="5"/>
      <c r="J997" s="6"/>
      <c r="K997" s="6"/>
      <c r="L997" s="7"/>
      <c r="M997" s="7"/>
      <c r="O997" s="6"/>
      <c r="S997" s="6"/>
    </row>
    <row r="998" spans="3:19" s="1" customFormat="1" ht="13.2" x14ac:dyDescent="0.3">
      <c r="C998" s="5"/>
      <c r="D998" s="6"/>
      <c r="E998" s="6"/>
      <c r="F998" s="7"/>
      <c r="G998" s="7"/>
      <c r="I998" s="5"/>
      <c r="J998" s="6"/>
      <c r="K998" s="6"/>
      <c r="L998" s="7"/>
      <c r="M998" s="7"/>
      <c r="O998" s="6"/>
      <c r="S998" s="6"/>
    </row>
    <row r="999" spans="3:19" s="1" customFormat="1" ht="13.2" x14ac:dyDescent="0.3">
      <c r="C999" s="5"/>
      <c r="D999" s="6"/>
      <c r="E999" s="6"/>
      <c r="F999" s="7"/>
      <c r="G999" s="7"/>
      <c r="I999" s="5"/>
      <c r="J999" s="6"/>
      <c r="K999" s="6"/>
      <c r="L999" s="7"/>
      <c r="M999" s="7"/>
      <c r="O999" s="6"/>
      <c r="S999" s="6"/>
    </row>
    <row r="1000" spans="3:19" s="1" customFormat="1" ht="13.2" x14ac:dyDescent="0.3">
      <c r="C1000" s="5"/>
      <c r="D1000" s="6"/>
      <c r="E1000" s="6"/>
      <c r="F1000" s="7"/>
      <c r="G1000" s="7"/>
      <c r="I1000" s="5"/>
      <c r="J1000" s="6"/>
      <c r="K1000" s="6"/>
      <c r="L1000" s="7"/>
      <c r="M1000" s="7"/>
      <c r="O1000" s="6"/>
      <c r="S1000" s="6"/>
    </row>
    <row r="1001" spans="3:19" s="1" customFormat="1" ht="13.2" x14ac:dyDescent="0.3">
      <c r="C1001" s="5"/>
      <c r="D1001" s="6"/>
      <c r="E1001" s="6"/>
      <c r="F1001" s="7"/>
      <c r="G1001" s="7"/>
      <c r="I1001" s="5"/>
      <c r="J1001" s="6"/>
      <c r="K1001" s="6"/>
      <c r="L1001" s="7"/>
      <c r="M1001" s="7"/>
      <c r="O1001" s="6"/>
      <c r="S1001" s="6"/>
    </row>
    <row r="1002" spans="3:19" s="1" customFormat="1" ht="13.2" x14ac:dyDescent="0.3">
      <c r="C1002" s="5"/>
      <c r="D1002" s="6"/>
      <c r="E1002" s="6"/>
      <c r="F1002" s="7"/>
      <c r="G1002" s="7"/>
      <c r="I1002" s="5"/>
      <c r="J1002" s="6"/>
      <c r="K1002" s="6"/>
      <c r="L1002" s="7"/>
      <c r="M1002" s="7"/>
      <c r="O1002" s="6"/>
      <c r="S1002" s="6"/>
    </row>
    <row r="1003" spans="3:19" s="1" customFormat="1" ht="13.2" x14ac:dyDescent="0.3">
      <c r="C1003" s="5"/>
      <c r="D1003" s="6"/>
      <c r="E1003" s="6"/>
      <c r="F1003" s="7"/>
      <c r="G1003" s="7"/>
      <c r="I1003" s="5"/>
      <c r="J1003" s="6"/>
      <c r="K1003" s="6"/>
      <c r="L1003" s="7"/>
      <c r="M1003" s="7"/>
      <c r="O1003" s="6"/>
      <c r="S1003" s="6"/>
    </row>
    <row r="1004" spans="3:19" s="1" customFormat="1" ht="13.2" x14ac:dyDescent="0.3">
      <c r="C1004" s="5"/>
      <c r="D1004" s="6"/>
      <c r="E1004" s="6"/>
      <c r="F1004" s="7"/>
      <c r="G1004" s="7"/>
      <c r="I1004" s="5"/>
      <c r="J1004" s="6"/>
      <c r="K1004" s="6"/>
      <c r="L1004" s="7"/>
      <c r="M1004" s="7"/>
      <c r="O1004" s="6"/>
      <c r="S1004" s="6"/>
    </row>
    <row r="1005" spans="3:19" s="1" customFormat="1" ht="13.2" x14ac:dyDescent="0.3">
      <c r="C1005" s="5"/>
      <c r="D1005" s="6"/>
      <c r="E1005" s="6"/>
      <c r="F1005" s="7"/>
      <c r="G1005" s="7"/>
      <c r="I1005" s="5"/>
      <c r="J1005" s="6"/>
      <c r="K1005" s="6"/>
      <c r="L1005" s="7"/>
      <c r="M1005" s="7"/>
      <c r="O1005" s="6"/>
      <c r="S1005" s="6"/>
    </row>
    <row r="1006" spans="3:19" s="1" customFormat="1" ht="13.2" x14ac:dyDescent="0.3">
      <c r="C1006" s="5"/>
      <c r="D1006" s="6"/>
      <c r="E1006" s="6"/>
      <c r="F1006" s="7"/>
      <c r="G1006" s="7"/>
      <c r="I1006" s="5"/>
      <c r="J1006" s="6"/>
      <c r="K1006" s="6"/>
      <c r="L1006" s="7"/>
      <c r="M1006" s="7"/>
      <c r="O1006" s="6"/>
      <c r="S1006" s="6"/>
    </row>
    <row r="1007" spans="3:19" s="1" customFormat="1" ht="13.2" x14ac:dyDescent="0.3">
      <c r="C1007" s="5"/>
      <c r="D1007" s="6"/>
      <c r="E1007" s="6"/>
      <c r="F1007" s="7"/>
      <c r="G1007" s="7"/>
      <c r="I1007" s="5"/>
      <c r="J1007" s="6"/>
      <c r="K1007" s="6"/>
      <c r="L1007" s="7"/>
      <c r="M1007" s="7"/>
      <c r="O1007" s="6"/>
      <c r="S1007" s="6"/>
    </row>
    <row r="1008" spans="3:19" s="1" customFormat="1" ht="13.2" x14ac:dyDescent="0.3">
      <c r="C1008" s="5"/>
      <c r="D1008" s="6"/>
      <c r="E1008" s="6"/>
      <c r="F1008" s="7"/>
      <c r="G1008" s="7"/>
      <c r="I1008" s="5"/>
      <c r="J1008" s="6"/>
      <c r="K1008" s="6"/>
      <c r="L1008" s="7"/>
      <c r="M1008" s="7"/>
      <c r="O1008" s="6"/>
      <c r="S1008" s="6"/>
    </row>
    <row r="1009" spans="3:19" s="1" customFormat="1" ht="13.2" x14ac:dyDescent="0.3">
      <c r="C1009" s="5"/>
      <c r="D1009" s="6"/>
      <c r="E1009" s="6"/>
      <c r="F1009" s="7"/>
      <c r="G1009" s="7"/>
      <c r="I1009" s="5"/>
      <c r="J1009" s="6"/>
      <c r="K1009" s="6"/>
      <c r="L1009" s="7"/>
      <c r="M1009" s="7"/>
      <c r="O1009" s="6"/>
      <c r="S1009" s="6"/>
    </row>
    <row r="1010" spans="3:19" s="1" customFormat="1" ht="13.2" x14ac:dyDescent="0.3">
      <c r="C1010" s="5"/>
      <c r="D1010" s="6"/>
      <c r="E1010" s="6"/>
      <c r="F1010" s="7"/>
      <c r="G1010" s="7"/>
      <c r="I1010" s="5"/>
      <c r="J1010" s="6"/>
      <c r="K1010" s="6"/>
      <c r="L1010" s="7"/>
      <c r="M1010" s="7"/>
      <c r="O1010" s="6"/>
      <c r="S1010" s="6"/>
    </row>
    <row r="1011" spans="3:19" s="1" customFormat="1" ht="13.2" x14ac:dyDescent="0.3">
      <c r="C1011" s="5"/>
      <c r="D1011" s="6"/>
      <c r="E1011" s="6"/>
      <c r="F1011" s="7"/>
      <c r="G1011" s="7"/>
      <c r="I1011" s="5"/>
      <c r="J1011" s="6"/>
      <c r="K1011" s="6"/>
      <c r="L1011" s="7"/>
      <c r="M1011" s="7"/>
      <c r="O1011" s="6"/>
      <c r="S1011" s="6"/>
    </row>
    <row r="1012" spans="3:19" s="1" customFormat="1" ht="13.2" x14ac:dyDescent="0.3">
      <c r="C1012" s="5"/>
      <c r="D1012" s="6"/>
      <c r="E1012" s="6"/>
      <c r="F1012" s="7"/>
      <c r="G1012" s="7"/>
      <c r="I1012" s="5"/>
      <c r="J1012" s="6"/>
      <c r="K1012" s="6"/>
      <c r="L1012" s="7"/>
      <c r="M1012" s="7"/>
      <c r="O1012" s="6"/>
      <c r="S1012" s="6"/>
    </row>
    <row r="1013" spans="3:19" s="1" customFormat="1" ht="13.2" x14ac:dyDescent="0.3">
      <c r="C1013" s="5"/>
      <c r="D1013" s="6"/>
      <c r="E1013" s="6"/>
      <c r="F1013" s="7"/>
      <c r="G1013" s="7"/>
      <c r="I1013" s="5"/>
      <c r="J1013" s="6"/>
      <c r="K1013" s="6"/>
      <c r="L1013" s="7"/>
      <c r="M1013" s="7"/>
      <c r="O1013" s="6"/>
      <c r="S1013" s="6"/>
    </row>
    <row r="1014" spans="3:19" s="1" customFormat="1" ht="13.2" x14ac:dyDescent="0.3">
      <c r="C1014" s="5"/>
      <c r="D1014" s="6"/>
      <c r="E1014" s="6"/>
      <c r="F1014" s="7"/>
      <c r="G1014" s="7"/>
      <c r="I1014" s="5"/>
      <c r="J1014" s="6"/>
      <c r="K1014" s="6"/>
      <c r="L1014" s="7"/>
      <c r="M1014" s="7"/>
      <c r="O1014" s="6"/>
      <c r="S1014" s="6"/>
    </row>
    <row r="1015" spans="3:19" s="1" customFormat="1" ht="13.2" x14ac:dyDescent="0.3">
      <c r="C1015" s="5"/>
      <c r="D1015" s="6"/>
      <c r="E1015" s="6"/>
      <c r="F1015" s="7"/>
      <c r="G1015" s="7"/>
      <c r="I1015" s="5"/>
      <c r="J1015" s="6"/>
      <c r="K1015" s="6"/>
      <c r="L1015" s="7"/>
      <c r="M1015" s="7"/>
      <c r="O1015" s="6"/>
      <c r="S1015" s="6"/>
    </row>
    <row r="1016" spans="3:19" s="1" customFormat="1" ht="13.2" x14ac:dyDescent="0.3">
      <c r="C1016" s="5"/>
      <c r="D1016" s="6"/>
      <c r="E1016" s="6"/>
      <c r="F1016" s="7"/>
      <c r="G1016" s="7"/>
      <c r="I1016" s="5"/>
      <c r="J1016" s="6"/>
      <c r="K1016" s="6"/>
      <c r="L1016" s="7"/>
      <c r="M1016" s="7"/>
      <c r="O1016" s="6"/>
      <c r="S1016" s="6"/>
    </row>
    <row r="1017" spans="3:19" s="1" customFormat="1" ht="13.2" x14ac:dyDescent="0.3">
      <c r="C1017" s="5"/>
      <c r="D1017" s="6"/>
      <c r="E1017" s="6"/>
      <c r="F1017" s="7"/>
      <c r="G1017" s="7"/>
      <c r="I1017" s="5"/>
      <c r="J1017" s="6"/>
      <c r="K1017" s="6"/>
      <c r="L1017" s="7"/>
      <c r="M1017" s="7"/>
      <c r="O1017" s="6"/>
      <c r="S1017" s="6"/>
    </row>
    <row r="1018" spans="3:19" s="1" customFormat="1" ht="13.2" x14ac:dyDescent="0.3">
      <c r="C1018" s="5"/>
      <c r="D1018" s="6"/>
      <c r="E1018" s="6"/>
      <c r="F1018" s="7"/>
      <c r="G1018" s="7"/>
      <c r="I1018" s="5"/>
      <c r="J1018" s="6"/>
      <c r="K1018" s="6"/>
      <c r="L1018" s="7"/>
      <c r="M1018" s="7"/>
      <c r="O1018" s="6"/>
      <c r="S1018" s="6"/>
    </row>
    <row r="1019" spans="3:19" s="1" customFormat="1" ht="13.2" x14ac:dyDescent="0.3">
      <c r="C1019" s="5"/>
      <c r="D1019" s="6"/>
      <c r="E1019" s="6"/>
      <c r="F1019" s="7"/>
      <c r="G1019" s="7"/>
      <c r="I1019" s="5"/>
      <c r="J1019" s="6"/>
      <c r="K1019" s="6"/>
      <c r="L1019" s="7"/>
      <c r="M1019" s="7"/>
      <c r="O1019" s="6"/>
      <c r="S1019" s="6"/>
    </row>
    <row r="1020" spans="3:19" s="1" customFormat="1" ht="13.2" x14ac:dyDescent="0.3">
      <c r="C1020" s="5"/>
      <c r="D1020" s="6"/>
      <c r="E1020" s="6"/>
      <c r="F1020" s="7"/>
      <c r="G1020" s="7"/>
      <c r="I1020" s="5"/>
      <c r="J1020" s="6"/>
      <c r="K1020" s="6"/>
      <c r="L1020" s="7"/>
      <c r="M1020" s="7"/>
      <c r="O1020" s="6"/>
      <c r="S1020" s="6"/>
    </row>
    <row r="1021" spans="3:19" s="1" customFormat="1" ht="13.2" x14ac:dyDescent="0.3">
      <c r="C1021" s="5"/>
      <c r="D1021" s="6"/>
      <c r="E1021" s="6"/>
      <c r="F1021" s="7"/>
      <c r="G1021" s="7"/>
      <c r="I1021" s="5"/>
      <c r="J1021" s="6"/>
      <c r="K1021" s="6"/>
      <c r="L1021" s="7"/>
      <c r="M1021" s="7"/>
      <c r="O1021" s="6"/>
      <c r="S1021" s="6"/>
    </row>
    <row r="1022" spans="3:19" s="1" customFormat="1" ht="13.2" x14ac:dyDescent="0.3">
      <c r="C1022" s="5"/>
      <c r="D1022" s="6"/>
      <c r="E1022" s="6"/>
      <c r="F1022" s="7"/>
      <c r="G1022" s="7"/>
      <c r="I1022" s="5"/>
      <c r="J1022" s="6"/>
      <c r="K1022" s="6"/>
      <c r="L1022" s="7"/>
      <c r="M1022" s="7"/>
      <c r="O1022" s="6"/>
      <c r="S1022" s="6"/>
    </row>
    <row r="1023" spans="3:19" s="1" customFormat="1" ht="13.2" x14ac:dyDescent="0.3">
      <c r="C1023" s="5"/>
      <c r="D1023" s="6"/>
      <c r="E1023" s="6"/>
      <c r="F1023" s="7"/>
      <c r="G1023" s="7"/>
      <c r="I1023" s="5"/>
      <c r="J1023" s="6"/>
      <c r="K1023" s="6"/>
      <c r="L1023" s="7"/>
      <c r="M1023" s="7"/>
      <c r="O1023" s="6"/>
      <c r="S1023" s="6"/>
    </row>
    <row r="1024" spans="3:19" s="1" customFormat="1" ht="13.2" x14ac:dyDescent="0.3">
      <c r="C1024" s="5"/>
      <c r="D1024" s="6"/>
      <c r="E1024" s="6"/>
      <c r="F1024" s="7"/>
      <c r="G1024" s="7"/>
      <c r="I1024" s="5"/>
      <c r="J1024" s="6"/>
      <c r="K1024" s="6"/>
      <c r="L1024" s="7"/>
      <c r="M1024" s="7"/>
      <c r="O1024" s="6"/>
      <c r="S1024" s="6"/>
    </row>
    <row r="1025" spans="3:19" s="1" customFormat="1" ht="13.2" x14ac:dyDescent="0.3">
      <c r="C1025" s="5"/>
      <c r="D1025" s="6"/>
      <c r="E1025" s="6"/>
      <c r="F1025" s="7"/>
      <c r="G1025" s="7"/>
      <c r="I1025" s="5"/>
      <c r="J1025" s="6"/>
      <c r="K1025" s="6"/>
      <c r="L1025" s="7"/>
      <c r="M1025" s="7"/>
      <c r="O1025" s="6"/>
      <c r="S1025" s="6"/>
    </row>
    <row r="1026" spans="3:19" s="1" customFormat="1" ht="13.2" x14ac:dyDescent="0.3">
      <c r="C1026" s="5"/>
      <c r="D1026" s="6"/>
      <c r="E1026" s="6"/>
      <c r="F1026" s="7"/>
      <c r="G1026" s="7"/>
      <c r="I1026" s="5"/>
      <c r="J1026" s="6"/>
      <c r="K1026" s="6"/>
      <c r="L1026" s="7"/>
      <c r="M1026" s="7"/>
      <c r="O1026" s="6"/>
      <c r="S1026" s="6"/>
    </row>
    <row r="1027" spans="3:19" s="1" customFormat="1" ht="13.2" x14ac:dyDescent="0.3">
      <c r="C1027" s="5"/>
      <c r="D1027" s="6"/>
      <c r="E1027" s="6"/>
      <c r="F1027" s="7"/>
      <c r="G1027" s="7"/>
      <c r="I1027" s="5"/>
      <c r="J1027" s="6"/>
      <c r="K1027" s="6"/>
      <c r="L1027" s="7"/>
      <c r="M1027" s="7"/>
      <c r="O1027" s="6"/>
      <c r="S1027" s="6"/>
    </row>
    <row r="1028" spans="3:19" s="1" customFormat="1" ht="13.2" x14ac:dyDescent="0.3">
      <c r="C1028" s="5"/>
      <c r="D1028" s="6"/>
      <c r="E1028" s="6"/>
      <c r="F1028" s="7"/>
      <c r="G1028" s="7"/>
      <c r="I1028" s="5"/>
      <c r="J1028" s="6"/>
      <c r="K1028" s="6"/>
      <c r="L1028" s="7"/>
      <c r="M1028" s="7"/>
      <c r="O1028" s="6"/>
      <c r="S1028" s="6"/>
    </row>
    <row r="1029" spans="3:19" s="1" customFormat="1" ht="13.2" x14ac:dyDescent="0.3">
      <c r="C1029" s="5"/>
      <c r="D1029" s="6"/>
      <c r="E1029" s="6"/>
      <c r="F1029" s="7"/>
      <c r="G1029" s="7"/>
      <c r="I1029" s="5"/>
      <c r="J1029" s="6"/>
      <c r="K1029" s="6"/>
      <c r="L1029" s="7"/>
      <c r="M1029" s="7"/>
      <c r="O1029" s="6"/>
      <c r="S1029" s="6"/>
    </row>
    <row r="1030" spans="3:19" s="1" customFormat="1" ht="13.2" x14ac:dyDescent="0.3">
      <c r="C1030" s="5"/>
      <c r="D1030" s="6"/>
      <c r="E1030" s="6"/>
      <c r="F1030" s="7"/>
      <c r="G1030" s="7"/>
      <c r="I1030" s="5"/>
      <c r="J1030" s="6"/>
      <c r="K1030" s="6"/>
      <c r="L1030" s="7"/>
      <c r="M1030" s="7"/>
      <c r="O1030" s="6"/>
      <c r="S1030" s="6"/>
    </row>
    <row r="1031" spans="3:19" s="1" customFormat="1" ht="13.2" x14ac:dyDescent="0.3">
      <c r="C1031" s="5"/>
      <c r="D1031" s="6"/>
      <c r="E1031" s="6"/>
      <c r="F1031" s="7"/>
      <c r="G1031" s="7"/>
      <c r="I1031" s="5"/>
      <c r="J1031" s="6"/>
      <c r="K1031" s="6"/>
      <c r="L1031" s="7"/>
      <c r="M1031" s="7"/>
      <c r="O1031" s="6"/>
      <c r="S1031" s="6"/>
    </row>
    <row r="1032" spans="3:19" s="1" customFormat="1" ht="13.2" x14ac:dyDescent="0.3">
      <c r="C1032" s="5"/>
      <c r="D1032" s="6"/>
      <c r="E1032" s="6"/>
      <c r="F1032" s="7"/>
      <c r="G1032" s="7"/>
      <c r="I1032" s="5"/>
      <c r="J1032" s="6"/>
      <c r="K1032" s="6"/>
      <c r="L1032" s="7"/>
      <c r="M1032" s="7"/>
      <c r="O1032" s="6"/>
      <c r="S1032" s="6"/>
    </row>
    <row r="1033" spans="3:19" s="1" customFormat="1" ht="13.2" x14ac:dyDescent="0.3">
      <c r="C1033" s="5"/>
      <c r="D1033" s="6"/>
      <c r="E1033" s="6"/>
      <c r="F1033" s="7"/>
      <c r="G1033" s="7"/>
      <c r="I1033" s="5"/>
      <c r="J1033" s="6"/>
      <c r="K1033" s="6"/>
      <c r="L1033" s="7"/>
      <c r="M1033" s="7"/>
      <c r="O1033" s="6"/>
      <c r="S1033" s="6"/>
    </row>
    <row r="1034" spans="3:19" s="1" customFormat="1" ht="13.2" x14ac:dyDescent="0.3">
      <c r="C1034" s="5"/>
      <c r="D1034" s="6"/>
      <c r="E1034" s="6"/>
      <c r="F1034" s="7"/>
      <c r="G1034" s="7"/>
      <c r="I1034" s="5"/>
      <c r="J1034" s="6"/>
      <c r="K1034" s="6"/>
      <c r="L1034" s="7"/>
      <c r="M1034" s="7"/>
      <c r="O1034" s="6"/>
      <c r="S1034" s="6"/>
    </row>
    <row r="1035" spans="3:19" s="1" customFormat="1" ht="13.2" x14ac:dyDescent="0.3">
      <c r="C1035" s="5"/>
      <c r="D1035" s="6"/>
      <c r="E1035" s="6"/>
      <c r="F1035" s="7"/>
      <c r="G1035" s="7"/>
      <c r="I1035" s="5"/>
      <c r="J1035" s="6"/>
      <c r="K1035" s="6"/>
      <c r="L1035" s="7"/>
      <c r="M1035" s="7"/>
      <c r="O1035" s="6"/>
      <c r="S1035" s="6"/>
    </row>
    <row r="1036" spans="3:19" s="1" customFormat="1" ht="13.2" x14ac:dyDescent="0.3">
      <c r="C1036" s="5"/>
      <c r="D1036" s="6"/>
      <c r="E1036" s="6"/>
      <c r="F1036" s="7"/>
      <c r="G1036" s="7"/>
      <c r="I1036" s="5"/>
      <c r="J1036" s="6"/>
      <c r="K1036" s="6"/>
      <c r="L1036" s="7"/>
      <c r="M1036" s="7"/>
      <c r="O1036" s="6"/>
      <c r="S1036" s="6"/>
    </row>
    <row r="1037" spans="3:19" s="1" customFormat="1" ht="13.2" x14ac:dyDescent="0.3">
      <c r="C1037" s="5"/>
      <c r="D1037" s="6"/>
      <c r="E1037" s="6"/>
      <c r="F1037" s="7"/>
      <c r="G1037" s="7"/>
      <c r="I1037" s="5"/>
      <c r="J1037" s="6"/>
      <c r="K1037" s="6"/>
      <c r="L1037" s="7"/>
      <c r="M1037" s="7"/>
      <c r="O1037" s="6"/>
      <c r="S1037" s="6"/>
    </row>
    <row r="1038" spans="3:19" s="1" customFormat="1" ht="13.2" x14ac:dyDescent="0.3">
      <c r="C1038" s="5"/>
      <c r="D1038" s="6"/>
      <c r="E1038" s="6"/>
      <c r="F1038" s="7"/>
      <c r="G1038" s="7"/>
      <c r="I1038" s="5"/>
      <c r="J1038" s="6"/>
      <c r="K1038" s="6"/>
      <c r="L1038" s="7"/>
      <c r="M1038" s="7"/>
      <c r="O1038" s="6"/>
      <c r="S1038" s="6"/>
    </row>
    <row r="1039" spans="3:19" s="1" customFormat="1" ht="13.2" x14ac:dyDescent="0.3">
      <c r="C1039" s="5"/>
      <c r="D1039" s="6"/>
      <c r="E1039" s="6"/>
      <c r="F1039" s="7"/>
      <c r="G1039" s="7"/>
      <c r="I1039" s="5"/>
      <c r="J1039" s="6"/>
      <c r="K1039" s="6"/>
      <c r="L1039" s="7"/>
      <c r="M1039" s="7"/>
      <c r="O1039" s="6"/>
      <c r="S1039" s="6"/>
    </row>
    <row r="1040" spans="3:19" s="1" customFormat="1" ht="13.2" x14ac:dyDescent="0.3">
      <c r="C1040" s="5"/>
      <c r="D1040" s="6"/>
      <c r="E1040" s="6"/>
      <c r="F1040" s="7"/>
      <c r="G1040" s="7"/>
      <c r="I1040" s="5"/>
      <c r="J1040" s="6"/>
      <c r="K1040" s="6"/>
      <c r="L1040" s="7"/>
      <c r="M1040" s="7"/>
      <c r="O1040" s="6"/>
      <c r="S1040" s="6"/>
    </row>
    <row r="1041" spans="3:19" s="1" customFormat="1" ht="13.2" x14ac:dyDescent="0.3">
      <c r="C1041" s="5"/>
      <c r="D1041" s="6"/>
      <c r="E1041" s="6"/>
      <c r="F1041" s="7"/>
      <c r="G1041" s="7"/>
      <c r="I1041" s="5"/>
      <c r="J1041" s="6"/>
      <c r="K1041" s="6"/>
      <c r="L1041" s="7"/>
      <c r="M1041" s="7"/>
      <c r="O1041" s="6"/>
      <c r="S1041" s="6"/>
    </row>
    <row r="1042" spans="3:19" s="1" customFormat="1" ht="13.2" x14ac:dyDescent="0.3">
      <c r="C1042" s="5"/>
      <c r="D1042" s="6"/>
      <c r="E1042" s="6"/>
      <c r="F1042" s="7"/>
      <c r="G1042" s="7"/>
      <c r="I1042" s="5"/>
      <c r="J1042" s="6"/>
      <c r="K1042" s="6"/>
      <c r="L1042" s="7"/>
      <c r="M1042" s="7"/>
      <c r="O1042" s="6"/>
      <c r="S1042" s="6"/>
    </row>
    <row r="1043" spans="3:19" s="1" customFormat="1" ht="13.2" x14ac:dyDescent="0.3">
      <c r="C1043" s="5"/>
      <c r="D1043" s="6"/>
      <c r="E1043" s="6"/>
      <c r="F1043" s="7"/>
      <c r="G1043" s="7"/>
      <c r="I1043" s="5"/>
      <c r="J1043" s="6"/>
      <c r="K1043" s="6"/>
      <c r="L1043" s="7"/>
      <c r="M1043" s="7"/>
      <c r="O1043" s="6"/>
      <c r="S1043" s="6"/>
    </row>
    <row r="1044" spans="3:19" s="1" customFormat="1" ht="13.2" x14ac:dyDescent="0.3">
      <c r="C1044" s="5"/>
      <c r="D1044" s="6"/>
      <c r="E1044" s="6"/>
      <c r="F1044" s="7"/>
      <c r="G1044" s="7"/>
      <c r="I1044" s="5"/>
      <c r="J1044" s="6"/>
      <c r="K1044" s="6"/>
      <c r="L1044" s="7"/>
      <c r="M1044" s="7"/>
      <c r="O1044" s="6"/>
      <c r="S1044" s="6"/>
    </row>
    <row r="1045" spans="3:19" s="1" customFormat="1" ht="13.2" x14ac:dyDescent="0.3">
      <c r="C1045" s="5"/>
      <c r="D1045" s="6"/>
      <c r="E1045" s="6"/>
      <c r="F1045" s="7"/>
      <c r="G1045" s="7"/>
      <c r="I1045" s="5"/>
      <c r="J1045" s="6"/>
      <c r="K1045" s="6"/>
      <c r="L1045" s="7"/>
      <c r="M1045" s="7"/>
      <c r="O1045" s="6"/>
      <c r="S1045" s="6"/>
    </row>
    <row r="1046" spans="3:19" s="1" customFormat="1" ht="13.2" x14ac:dyDescent="0.3">
      <c r="C1046" s="5"/>
      <c r="D1046" s="6"/>
      <c r="E1046" s="6"/>
      <c r="F1046" s="7"/>
      <c r="G1046" s="7"/>
      <c r="I1046" s="5"/>
      <c r="J1046" s="6"/>
      <c r="K1046" s="6"/>
      <c r="L1046" s="7"/>
      <c r="M1046" s="7"/>
      <c r="O1046" s="6"/>
      <c r="S1046" s="6"/>
    </row>
    <row r="1047" spans="3:19" s="1" customFormat="1" ht="13.2" x14ac:dyDescent="0.3">
      <c r="C1047" s="5"/>
      <c r="D1047" s="6"/>
      <c r="E1047" s="6"/>
      <c r="F1047" s="7"/>
      <c r="G1047" s="7"/>
      <c r="I1047" s="5"/>
      <c r="J1047" s="6"/>
      <c r="K1047" s="6"/>
      <c r="L1047" s="7"/>
      <c r="M1047" s="7"/>
      <c r="O1047" s="6"/>
      <c r="S1047" s="6"/>
    </row>
    <row r="1048" spans="3:19" s="1" customFormat="1" ht="13.2" x14ac:dyDescent="0.3">
      <c r="C1048" s="5"/>
      <c r="D1048" s="6"/>
      <c r="E1048" s="6"/>
      <c r="F1048" s="7"/>
      <c r="G1048" s="7"/>
      <c r="I1048" s="5"/>
      <c r="J1048" s="6"/>
      <c r="K1048" s="6"/>
      <c r="L1048" s="7"/>
      <c r="M1048" s="7"/>
      <c r="O1048" s="6"/>
      <c r="S1048" s="6"/>
    </row>
    <row r="1049" spans="3:19" s="1" customFormat="1" ht="13.2" x14ac:dyDescent="0.3">
      <c r="C1049" s="5"/>
      <c r="D1049" s="6"/>
      <c r="E1049" s="6"/>
      <c r="F1049" s="7"/>
      <c r="G1049" s="7"/>
      <c r="I1049" s="5"/>
      <c r="J1049" s="6"/>
      <c r="K1049" s="6"/>
      <c r="L1049" s="7"/>
      <c r="M1049" s="7"/>
      <c r="O1049" s="6"/>
      <c r="S1049" s="6"/>
    </row>
    <row r="1050" spans="3:19" s="1" customFormat="1" ht="13.2" x14ac:dyDescent="0.3">
      <c r="C1050" s="5"/>
      <c r="D1050" s="6"/>
      <c r="E1050" s="6"/>
      <c r="F1050" s="7"/>
      <c r="G1050" s="7"/>
      <c r="I1050" s="5"/>
      <c r="J1050" s="6"/>
      <c r="K1050" s="6"/>
      <c r="L1050" s="7"/>
      <c r="M1050" s="7"/>
      <c r="O1050" s="6"/>
      <c r="S1050" s="6"/>
    </row>
    <row r="1051" spans="3:19" s="1" customFormat="1" ht="13.2" x14ac:dyDescent="0.3">
      <c r="C1051" s="5"/>
      <c r="D1051" s="6"/>
      <c r="E1051" s="6"/>
      <c r="F1051" s="7"/>
      <c r="G1051" s="7"/>
      <c r="I1051" s="5"/>
      <c r="J1051" s="6"/>
      <c r="K1051" s="6"/>
      <c r="L1051" s="7"/>
      <c r="M1051" s="7"/>
      <c r="O1051" s="6"/>
      <c r="S1051" s="6"/>
    </row>
    <row r="1052" spans="3:19" s="1" customFormat="1" ht="13.2" x14ac:dyDescent="0.3">
      <c r="C1052" s="5"/>
      <c r="D1052" s="6"/>
      <c r="E1052" s="6"/>
      <c r="F1052" s="7"/>
      <c r="G1052" s="7"/>
      <c r="I1052" s="5"/>
      <c r="J1052" s="6"/>
      <c r="K1052" s="6"/>
      <c r="L1052" s="7"/>
      <c r="M1052" s="7"/>
      <c r="O1052" s="6"/>
      <c r="S1052" s="6"/>
    </row>
    <row r="1053" spans="3:19" s="1" customFormat="1" ht="13.2" x14ac:dyDescent="0.3">
      <c r="C1053" s="5"/>
      <c r="D1053" s="6"/>
      <c r="E1053" s="6"/>
      <c r="F1053" s="7"/>
      <c r="G1053" s="7"/>
      <c r="I1053" s="5"/>
      <c r="J1053" s="6"/>
      <c r="K1053" s="6"/>
      <c r="L1053" s="7"/>
      <c r="M1053" s="7"/>
      <c r="O1053" s="6"/>
      <c r="S1053" s="6"/>
    </row>
    <row r="1054" spans="3:19" s="1" customFormat="1" ht="13.2" x14ac:dyDescent="0.3">
      <c r="C1054" s="5"/>
      <c r="D1054" s="6"/>
      <c r="E1054" s="6"/>
      <c r="F1054" s="7"/>
      <c r="G1054" s="7"/>
      <c r="I1054" s="5"/>
      <c r="J1054" s="6"/>
      <c r="K1054" s="6"/>
      <c r="L1054" s="7"/>
      <c r="M1054" s="7"/>
      <c r="O1054" s="6"/>
      <c r="S1054" s="6"/>
    </row>
    <row r="1055" spans="3:19" s="1" customFormat="1" ht="13.2" x14ac:dyDescent="0.3">
      <c r="C1055" s="5"/>
      <c r="D1055" s="6"/>
      <c r="E1055" s="6"/>
      <c r="F1055" s="7"/>
      <c r="G1055" s="7"/>
      <c r="I1055" s="5"/>
      <c r="J1055" s="6"/>
      <c r="K1055" s="6"/>
      <c r="L1055" s="7"/>
      <c r="M1055" s="7"/>
      <c r="O1055" s="6"/>
      <c r="S1055" s="6"/>
    </row>
    <row r="1056" spans="3:19" s="1" customFormat="1" ht="13.2" x14ac:dyDescent="0.3">
      <c r="C1056" s="5"/>
      <c r="D1056" s="6"/>
      <c r="E1056" s="6"/>
      <c r="F1056" s="7"/>
      <c r="G1056" s="7"/>
      <c r="I1056" s="5"/>
      <c r="J1056" s="6"/>
      <c r="K1056" s="6"/>
      <c r="L1056" s="7"/>
      <c r="M1056" s="7"/>
      <c r="O1056" s="6"/>
      <c r="S1056" s="6"/>
    </row>
    <row r="1057" spans="3:19" s="1" customFormat="1" ht="13.2" x14ac:dyDescent="0.3">
      <c r="C1057" s="5"/>
      <c r="D1057" s="6"/>
      <c r="E1057" s="6"/>
      <c r="F1057" s="7"/>
      <c r="G1057" s="7"/>
      <c r="I1057" s="5"/>
      <c r="J1057" s="6"/>
      <c r="K1057" s="6"/>
      <c r="L1057" s="7"/>
      <c r="M1057" s="7"/>
      <c r="O1057" s="6"/>
      <c r="S1057" s="6"/>
    </row>
    <row r="1058" spans="3:19" s="1" customFormat="1" ht="13.2" x14ac:dyDescent="0.3">
      <c r="C1058" s="5"/>
      <c r="D1058" s="6"/>
      <c r="E1058" s="6"/>
      <c r="F1058" s="7"/>
      <c r="G1058" s="7"/>
      <c r="I1058" s="5"/>
      <c r="J1058" s="6"/>
      <c r="K1058" s="6"/>
      <c r="L1058" s="7"/>
      <c r="M1058" s="7"/>
      <c r="O1058" s="6"/>
      <c r="S1058" s="6"/>
    </row>
    <row r="1059" spans="3:19" s="1" customFormat="1" ht="13.2" x14ac:dyDescent="0.3">
      <c r="C1059" s="5"/>
      <c r="D1059" s="6"/>
      <c r="E1059" s="6"/>
      <c r="F1059" s="7"/>
      <c r="G1059" s="7"/>
      <c r="I1059" s="5"/>
      <c r="J1059" s="6"/>
      <c r="K1059" s="6"/>
      <c r="L1059" s="7"/>
      <c r="M1059" s="7"/>
      <c r="O1059" s="6"/>
      <c r="S1059" s="6"/>
    </row>
    <row r="1060" spans="3:19" s="1" customFormat="1" ht="13.2" x14ac:dyDescent="0.3">
      <c r="C1060" s="5"/>
      <c r="D1060" s="6"/>
      <c r="E1060" s="6"/>
      <c r="F1060" s="7"/>
      <c r="G1060" s="7"/>
      <c r="I1060" s="5"/>
      <c r="J1060" s="6"/>
      <c r="K1060" s="6"/>
      <c r="L1060" s="7"/>
      <c r="M1060" s="7"/>
      <c r="O1060" s="6"/>
      <c r="S1060" s="6"/>
    </row>
    <row r="1061" spans="3:19" s="1" customFormat="1" ht="13.2" x14ac:dyDescent="0.3">
      <c r="C1061" s="5"/>
      <c r="D1061" s="6"/>
      <c r="E1061" s="6"/>
      <c r="F1061" s="7"/>
      <c r="G1061" s="7"/>
      <c r="I1061" s="5"/>
      <c r="J1061" s="6"/>
      <c r="K1061" s="6"/>
      <c r="L1061" s="7"/>
      <c r="M1061" s="7"/>
      <c r="O1061" s="6"/>
      <c r="S1061" s="6"/>
    </row>
    <row r="1062" spans="3:19" s="1" customFormat="1" ht="13.2" x14ac:dyDescent="0.3">
      <c r="C1062" s="5"/>
      <c r="D1062" s="6"/>
      <c r="E1062" s="6"/>
      <c r="F1062" s="7"/>
      <c r="G1062" s="7"/>
      <c r="I1062" s="5"/>
      <c r="J1062" s="6"/>
      <c r="K1062" s="6"/>
      <c r="L1062" s="7"/>
      <c r="M1062" s="7"/>
      <c r="O1062" s="6"/>
      <c r="S1062" s="6"/>
    </row>
    <row r="1063" spans="3:19" s="1" customFormat="1" ht="13.2" x14ac:dyDescent="0.3">
      <c r="C1063" s="5"/>
      <c r="D1063" s="6"/>
      <c r="E1063" s="6"/>
      <c r="F1063" s="7"/>
      <c r="G1063" s="7"/>
      <c r="I1063" s="5"/>
      <c r="J1063" s="6"/>
      <c r="K1063" s="6"/>
      <c r="L1063" s="7"/>
      <c r="M1063" s="7"/>
      <c r="O1063" s="6"/>
      <c r="S1063" s="6"/>
    </row>
    <row r="1064" spans="3:19" s="1" customFormat="1" ht="13.2" x14ac:dyDescent="0.3">
      <c r="C1064" s="5"/>
      <c r="D1064" s="6"/>
      <c r="E1064" s="6"/>
      <c r="F1064" s="7"/>
      <c r="G1064" s="7"/>
      <c r="I1064" s="5"/>
      <c r="J1064" s="6"/>
      <c r="K1064" s="6"/>
      <c r="L1064" s="7"/>
      <c r="M1064" s="7"/>
      <c r="O1064" s="6"/>
      <c r="S1064" s="6"/>
    </row>
    <row r="1065" spans="3:19" s="1" customFormat="1" ht="13.2" x14ac:dyDescent="0.3">
      <c r="C1065" s="5"/>
      <c r="D1065" s="6"/>
      <c r="E1065" s="6"/>
      <c r="F1065" s="7"/>
      <c r="G1065" s="7"/>
      <c r="I1065" s="5"/>
      <c r="J1065" s="6"/>
      <c r="K1065" s="6"/>
      <c r="L1065" s="7"/>
      <c r="M1065" s="7"/>
      <c r="O1065" s="6"/>
      <c r="S1065" s="6"/>
    </row>
    <row r="1066" spans="3:19" s="1" customFormat="1" ht="13.2" x14ac:dyDescent="0.3">
      <c r="C1066" s="5"/>
      <c r="D1066" s="6"/>
      <c r="E1066" s="6"/>
      <c r="F1066" s="7"/>
      <c r="G1066" s="7"/>
      <c r="I1066" s="5"/>
      <c r="J1066" s="6"/>
      <c r="K1066" s="6"/>
      <c r="L1066" s="7"/>
      <c r="M1066" s="7"/>
      <c r="O1066" s="6"/>
      <c r="S1066" s="6"/>
    </row>
    <row r="1067" spans="3:19" s="1" customFormat="1" ht="13.2" x14ac:dyDescent="0.3">
      <c r="C1067" s="5"/>
      <c r="D1067" s="6"/>
      <c r="E1067" s="6"/>
      <c r="F1067" s="7"/>
      <c r="G1067" s="7"/>
      <c r="I1067" s="5"/>
      <c r="J1067" s="6"/>
      <c r="K1067" s="6"/>
      <c r="L1067" s="7"/>
      <c r="M1067" s="7"/>
      <c r="O1067" s="6"/>
      <c r="S1067" s="6"/>
    </row>
    <row r="1068" spans="3:19" s="1" customFormat="1" ht="13.2" x14ac:dyDescent="0.3">
      <c r="C1068" s="5"/>
      <c r="D1068" s="6"/>
      <c r="E1068" s="6"/>
      <c r="F1068" s="7"/>
      <c r="G1068" s="7"/>
      <c r="I1068" s="5"/>
      <c r="J1068" s="6"/>
      <c r="K1068" s="6"/>
      <c r="L1068" s="7"/>
      <c r="M1068" s="7"/>
      <c r="O1068" s="6"/>
      <c r="S1068" s="6"/>
    </row>
    <row r="1069" spans="3:19" s="1" customFormat="1" ht="13.2" x14ac:dyDescent="0.3">
      <c r="C1069" s="5"/>
      <c r="D1069" s="6"/>
      <c r="E1069" s="6"/>
      <c r="F1069" s="7"/>
      <c r="G1069" s="7"/>
      <c r="I1069" s="5"/>
      <c r="J1069" s="6"/>
      <c r="K1069" s="6"/>
      <c r="L1069" s="7"/>
      <c r="M1069" s="7"/>
      <c r="O1069" s="6"/>
      <c r="S1069" s="6"/>
    </row>
    <row r="1070" spans="3:19" s="1" customFormat="1" ht="13.2" x14ac:dyDescent="0.3">
      <c r="C1070" s="5"/>
      <c r="D1070" s="6"/>
      <c r="E1070" s="6"/>
      <c r="F1070" s="7"/>
      <c r="G1070" s="7"/>
      <c r="I1070" s="5"/>
      <c r="J1070" s="6"/>
      <c r="K1070" s="6"/>
      <c r="L1070" s="7"/>
      <c r="M1070" s="7"/>
      <c r="O1070" s="6"/>
      <c r="S1070" s="6"/>
    </row>
    <row r="1071" spans="3:19" s="1" customFormat="1" ht="13.2" x14ac:dyDescent="0.3">
      <c r="C1071" s="5"/>
      <c r="D1071" s="6"/>
      <c r="E1071" s="6"/>
      <c r="F1071" s="7"/>
      <c r="G1071" s="7"/>
      <c r="I1071" s="5"/>
      <c r="J1071" s="6"/>
      <c r="K1071" s="6"/>
      <c r="L1071" s="7"/>
      <c r="M1071" s="7"/>
      <c r="O1071" s="6"/>
      <c r="S1071" s="6"/>
    </row>
    <row r="1072" spans="3:19" s="1" customFormat="1" ht="13.2" x14ac:dyDescent="0.3">
      <c r="C1072" s="5"/>
      <c r="D1072" s="6"/>
      <c r="E1072" s="6"/>
      <c r="F1072" s="7"/>
      <c r="G1072" s="7"/>
      <c r="I1072" s="5"/>
      <c r="J1072" s="6"/>
      <c r="K1072" s="6"/>
      <c r="L1072" s="7"/>
      <c r="M1072" s="7"/>
      <c r="O1072" s="6"/>
      <c r="S1072" s="6"/>
    </row>
    <row r="1073" spans="3:19" s="1" customFormat="1" ht="13.2" x14ac:dyDescent="0.3">
      <c r="C1073" s="5"/>
      <c r="D1073" s="6"/>
      <c r="E1073" s="6"/>
      <c r="F1073" s="7"/>
      <c r="G1073" s="7"/>
      <c r="I1073" s="5"/>
      <c r="J1073" s="6"/>
      <c r="K1073" s="6"/>
      <c r="L1073" s="7"/>
      <c r="M1073" s="7"/>
      <c r="O1073" s="6"/>
      <c r="S1073" s="6"/>
    </row>
    <row r="1074" spans="3:19" s="1" customFormat="1" ht="13.2" x14ac:dyDescent="0.3">
      <c r="C1074" s="5"/>
      <c r="D1074" s="6"/>
      <c r="E1074" s="6"/>
      <c r="F1074" s="7"/>
      <c r="G1074" s="7"/>
      <c r="I1074" s="5"/>
      <c r="J1074" s="6"/>
      <c r="K1074" s="6"/>
      <c r="L1074" s="7"/>
      <c r="M1074" s="7"/>
      <c r="O1074" s="6"/>
      <c r="S1074" s="6"/>
    </row>
    <row r="1075" spans="3:19" s="1" customFormat="1" ht="13.2" x14ac:dyDescent="0.3">
      <c r="C1075" s="5"/>
      <c r="D1075" s="6"/>
      <c r="E1075" s="6"/>
      <c r="F1075" s="7"/>
      <c r="G1075" s="7"/>
      <c r="I1075" s="5"/>
      <c r="J1075" s="6"/>
      <c r="K1075" s="6"/>
      <c r="L1075" s="7"/>
      <c r="M1075" s="7"/>
      <c r="O1075" s="6"/>
      <c r="S1075" s="6"/>
    </row>
    <row r="1076" spans="3:19" s="1" customFormat="1" ht="13.2" x14ac:dyDescent="0.3">
      <c r="C1076" s="5"/>
      <c r="D1076" s="6"/>
      <c r="E1076" s="6"/>
      <c r="F1076" s="7"/>
      <c r="G1076" s="7"/>
      <c r="I1076" s="5"/>
      <c r="J1076" s="6"/>
      <c r="K1076" s="6"/>
      <c r="L1076" s="7"/>
      <c r="M1076" s="7"/>
      <c r="O1076" s="6"/>
      <c r="S1076" s="6"/>
    </row>
    <row r="1077" spans="3:19" s="1" customFormat="1" ht="13.2" x14ac:dyDescent="0.3">
      <c r="C1077" s="5"/>
      <c r="D1077" s="6"/>
      <c r="E1077" s="6"/>
      <c r="F1077" s="7"/>
      <c r="G1077" s="7"/>
      <c r="I1077" s="5"/>
      <c r="J1077" s="6"/>
      <c r="K1077" s="6"/>
      <c r="L1077" s="7"/>
      <c r="M1077" s="7"/>
      <c r="O1077" s="6"/>
      <c r="S1077" s="6"/>
    </row>
    <row r="1078" spans="3:19" s="1" customFormat="1" ht="13.2" x14ac:dyDescent="0.3">
      <c r="C1078" s="5"/>
      <c r="D1078" s="6"/>
      <c r="E1078" s="6"/>
      <c r="F1078" s="7"/>
      <c r="G1078" s="7"/>
      <c r="I1078" s="5"/>
      <c r="J1078" s="6"/>
      <c r="K1078" s="6"/>
      <c r="L1078" s="7"/>
      <c r="M1078" s="7"/>
      <c r="O1078" s="6"/>
      <c r="S1078" s="6"/>
    </row>
    <row r="1079" spans="3:19" s="1" customFormat="1" ht="13.2" x14ac:dyDescent="0.3">
      <c r="C1079" s="5"/>
      <c r="D1079" s="6"/>
      <c r="E1079" s="6"/>
      <c r="F1079" s="7"/>
      <c r="G1079" s="7"/>
      <c r="I1079" s="5"/>
      <c r="J1079" s="6"/>
      <c r="K1079" s="6"/>
      <c r="L1079" s="7"/>
      <c r="M1079" s="7"/>
      <c r="O1079" s="6"/>
      <c r="S1079" s="6"/>
    </row>
    <row r="1080" spans="3:19" s="1" customFormat="1" ht="13.2" x14ac:dyDescent="0.3">
      <c r="C1080" s="5"/>
      <c r="D1080" s="6"/>
      <c r="E1080" s="6"/>
      <c r="F1080" s="7"/>
      <c r="G1080" s="7"/>
      <c r="I1080" s="5"/>
      <c r="J1080" s="6"/>
      <c r="K1080" s="6"/>
      <c r="L1080" s="7"/>
      <c r="M1080" s="7"/>
      <c r="O1080" s="6"/>
      <c r="S1080" s="6"/>
    </row>
    <row r="1081" spans="3:19" s="1" customFormat="1" ht="13.2" x14ac:dyDescent="0.3">
      <c r="C1081" s="5"/>
      <c r="D1081" s="6"/>
      <c r="E1081" s="6"/>
      <c r="F1081" s="7"/>
      <c r="G1081" s="7"/>
      <c r="I1081" s="5"/>
      <c r="J1081" s="6"/>
      <c r="K1081" s="6"/>
      <c r="L1081" s="7"/>
      <c r="M1081" s="7"/>
      <c r="O1081" s="6"/>
      <c r="S1081" s="6"/>
    </row>
    <row r="1082" spans="3:19" s="1" customFormat="1" ht="13.2" x14ac:dyDescent="0.3">
      <c r="C1082" s="5"/>
      <c r="D1082" s="6"/>
      <c r="E1082" s="6"/>
      <c r="F1082" s="7"/>
      <c r="G1082" s="7"/>
      <c r="I1082" s="5"/>
      <c r="J1082" s="6"/>
      <c r="K1082" s="6"/>
      <c r="L1082" s="7"/>
      <c r="M1082" s="7"/>
      <c r="O1082" s="6"/>
      <c r="S1082" s="6"/>
    </row>
    <row r="1083" spans="3:19" s="1" customFormat="1" ht="13.2" x14ac:dyDescent="0.3">
      <c r="C1083" s="5"/>
      <c r="D1083" s="6"/>
      <c r="E1083" s="6"/>
      <c r="F1083" s="7"/>
      <c r="G1083" s="7"/>
      <c r="I1083" s="5"/>
      <c r="J1083" s="6"/>
      <c r="K1083" s="6"/>
      <c r="L1083" s="7"/>
      <c r="M1083" s="7"/>
      <c r="O1083" s="6"/>
      <c r="S1083" s="6"/>
    </row>
    <row r="1084" spans="3:19" s="1" customFormat="1" ht="13.2" x14ac:dyDescent="0.3">
      <c r="C1084" s="5"/>
      <c r="D1084" s="6"/>
      <c r="E1084" s="6"/>
      <c r="F1084" s="7"/>
      <c r="G1084" s="7"/>
      <c r="I1084" s="5"/>
      <c r="J1084" s="6"/>
      <c r="K1084" s="6"/>
      <c r="L1084" s="7"/>
      <c r="M1084" s="7"/>
      <c r="O1084" s="6"/>
      <c r="S1084" s="6"/>
    </row>
    <row r="1085" spans="3:19" s="1" customFormat="1" ht="13.2" x14ac:dyDescent="0.3">
      <c r="C1085" s="5"/>
      <c r="D1085" s="6"/>
      <c r="E1085" s="6"/>
      <c r="F1085" s="7"/>
      <c r="G1085" s="7"/>
      <c r="I1085" s="5"/>
      <c r="J1085" s="6"/>
      <c r="K1085" s="6"/>
      <c r="L1085" s="7"/>
      <c r="M1085" s="7"/>
      <c r="O1085" s="6"/>
      <c r="S1085" s="6"/>
    </row>
    <row r="1086" spans="3:19" s="1" customFormat="1" ht="13.2" x14ac:dyDescent="0.3">
      <c r="C1086" s="5"/>
      <c r="D1086" s="6"/>
      <c r="E1086" s="6"/>
      <c r="F1086" s="7"/>
      <c r="G1086" s="7"/>
      <c r="I1086" s="5"/>
      <c r="J1086" s="6"/>
      <c r="K1086" s="6"/>
      <c r="L1086" s="7"/>
      <c r="M1086" s="7"/>
      <c r="O1086" s="6"/>
      <c r="S1086" s="6"/>
    </row>
    <row r="1087" spans="3:19" s="1" customFormat="1" ht="13.2" x14ac:dyDescent="0.3">
      <c r="C1087" s="5"/>
      <c r="D1087" s="6"/>
      <c r="E1087" s="6"/>
      <c r="F1087" s="7"/>
      <c r="G1087" s="7"/>
      <c r="I1087" s="5"/>
      <c r="J1087" s="6"/>
      <c r="K1087" s="6"/>
      <c r="L1087" s="7"/>
      <c r="M1087" s="7"/>
      <c r="O1087" s="6"/>
      <c r="S1087" s="6"/>
    </row>
    <row r="1088" spans="3:19" s="1" customFormat="1" ht="13.2" x14ac:dyDescent="0.3">
      <c r="C1088" s="5"/>
      <c r="D1088" s="6"/>
      <c r="E1088" s="6"/>
      <c r="F1088" s="7"/>
      <c r="G1088" s="7"/>
      <c r="I1088" s="5"/>
      <c r="J1088" s="6"/>
      <c r="K1088" s="6"/>
      <c r="L1088" s="7"/>
      <c r="M1088" s="7"/>
      <c r="O1088" s="6"/>
      <c r="S1088" s="6"/>
    </row>
    <row r="1089" spans="3:19" s="1" customFormat="1" ht="13.2" x14ac:dyDescent="0.3">
      <c r="C1089" s="5"/>
      <c r="D1089" s="6"/>
      <c r="E1089" s="6"/>
      <c r="F1089" s="7"/>
      <c r="G1089" s="7"/>
      <c r="I1089" s="5"/>
      <c r="J1089" s="6"/>
      <c r="K1089" s="6"/>
      <c r="L1089" s="7"/>
      <c r="M1089" s="7"/>
      <c r="O1089" s="6"/>
      <c r="S1089" s="6"/>
    </row>
    <row r="1090" spans="3:19" s="1" customFormat="1" ht="13.2" x14ac:dyDescent="0.3">
      <c r="C1090" s="5"/>
      <c r="D1090" s="6"/>
      <c r="E1090" s="6"/>
      <c r="F1090" s="7"/>
      <c r="G1090" s="7"/>
      <c r="I1090" s="5"/>
      <c r="J1090" s="6"/>
      <c r="K1090" s="6"/>
      <c r="L1090" s="7"/>
      <c r="M1090" s="7"/>
      <c r="O1090" s="6"/>
      <c r="S1090" s="6"/>
    </row>
    <row r="1091" spans="3:19" s="1" customFormat="1" ht="13.2" x14ac:dyDescent="0.3">
      <c r="C1091" s="5"/>
      <c r="D1091" s="6"/>
      <c r="E1091" s="6"/>
      <c r="F1091" s="7"/>
      <c r="G1091" s="7"/>
      <c r="I1091" s="5"/>
      <c r="J1091" s="6"/>
      <c r="K1091" s="6"/>
      <c r="L1091" s="7"/>
      <c r="M1091" s="7"/>
      <c r="O1091" s="6"/>
      <c r="S1091" s="6"/>
    </row>
    <row r="1092" spans="3:19" s="1" customFormat="1" ht="13.2" x14ac:dyDescent="0.3">
      <c r="C1092" s="5"/>
      <c r="D1092" s="6"/>
      <c r="E1092" s="6"/>
      <c r="F1092" s="7"/>
      <c r="G1092" s="7"/>
      <c r="I1092" s="5"/>
      <c r="J1092" s="6"/>
      <c r="K1092" s="6"/>
      <c r="L1092" s="7"/>
      <c r="M1092" s="7"/>
      <c r="O1092" s="6"/>
      <c r="S1092" s="6"/>
    </row>
    <row r="1093" spans="3:19" s="1" customFormat="1" ht="13.2" x14ac:dyDescent="0.3">
      <c r="C1093" s="5"/>
      <c r="D1093" s="6"/>
      <c r="E1093" s="6"/>
      <c r="F1093" s="7"/>
      <c r="G1093" s="7"/>
      <c r="I1093" s="5"/>
      <c r="J1093" s="6"/>
      <c r="K1093" s="6"/>
      <c r="L1093" s="7"/>
      <c r="M1093" s="7"/>
      <c r="O1093" s="6"/>
      <c r="S1093" s="6"/>
    </row>
    <row r="1094" spans="3:19" s="1" customFormat="1" ht="13.2" x14ac:dyDescent="0.3">
      <c r="C1094" s="5"/>
      <c r="D1094" s="6"/>
      <c r="E1094" s="6"/>
      <c r="F1094" s="7"/>
      <c r="G1094" s="7"/>
      <c r="I1094" s="5"/>
      <c r="J1094" s="6"/>
      <c r="K1094" s="6"/>
      <c r="L1094" s="7"/>
      <c r="M1094" s="7"/>
      <c r="O1094" s="6"/>
      <c r="S1094" s="6"/>
    </row>
    <row r="1095" spans="3:19" s="1" customFormat="1" ht="13.2" x14ac:dyDescent="0.3">
      <c r="C1095" s="5"/>
      <c r="D1095" s="6"/>
      <c r="E1095" s="6"/>
      <c r="F1095" s="7"/>
      <c r="G1095" s="7"/>
      <c r="I1095" s="5"/>
      <c r="J1095" s="6"/>
      <c r="K1095" s="6"/>
      <c r="L1095" s="7"/>
      <c r="M1095" s="7"/>
      <c r="O1095" s="6"/>
      <c r="S1095" s="6"/>
    </row>
    <row r="1096" spans="3:19" s="1" customFormat="1" ht="13.2" x14ac:dyDescent="0.3">
      <c r="C1096" s="5"/>
      <c r="D1096" s="6"/>
      <c r="E1096" s="6"/>
      <c r="F1096" s="7"/>
      <c r="G1096" s="7"/>
      <c r="I1096" s="5"/>
      <c r="J1096" s="6"/>
      <c r="K1096" s="6"/>
      <c r="L1096" s="7"/>
      <c r="M1096" s="7"/>
      <c r="O1096" s="6"/>
      <c r="S1096" s="6"/>
    </row>
    <row r="1097" spans="3:19" s="1" customFormat="1" ht="13.2" x14ac:dyDescent="0.3">
      <c r="C1097" s="5"/>
      <c r="D1097" s="6"/>
      <c r="E1097" s="6"/>
      <c r="F1097" s="7"/>
      <c r="G1097" s="7"/>
      <c r="I1097" s="5"/>
      <c r="J1097" s="6"/>
      <c r="K1097" s="6"/>
      <c r="L1097" s="7"/>
      <c r="M1097" s="7"/>
      <c r="O1097" s="6"/>
      <c r="S1097" s="6"/>
    </row>
    <row r="1098" spans="3:19" s="1" customFormat="1" ht="13.2" x14ac:dyDescent="0.3">
      <c r="C1098" s="5"/>
      <c r="D1098" s="6"/>
      <c r="E1098" s="6"/>
      <c r="F1098" s="7"/>
      <c r="G1098" s="7"/>
      <c r="I1098" s="5"/>
      <c r="J1098" s="6"/>
      <c r="K1098" s="6"/>
      <c r="L1098" s="7"/>
      <c r="M1098" s="7"/>
      <c r="O1098" s="6"/>
      <c r="S1098" s="6"/>
    </row>
    <row r="1099" spans="3:19" s="1" customFormat="1" ht="13.2" x14ac:dyDescent="0.3">
      <c r="C1099" s="5"/>
      <c r="D1099" s="6"/>
      <c r="E1099" s="6"/>
      <c r="F1099" s="7"/>
      <c r="G1099" s="7"/>
      <c r="I1099" s="5"/>
      <c r="J1099" s="6"/>
      <c r="K1099" s="6"/>
      <c r="L1099" s="7"/>
      <c r="M1099" s="7"/>
      <c r="O1099" s="6"/>
      <c r="S1099" s="6"/>
    </row>
    <row r="1100" spans="3:19" s="1" customFormat="1" ht="13.2" x14ac:dyDescent="0.3">
      <c r="C1100" s="5"/>
      <c r="D1100" s="6"/>
      <c r="E1100" s="6"/>
      <c r="F1100" s="7"/>
      <c r="G1100" s="7"/>
      <c r="I1100" s="5"/>
      <c r="J1100" s="6"/>
      <c r="K1100" s="6"/>
      <c r="L1100" s="7"/>
      <c r="M1100" s="7"/>
      <c r="O1100" s="6"/>
      <c r="S1100" s="6"/>
    </row>
    <row r="1101" spans="3:19" s="1" customFormat="1" ht="13.2" x14ac:dyDescent="0.3">
      <c r="C1101" s="5"/>
      <c r="D1101" s="6"/>
      <c r="E1101" s="6"/>
      <c r="F1101" s="7"/>
      <c r="G1101" s="7"/>
      <c r="I1101" s="5"/>
      <c r="J1101" s="6"/>
      <c r="K1101" s="6"/>
      <c r="L1101" s="7"/>
      <c r="M1101" s="7"/>
      <c r="O1101" s="6"/>
      <c r="S1101" s="6"/>
    </row>
    <row r="1102" spans="3:19" s="1" customFormat="1" ht="13.2" x14ac:dyDescent="0.3">
      <c r="C1102" s="5"/>
      <c r="D1102" s="6"/>
      <c r="E1102" s="6"/>
      <c r="F1102" s="7"/>
      <c r="G1102" s="7"/>
      <c r="I1102" s="5"/>
      <c r="J1102" s="6"/>
      <c r="K1102" s="6"/>
      <c r="L1102" s="7"/>
      <c r="M1102" s="7"/>
      <c r="O1102" s="6"/>
      <c r="S1102" s="6"/>
    </row>
    <row r="1103" spans="3:19" s="1" customFormat="1" ht="13.2" x14ac:dyDescent="0.3">
      <c r="C1103" s="5"/>
      <c r="D1103" s="6"/>
      <c r="E1103" s="6"/>
      <c r="F1103" s="7"/>
      <c r="G1103" s="7"/>
      <c r="I1103" s="5"/>
      <c r="J1103" s="6"/>
      <c r="K1103" s="6"/>
      <c r="L1103" s="7"/>
      <c r="M1103" s="7"/>
      <c r="O1103" s="6"/>
      <c r="S1103" s="6"/>
    </row>
    <row r="1104" spans="3:19" s="1" customFormat="1" ht="13.2" x14ac:dyDescent="0.3">
      <c r="C1104" s="5"/>
      <c r="D1104" s="6"/>
      <c r="E1104" s="6"/>
      <c r="F1104" s="7"/>
      <c r="G1104" s="7"/>
      <c r="I1104" s="5"/>
      <c r="J1104" s="6"/>
      <c r="K1104" s="6"/>
      <c r="L1104" s="7"/>
      <c r="M1104" s="7"/>
      <c r="O1104" s="6"/>
      <c r="S1104" s="6"/>
    </row>
    <row r="1105" spans="3:19" s="1" customFormat="1" ht="13.2" x14ac:dyDescent="0.3">
      <c r="C1105" s="5"/>
      <c r="D1105" s="6"/>
      <c r="E1105" s="6"/>
      <c r="F1105" s="7"/>
      <c r="G1105" s="7"/>
      <c r="I1105" s="5"/>
      <c r="J1105" s="6"/>
      <c r="K1105" s="6"/>
      <c r="L1105" s="7"/>
      <c r="M1105" s="7"/>
      <c r="O1105" s="6"/>
      <c r="S1105" s="6"/>
    </row>
    <row r="1106" spans="3:19" s="1" customFormat="1" ht="13.2" x14ac:dyDescent="0.3">
      <c r="C1106" s="5"/>
      <c r="D1106" s="6"/>
      <c r="E1106" s="6"/>
      <c r="F1106" s="7"/>
      <c r="G1106" s="7"/>
      <c r="I1106" s="5"/>
      <c r="J1106" s="6"/>
      <c r="K1106" s="6"/>
      <c r="L1106" s="7"/>
      <c r="M1106" s="7"/>
      <c r="O1106" s="6"/>
      <c r="S1106" s="6"/>
    </row>
    <row r="1107" spans="3:19" s="1" customFormat="1" ht="13.2" x14ac:dyDescent="0.3">
      <c r="C1107" s="5"/>
      <c r="D1107" s="6"/>
      <c r="E1107" s="6"/>
      <c r="F1107" s="7"/>
      <c r="G1107" s="7"/>
      <c r="I1107" s="5"/>
      <c r="J1107" s="6"/>
      <c r="K1107" s="6"/>
      <c r="L1107" s="7"/>
      <c r="M1107" s="7"/>
      <c r="O1107" s="6"/>
      <c r="S1107" s="6"/>
    </row>
    <row r="1108" spans="3:19" s="1" customFormat="1" ht="13.2" x14ac:dyDescent="0.3">
      <c r="C1108" s="5"/>
      <c r="D1108" s="6"/>
      <c r="E1108" s="6"/>
      <c r="F1108" s="7"/>
      <c r="G1108" s="7"/>
      <c r="I1108" s="5"/>
      <c r="J1108" s="6"/>
      <c r="K1108" s="6"/>
      <c r="L1108" s="7"/>
      <c r="M1108" s="7"/>
      <c r="O1108" s="6"/>
      <c r="S1108" s="6"/>
    </row>
    <row r="1109" spans="3:19" s="1" customFormat="1" ht="13.2" x14ac:dyDescent="0.3">
      <c r="C1109" s="5"/>
      <c r="D1109" s="6"/>
      <c r="E1109" s="6"/>
      <c r="F1109" s="7"/>
      <c r="G1109" s="7"/>
      <c r="I1109" s="5"/>
      <c r="J1109" s="6"/>
      <c r="K1109" s="6"/>
      <c r="L1109" s="7"/>
      <c r="M1109" s="7"/>
      <c r="O1109" s="6"/>
      <c r="S1109" s="6"/>
    </row>
    <row r="1110" spans="3:19" s="1" customFormat="1" ht="13.2" x14ac:dyDescent="0.3">
      <c r="C1110" s="5"/>
      <c r="D1110" s="6"/>
      <c r="E1110" s="6"/>
      <c r="F1110" s="7"/>
      <c r="G1110" s="7"/>
      <c r="I1110" s="5"/>
      <c r="J1110" s="6"/>
      <c r="K1110" s="6"/>
      <c r="L1110" s="7"/>
      <c r="M1110" s="7"/>
      <c r="O1110" s="6"/>
      <c r="S1110" s="6"/>
    </row>
    <row r="1111" spans="3:19" s="1" customFormat="1" ht="13.2" x14ac:dyDescent="0.3">
      <c r="C1111" s="5"/>
      <c r="D1111" s="6"/>
      <c r="E1111" s="6"/>
      <c r="F1111" s="7"/>
      <c r="G1111" s="7"/>
      <c r="I1111" s="5"/>
      <c r="J1111" s="6"/>
      <c r="K1111" s="6"/>
      <c r="L1111" s="7"/>
      <c r="M1111" s="7"/>
      <c r="O1111" s="6"/>
      <c r="S1111" s="6"/>
    </row>
    <row r="1112" spans="3:19" s="1" customFormat="1" ht="13.2" x14ac:dyDescent="0.3">
      <c r="C1112" s="5"/>
      <c r="D1112" s="6"/>
      <c r="E1112" s="6"/>
      <c r="F1112" s="7"/>
      <c r="G1112" s="7"/>
      <c r="I1112" s="5"/>
      <c r="J1112" s="6"/>
      <c r="K1112" s="6"/>
      <c r="L1112" s="7"/>
      <c r="M1112" s="7"/>
      <c r="O1112" s="6"/>
      <c r="S1112" s="6"/>
    </row>
    <row r="1113" spans="3:19" s="1" customFormat="1" ht="13.2" x14ac:dyDescent="0.3">
      <c r="C1113" s="5"/>
      <c r="D1113" s="6"/>
      <c r="E1113" s="6"/>
      <c r="F1113" s="7"/>
      <c r="G1113" s="7"/>
      <c r="I1113" s="5"/>
      <c r="J1113" s="6"/>
      <c r="K1113" s="6"/>
      <c r="L1113" s="7"/>
      <c r="M1113" s="7"/>
      <c r="O1113" s="6"/>
      <c r="S1113" s="6"/>
    </row>
    <row r="1114" spans="3:19" s="1" customFormat="1" ht="13.2" x14ac:dyDescent="0.3">
      <c r="C1114" s="5"/>
      <c r="D1114" s="6"/>
      <c r="E1114" s="6"/>
      <c r="F1114" s="7"/>
      <c r="G1114" s="7"/>
      <c r="I1114" s="5"/>
      <c r="J1114" s="6"/>
      <c r="K1114" s="6"/>
      <c r="L1114" s="7"/>
      <c r="M1114" s="7"/>
      <c r="O1114" s="6"/>
      <c r="S1114" s="6"/>
    </row>
    <row r="1115" spans="3:19" s="1" customFormat="1" ht="13.2" x14ac:dyDescent="0.3">
      <c r="C1115" s="5"/>
      <c r="D1115" s="6"/>
      <c r="E1115" s="6"/>
      <c r="F1115" s="7"/>
      <c r="G1115" s="7"/>
      <c r="I1115" s="5"/>
      <c r="J1115" s="6"/>
      <c r="K1115" s="6"/>
      <c r="L1115" s="7"/>
      <c r="M1115" s="7"/>
      <c r="O1115" s="6"/>
      <c r="S1115" s="6"/>
    </row>
    <row r="1116" spans="3:19" s="1" customFormat="1" ht="13.2" x14ac:dyDescent="0.3">
      <c r="C1116" s="5"/>
      <c r="D1116" s="6"/>
      <c r="E1116" s="6"/>
      <c r="F1116" s="7"/>
      <c r="G1116" s="7"/>
      <c r="I1116" s="5"/>
      <c r="J1116" s="6"/>
      <c r="K1116" s="6"/>
      <c r="L1116" s="7"/>
      <c r="M1116" s="7"/>
      <c r="O1116" s="6"/>
      <c r="S1116" s="6"/>
    </row>
    <row r="1117" spans="3:19" s="1" customFormat="1" ht="13.2" x14ac:dyDescent="0.3">
      <c r="C1117" s="5"/>
      <c r="D1117" s="6"/>
      <c r="E1117" s="6"/>
      <c r="F1117" s="7"/>
      <c r="G1117" s="7"/>
      <c r="I1117" s="5"/>
      <c r="J1117" s="6"/>
      <c r="K1117" s="6"/>
      <c r="L1117" s="7"/>
      <c r="M1117" s="7"/>
      <c r="O1117" s="6"/>
      <c r="S1117" s="6"/>
    </row>
    <row r="1118" spans="3:19" s="1" customFormat="1" ht="13.2" x14ac:dyDescent="0.3">
      <c r="C1118" s="5"/>
      <c r="D1118" s="6"/>
      <c r="E1118" s="6"/>
      <c r="F1118" s="7"/>
      <c r="G1118" s="7"/>
      <c r="I1118" s="5"/>
      <c r="J1118" s="6"/>
      <c r="K1118" s="6"/>
      <c r="L1118" s="7"/>
      <c r="M1118" s="7"/>
      <c r="O1118" s="6"/>
      <c r="S1118" s="6"/>
    </row>
    <row r="1119" spans="3:19" s="1" customFormat="1" ht="13.2" x14ac:dyDescent="0.3">
      <c r="C1119" s="5"/>
      <c r="D1119" s="6"/>
      <c r="E1119" s="6"/>
      <c r="F1119" s="7"/>
      <c r="G1119" s="7"/>
      <c r="I1119" s="5"/>
      <c r="J1119" s="6"/>
      <c r="K1119" s="6"/>
      <c r="L1119" s="7"/>
      <c r="M1119" s="7"/>
      <c r="O1119" s="6"/>
      <c r="S1119" s="6"/>
    </row>
    <row r="1120" spans="3:19" s="1" customFormat="1" ht="13.2" x14ac:dyDescent="0.3">
      <c r="C1120" s="5"/>
      <c r="D1120" s="6"/>
      <c r="E1120" s="6"/>
      <c r="F1120" s="7"/>
      <c r="G1120" s="7"/>
      <c r="I1120" s="5"/>
      <c r="J1120" s="6"/>
      <c r="K1120" s="6"/>
      <c r="L1120" s="7"/>
      <c r="M1120" s="7"/>
      <c r="O1120" s="6"/>
      <c r="S1120" s="6"/>
    </row>
    <row r="1121" spans="3:19" s="1" customFormat="1" ht="13.2" x14ac:dyDescent="0.3">
      <c r="C1121" s="5"/>
      <c r="D1121" s="6"/>
      <c r="E1121" s="6"/>
      <c r="F1121" s="7"/>
      <c r="G1121" s="7"/>
      <c r="I1121" s="5"/>
      <c r="J1121" s="6"/>
      <c r="K1121" s="6"/>
      <c r="L1121" s="7"/>
      <c r="M1121" s="7"/>
      <c r="O1121" s="6"/>
      <c r="S1121" s="6"/>
    </row>
  </sheetData>
  <phoneticPr fontId="16" type="noConversion"/>
  <conditionalFormatting sqref="N8:N718">
    <cfRule type="cellIs" dxfId="26" priority="4" operator="greaterThanOrEqual">
      <formula>0</formula>
    </cfRule>
    <cfRule type="cellIs" dxfId="25" priority="5" operator="lessThan">
      <formula>0</formula>
    </cfRule>
  </conditionalFormatting>
  <conditionalFormatting sqref="O393">
    <cfRule type="expression" dxfId="24" priority="9">
      <formula>AND(ISBLANK(F393),O393&lt;&gt;#REF!)</formula>
    </cfRule>
  </conditionalFormatting>
  <conditionalFormatting sqref="O395">
    <cfRule type="expression" dxfId="23" priority="6">
      <formula>AND(ISBLANK(F395),O395&lt;&gt;#REF!)</formula>
    </cfRule>
  </conditionalFormatting>
  <dataValidations disablePrompts="1" count="1">
    <dataValidation type="custom" allowBlank="1" showDropDown="1" showErrorMessage="1" sqref="B16:B19 H16:H19" xr:uid="{87994224-5BDE-4C9D-BB69-C834F48C2C68}">
      <formula1>B16="521211"</formula1>
    </dataValidation>
  </dataValidations>
  <printOptions horizontalCentered="1"/>
  <pageMargins left="0.39370078740157483" right="0.35433070866141736" top="0.19685039370078741" bottom="0.59055118110236227" header="0" footer="0.39370078740157483"/>
  <pageSetup paperSize="9" scale="54" fitToHeight="0" orientation="landscape" r:id="rId1"/>
  <headerFooter>
    <oddFooter>&amp;LMatrik Semula Menjadi
(Usulan Revisi Anggaran TA. 2023)&amp;RHal &amp;P dari &amp;N</oddFooter>
  </headerFooter>
  <rowBreaks count="6" manualBreakCount="6">
    <brk id="70" min="1" max="13" man="1"/>
    <brk id="132" min="1" max="13" man="1"/>
    <brk id="194" min="1" max="13" man="1"/>
    <brk id="262" min="1" max="13" man="1"/>
    <brk id="360" min="1" max="13" man="1"/>
    <brk id="628" min="1" max="13" man="1"/>
  </rowBreaks>
  <drawing r:id="rId2"/>
  <legacyDrawing r:id="rId3"/>
  <tableParts count="1">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3A55E-62FE-4BFC-84D7-53F1A9E3FC3A}">
  <dimension ref="A1:H48"/>
  <sheetViews>
    <sheetView topLeftCell="A29" workbookViewId="0">
      <selection activeCell="H24" sqref="H24"/>
    </sheetView>
  </sheetViews>
  <sheetFormatPr defaultRowHeight="13.8" x14ac:dyDescent="0.25"/>
  <cols>
    <col min="1" max="1" width="16.5546875" style="503" customWidth="1"/>
    <col min="2" max="2" width="53.88671875" style="503" customWidth="1"/>
    <col min="3" max="3" width="15.21875" style="503" bestFit="1" customWidth="1"/>
    <col min="4" max="4" width="15.44140625" style="503" customWidth="1"/>
    <col min="5" max="5" width="13.5546875" style="503" bestFit="1" customWidth="1"/>
    <col min="6" max="16384" width="8.88671875" style="503"/>
  </cols>
  <sheetData>
    <row r="1" spans="1:5" x14ac:dyDescent="0.25">
      <c r="A1" s="503" t="s">
        <v>1103</v>
      </c>
      <c r="B1" s="503" t="s">
        <v>1104</v>
      </c>
      <c r="C1" s="503" t="s">
        <v>949</v>
      </c>
      <c r="D1" s="503" t="s">
        <v>950</v>
      </c>
      <c r="E1" s="503" t="s">
        <v>997</v>
      </c>
    </row>
    <row r="2" spans="1:5" x14ac:dyDescent="0.25">
      <c r="A2" s="504" t="s">
        <v>7</v>
      </c>
      <c r="B2" s="505" t="s">
        <v>8</v>
      </c>
      <c r="E2" s="527">
        <f>C2-D2</f>
        <v>0</v>
      </c>
    </row>
    <row r="3" spans="1:5" x14ac:dyDescent="0.25">
      <c r="A3" s="506" t="s">
        <v>551</v>
      </c>
      <c r="B3" s="507" t="s">
        <v>10</v>
      </c>
      <c r="C3" s="529">
        <f>C4</f>
        <v>1000000000</v>
      </c>
      <c r="D3" s="529">
        <f>D4</f>
        <v>1310927000</v>
      </c>
      <c r="E3" s="527">
        <f t="shared" ref="E3:E5" si="0">C3-D3</f>
        <v>-310927000</v>
      </c>
    </row>
    <row r="4" spans="1:5" x14ac:dyDescent="0.25">
      <c r="A4" s="508" t="s">
        <v>12</v>
      </c>
      <c r="B4" s="509" t="s">
        <v>552</v>
      </c>
      <c r="C4" s="529">
        <f>C5</f>
        <v>1000000000</v>
      </c>
      <c r="D4" s="529">
        <f>D5</f>
        <v>1310927000</v>
      </c>
      <c r="E4" s="527">
        <f t="shared" si="0"/>
        <v>-310927000</v>
      </c>
    </row>
    <row r="5" spans="1:5" ht="27.6" x14ac:dyDescent="0.25">
      <c r="A5" s="522" t="s">
        <v>15</v>
      </c>
      <c r="B5" s="523" t="s">
        <v>16</v>
      </c>
      <c r="C5" s="530">
        <f>SUM(C6:C13)</f>
        <v>1000000000</v>
      </c>
      <c r="D5" s="530">
        <f>SUM(D6:D13)</f>
        <v>1310927000</v>
      </c>
      <c r="E5" s="527">
        <f t="shared" si="0"/>
        <v>-310927000</v>
      </c>
    </row>
    <row r="6" spans="1:5" x14ac:dyDescent="0.25">
      <c r="A6" s="522"/>
      <c r="B6" s="525" t="s">
        <v>22</v>
      </c>
      <c r="C6" s="528" cm="1">
        <f t="array" ref="C6">_xlfn._xlws.FILTER('Usulan Revisi 17 Maret'!$G$9:$G$711,'Usulan Revisi 17 Maret'!$C$9:$C$711=$B6,0)</f>
        <v>131673000</v>
      </c>
      <c r="D6" s="528" cm="1">
        <f t="array" ref="D6">_xlfn._xlws.FILTER('Usulan Revisi 17 Maret'!$M$9:$M$711,'Usulan Revisi 17 Maret'!$I$9:$I$711=$B6,0)</f>
        <v>248392000</v>
      </c>
      <c r="E6" s="528">
        <f>C6-D6</f>
        <v>-116719000</v>
      </c>
    </row>
    <row r="7" spans="1:5" x14ac:dyDescent="0.25">
      <c r="A7" s="522"/>
      <c r="B7" s="525" t="s">
        <v>39</v>
      </c>
      <c r="C7" s="528" cm="1">
        <f t="array" ref="C7">_xlfn._xlws.FILTER('Usulan Revisi 17 Maret'!$G$9:$G$711,'Usulan Revisi 17 Maret'!$C$9:$C$711=$B7,0)</f>
        <v>54519000</v>
      </c>
      <c r="D7" s="528" cm="1">
        <f t="array" ref="D7">_xlfn._xlws.FILTER('Usulan Revisi 17 Maret'!$M$9:$M$711,'Usulan Revisi 17 Maret'!$I$9:$I$711=$B7,0)</f>
        <v>83319000</v>
      </c>
      <c r="E7" s="528">
        <f t="shared" ref="E7:E13" si="1">C7-D7</f>
        <v>-28800000</v>
      </c>
    </row>
    <row r="8" spans="1:5" x14ac:dyDescent="0.25">
      <c r="A8" s="522"/>
      <c r="B8" s="525" t="s">
        <v>562</v>
      </c>
      <c r="C8" s="528" cm="1">
        <f t="array" ref="C8">_xlfn._xlws.FILTER('Usulan Revisi 17 Maret'!$G$9:$G$711,'Usulan Revisi 17 Maret'!$C$9:$C$711=$B8,0)</f>
        <v>35050000</v>
      </c>
      <c r="D8" s="528" cm="1">
        <f t="array" ref="D8">_xlfn._xlws.FILTER('Usulan Revisi 17 Maret'!$M$9:$M$711,'Usulan Revisi 17 Maret'!$I$9:$I$711=$B8,0)</f>
        <v>80050000</v>
      </c>
      <c r="E8" s="528">
        <f t="shared" si="1"/>
        <v>-45000000</v>
      </c>
    </row>
    <row r="9" spans="1:5" x14ac:dyDescent="0.25">
      <c r="A9" s="522"/>
      <c r="B9" s="525" t="s">
        <v>567</v>
      </c>
      <c r="C9" s="528" cm="1">
        <f t="array" ref="C9">_xlfn._xlws.FILTER('Usulan Revisi 17 Maret'!$G$9:$G$711,'Usulan Revisi 17 Maret'!$C$9:$C$711=$B9,0)</f>
        <v>83752000</v>
      </c>
      <c r="D9" s="528" cm="1">
        <f t="array" ref="D9">_xlfn._xlws.FILTER('Usulan Revisi 17 Maret'!$M$9:$M$711,'Usulan Revisi 17 Maret'!$I$9:$I$711=$B9,0)</f>
        <v>107252000</v>
      </c>
      <c r="E9" s="528">
        <f t="shared" si="1"/>
        <v>-23500000</v>
      </c>
    </row>
    <row r="10" spans="1:5" x14ac:dyDescent="0.25">
      <c r="A10" s="522"/>
      <c r="B10" s="525" t="s">
        <v>577</v>
      </c>
      <c r="C10" s="528" cm="1">
        <f t="array" ref="C10">_xlfn._xlws.FILTER('Usulan Revisi 17 Maret'!$G$9:$G$711,'Usulan Revisi 17 Maret'!$C$9:$C$711=$B10,0)</f>
        <v>404820000</v>
      </c>
      <c r="D10" s="528" cm="1">
        <f t="array" ref="D10">_xlfn._xlws.FILTER('Usulan Revisi 17 Maret'!$M$9:$M$711,'Usulan Revisi 17 Maret'!$I$9:$I$711=$B10,0)</f>
        <v>404820000</v>
      </c>
      <c r="E10" s="528">
        <f t="shared" si="1"/>
        <v>0</v>
      </c>
    </row>
    <row r="11" spans="1:5" x14ac:dyDescent="0.25">
      <c r="A11" s="522"/>
      <c r="B11" s="525" t="s">
        <v>92</v>
      </c>
      <c r="C11" s="528" cm="1">
        <f t="array" ref="C11">_xlfn._xlws.FILTER('Usulan Revisi 17 Maret'!$G$9:$G$711,'Usulan Revisi 17 Maret'!$C$9:$C$711=$B11,0)</f>
        <v>70516000</v>
      </c>
      <c r="D11" s="528" cm="1">
        <f t="array" ref="D11">_xlfn._xlws.FILTER('Usulan Revisi 17 Maret'!$M$9:$M$711,'Usulan Revisi 17 Maret'!$I$9:$I$711=$B11,0)</f>
        <v>70516000</v>
      </c>
      <c r="E11" s="528">
        <f t="shared" si="1"/>
        <v>0</v>
      </c>
    </row>
    <row r="12" spans="1:5" x14ac:dyDescent="0.25">
      <c r="A12" s="522"/>
      <c r="B12" s="525" t="s">
        <v>588</v>
      </c>
      <c r="C12" s="528" cm="1">
        <f t="array" ref="C12">_xlfn._xlws.FILTER('Usulan Revisi 17 Maret'!$G$9:$G$711,'Usulan Revisi 17 Maret'!$C$9:$C$711=$B12,0)</f>
        <v>116750000</v>
      </c>
      <c r="D12" s="528" cm="1">
        <f t="array" ref="D12">_xlfn._xlws.FILTER('Usulan Revisi 17 Maret'!$M$9:$M$711,'Usulan Revisi 17 Maret'!$I$9:$I$711=$B12,0)</f>
        <v>205658000</v>
      </c>
      <c r="E12" s="528">
        <f t="shared" si="1"/>
        <v>-88908000</v>
      </c>
    </row>
    <row r="13" spans="1:5" x14ac:dyDescent="0.25">
      <c r="A13" s="522"/>
      <c r="B13" s="525" t="s">
        <v>97</v>
      </c>
      <c r="C13" s="528" cm="1">
        <f t="array" ref="C13">_xlfn._xlws.FILTER('Usulan Revisi 17 Maret'!$G$9:$G$711,'Usulan Revisi 17 Maret'!$C$9:$C$711=$B13,0)</f>
        <v>102920000</v>
      </c>
      <c r="D13" s="528" cm="1">
        <f t="array" ref="D13">_xlfn._xlws.FILTER('Usulan Revisi 17 Maret'!$M$9:$M$711,'Usulan Revisi 17 Maret'!$I$9:$I$711=$B13,0)</f>
        <v>110920000</v>
      </c>
      <c r="E13" s="528">
        <f t="shared" si="1"/>
        <v>-8000000</v>
      </c>
    </row>
    <row r="14" spans="1:5" x14ac:dyDescent="0.25">
      <c r="A14" s="510" t="s">
        <v>105</v>
      </c>
      <c r="B14" s="511" t="s">
        <v>106</v>
      </c>
    </row>
    <row r="15" spans="1:5" ht="27.6" x14ac:dyDescent="0.25">
      <c r="A15" s="512" t="s">
        <v>603</v>
      </c>
      <c r="B15" s="513" t="s">
        <v>108</v>
      </c>
    </row>
    <row r="16" spans="1:5" ht="27.6" x14ac:dyDescent="0.25">
      <c r="A16" s="514" t="s">
        <v>110</v>
      </c>
      <c r="B16" s="515" t="s">
        <v>604</v>
      </c>
    </row>
    <row r="17" spans="1:8" ht="27.6" x14ac:dyDescent="0.25">
      <c r="A17" s="524" t="s">
        <v>113</v>
      </c>
      <c r="B17" s="523" t="s">
        <v>605</v>
      </c>
    </row>
    <row r="18" spans="1:8" x14ac:dyDescent="0.25">
      <c r="A18" s="526"/>
      <c r="B18" s="525" t="s">
        <v>607</v>
      </c>
      <c r="C18" s="528" cm="1">
        <f t="array" ref="C18">_xlfn._xlws.FILTER('Usulan Revisi 17 Maret'!$G$9:$G$711,'Usulan Revisi 17 Maret'!$C$9:$C$711=$B18,0)</f>
        <v>260000000</v>
      </c>
      <c r="D18" s="528" cm="1">
        <f t="array" ref="D18">_xlfn._xlws.FILTER('Usulan Revisi 17 Maret'!$M$9:$M$711,'Usulan Revisi 17 Maret'!$I$9:$I$711=$B18,0)</f>
        <v>260000000</v>
      </c>
      <c r="E18" s="528">
        <f t="shared" ref="E18" si="2">C18-D18</f>
        <v>0</v>
      </c>
    </row>
    <row r="19" spans="1:8" x14ac:dyDescent="0.25">
      <c r="A19" s="516" t="s">
        <v>122</v>
      </c>
      <c r="B19" s="517" t="s">
        <v>610</v>
      </c>
    </row>
    <row r="20" spans="1:8" x14ac:dyDescent="0.25">
      <c r="A20" s="522" t="s">
        <v>125</v>
      </c>
      <c r="B20" s="523" t="s">
        <v>126</v>
      </c>
    </row>
    <row r="21" spans="1:8" x14ac:dyDescent="0.25">
      <c r="A21" s="522"/>
      <c r="B21" s="525" t="s">
        <v>128</v>
      </c>
      <c r="C21" s="528" cm="1">
        <f t="array" ref="C21">_xlfn._xlws.FILTER('Usulan Revisi 17 Maret'!$G$9:$G$711,'Usulan Revisi 17 Maret'!$C$9:$C$711=$B21,0)</f>
        <v>253780000</v>
      </c>
      <c r="D21" s="528" cm="1">
        <f t="array" ref="D21">_xlfn._xlws.FILTER('Usulan Revisi 17 Maret'!$M$9:$M$711,'Usulan Revisi 17 Maret'!$I$9:$I$711=$B21,0)</f>
        <v>115852000</v>
      </c>
      <c r="E21" s="528">
        <f t="shared" ref="E21" si="3">C21-D21</f>
        <v>137928000</v>
      </c>
    </row>
    <row r="22" spans="1:8" x14ac:dyDescent="0.25">
      <c r="A22" s="522" t="s">
        <v>130</v>
      </c>
      <c r="B22" s="523" t="s">
        <v>131</v>
      </c>
    </row>
    <row r="23" spans="1:8" x14ac:dyDescent="0.25">
      <c r="A23" s="522"/>
      <c r="B23" s="525" t="s">
        <v>630</v>
      </c>
      <c r="C23" s="528" cm="1">
        <f t="array" ref="C23">_xlfn._xlws.FILTER('Usulan Revisi 17 Maret'!$G$9:$G$711,'Usulan Revisi 17 Maret'!$C$9:$C$711=$B23,0)</f>
        <v>72100000</v>
      </c>
      <c r="D23" s="528" cm="1">
        <f t="array" ref="D23">_xlfn._xlws.FILTER('Usulan Revisi 17 Maret'!$M$9:$M$711,'Usulan Revisi 17 Maret'!$I$9:$I$711=$B23,0)</f>
        <v>61900000</v>
      </c>
      <c r="E23" s="528">
        <f t="shared" ref="E23:E38" si="4">C23-D23</f>
        <v>10200000</v>
      </c>
    </row>
    <row r="24" spans="1:8" x14ac:dyDescent="0.25">
      <c r="A24" s="522"/>
      <c r="B24" s="525" t="s">
        <v>637</v>
      </c>
      <c r="C24" s="528" cm="1">
        <f t="array" ref="C24">_xlfn._xlws.FILTER('Usulan Revisi 17 Maret'!$G$9:$G$711,'Usulan Revisi 17 Maret'!$C$9:$C$711=$B24,0)</f>
        <v>572300000</v>
      </c>
      <c r="D24" s="528" cm="1">
        <f t="array" ref="D24">_xlfn._xlws.FILTER('Usulan Revisi 17 Maret'!$M$9:$M$711,'Usulan Revisi 17 Maret'!$I$9:$I$711=$B24,0)</f>
        <v>0</v>
      </c>
      <c r="E24" s="528">
        <f t="shared" ref="E24" si="5">C24-D24</f>
        <v>572300000</v>
      </c>
      <c r="H24" s="503" t="str" cm="1">
        <f t="array" aca="1" ref="H24" ca="1">CELL("address",'Usulan Revisi 17 Maret'!C206)</f>
        <v>'[Matrik Semula Menjadi.xlsx]Usulan Revisi 17 Maret'!$C$206</v>
      </c>
    </row>
    <row r="25" spans="1:8" x14ac:dyDescent="0.25">
      <c r="A25" s="522"/>
      <c r="B25" s="525" t="s">
        <v>1041</v>
      </c>
      <c r="C25" s="528" cm="1">
        <f t="array" ref="C25">_xlfn._xlws.FILTER('Usulan Revisi 17 Maret'!$G$9:$G$711,'Usulan Revisi 17 Maret'!$C$9:$C$711=$B25,0)</f>
        <v>0</v>
      </c>
      <c r="D25" s="528" cm="1">
        <f t="array" ref="D25">_xlfn._xlws.FILTER('Usulan Revisi 17 Maret'!$M$9:$M$711,'Usulan Revisi 17 Maret'!$I$9:$I$711=$B25,0)</f>
        <v>498618000</v>
      </c>
      <c r="E25" s="528">
        <f t="shared" si="4"/>
        <v>-498618000</v>
      </c>
    </row>
    <row r="26" spans="1:8" ht="26.4" x14ac:dyDescent="0.25">
      <c r="A26" s="522"/>
      <c r="B26" s="525" t="s">
        <v>152</v>
      </c>
      <c r="C26" s="528" cm="1">
        <f t="array" ref="C26">_xlfn._xlws.FILTER('Usulan Revisi 17 Maret'!$G$9:$G$711,'Usulan Revisi 17 Maret'!$C$9:$C$711=$B26,0)</f>
        <v>78000000</v>
      </c>
      <c r="D26" s="528" cm="1">
        <f t="array" ref="D26">_xlfn._xlws.FILTER('Usulan Revisi 17 Maret'!$M$9:$M$711,'Usulan Revisi 17 Maret'!$I$9:$I$711=$B26,0)</f>
        <v>63200000</v>
      </c>
      <c r="E26" s="528">
        <f t="shared" si="4"/>
        <v>14800000</v>
      </c>
    </row>
    <row r="27" spans="1:8" x14ac:dyDescent="0.25">
      <c r="A27" s="522"/>
      <c r="B27" s="525" t="s">
        <v>168</v>
      </c>
      <c r="C27" s="528" cm="1">
        <f t="array" ref="C27">_xlfn._xlws.FILTER('Usulan Revisi 17 Maret'!$G$9:$G$711,'Usulan Revisi 17 Maret'!$C$9:$C$711=$B27,0)</f>
        <v>65000000</v>
      </c>
      <c r="D27" s="528" cm="1">
        <f t="array" ref="D27">_xlfn._xlws.FILTER('Usulan Revisi 17 Maret'!$M$9:$M$711,'Usulan Revisi 17 Maret'!$I$9:$I$711=$B27,0)</f>
        <v>64800000</v>
      </c>
      <c r="E27" s="528">
        <f t="shared" si="4"/>
        <v>200000</v>
      </c>
    </row>
    <row r="28" spans="1:8" x14ac:dyDescent="0.25">
      <c r="A28" s="522"/>
      <c r="B28" s="525" t="s">
        <v>178</v>
      </c>
      <c r="C28" s="528" cm="1">
        <f t="array" ref="C28">_xlfn._xlws.FILTER('Usulan Revisi 17 Maret'!$G$9:$G$711,'Usulan Revisi 17 Maret'!$C$9:$C$711=$B28,0)</f>
        <v>82785000</v>
      </c>
      <c r="D28" s="528" cm="1">
        <f t="array" ref="D28">_xlfn._xlws.FILTER('Usulan Revisi 17 Maret'!$M$9:$M$711,'Usulan Revisi 17 Maret'!$I$9:$I$711=$B28,0)</f>
        <v>151850000</v>
      </c>
      <c r="E28" s="528">
        <f t="shared" si="4"/>
        <v>-69065000</v>
      </c>
    </row>
    <row r="29" spans="1:8" x14ac:dyDescent="0.25">
      <c r="A29" s="522"/>
      <c r="B29" s="525" t="s">
        <v>655</v>
      </c>
      <c r="C29" s="528" cm="1">
        <f t="array" ref="C29">_xlfn._xlws.FILTER('Usulan Revisi 17 Maret'!$G$9:$G$711,'Usulan Revisi 17 Maret'!$C$9:$C$711=$B29,0)</f>
        <v>50042000</v>
      </c>
      <c r="D29" s="528" cm="1">
        <f t="array" ref="D29">_xlfn._xlws.FILTER('Usulan Revisi 17 Maret'!$M$9:$M$711,'Usulan Revisi 17 Maret'!$I$9:$I$711=$B29,0)</f>
        <v>44492000</v>
      </c>
      <c r="E29" s="528">
        <f t="shared" si="4"/>
        <v>5550000</v>
      </c>
    </row>
    <row r="30" spans="1:8" x14ac:dyDescent="0.25">
      <c r="A30" s="522"/>
      <c r="B30" s="525" t="s">
        <v>658</v>
      </c>
      <c r="C30" s="528" cm="1">
        <f t="array" ref="C30">_xlfn._xlws.FILTER('Usulan Revisi 17 Maret'!$G$9:$G$711,'Usulan Revisi 17 Maret'!$C$9:$C$711=$B30,0)</f>
        <v>99334000</v>
      </c>
      <c r="D30" s="528" cm="1">
        <f t="array" ref="D30">_xlfn._xlws.FILTER('Usulan Revisi 17 Maret'!$M$9:$M$711,'Usulan Revisi 17 Maret'!$I$9:$I$711=$B30,0)</f>
        <v>0</v>
      </c>
      <c r="E30" s="528">
        <f t="shared" si="4"/>
        <v>99334000</v>
      </c>
    </row>
    <row r="31" spans="1:8" x14ac:dyDescent="0.25">
      <c r="A31" s="522"/>
      <c r="B31" s="525" t="s">
        <v>661</v>
      </c>
      <c r="C31" s="528" cm="1">
        <f t="array" ref="C31">_xlfn._xlws.FILTER('Usulan Revisi 17 Maret'!$G$9:$G$711,'Usulan Revisi 17 Maret'!$C$9:$C$711=$B31,0)</f>
        <v>139554000</v>
      </c>
      <c r="D31" s="528" cm="1">
        <f t="array" ref="D31">_xlfn._xlws.FILTER('Usulan Revisi 17 Maret'!$M$9:$M$711,'Usulan Revisi 17 Maret'!$I$9:$I$711=$B31,0)</f>
        <v>232054000</v>
      </c>
      <c r="E31" s="528">
        <f t="shared" si="4"/>
        <v>-92500000</v>
      </c>
    </row>
    <row r="32" spans="1:8" x14ac:dyDescent="0.25">
      <c r="A32" s="522"/>
      <c r="B32" s="525" t="s">
        <v>663</v>
      </c>
      <c r="C32" s="528" cm="1">
        <f t="array" ref="C32">_xlfn._xlws.FILTER('Usulan Revisi 17 Maret'!$G$9:$G$711,'Usulan Revisi 17 Maret'!$C$9:$C$711=$B32,0)</f>
        <v>50000000</v>
      </c>
      <c r="D32" s="528" cm="1">
        <f t="array" ref="D32">_xlfn._xlws.FILTER('Usulan Revisi 17 Maret'!$M$9:$M$711,'Usulan Revisi 17 Maret'!$I$9:$I$711=$B32,0)</f>
        <v>50000000</v>
      </c>
      <c r="E32" s="528">
        <f t="shared" si="4"/>
        <v>0</v>
      </c>
    </row>
    <row r="33" spans="1:5" x14ac:dyDescent="0.25">
      <c r="A33" s="522"/>
      <c r="B33" s="525" t="s">
        <v>968</v>
      </c>
      <c r="C33" s="528" cm="1">
        <f t="array" ref="C33">_xlfn._xlws.FILTER('Usulan Revisi 17 Maret'!$G$9:$G$711,'Usulan Revisi 17 Maret'!$C$9:$C$711=$B33,0)</f>
        <v>0</v>
      </c>
      <c r="D33" s="528" cm="1">
        <f t="array" ref="D33">_xlfn._xlws.FILTER('Usulan Revisi 17 Maret'!$M$9:$M$711,'Usulan Revisi 17 Maret'!$I$9:$I$711=$B33,0)</f>
        <v>319947000</v>
      </c>
      <c r="E33" s="528">
        <f t="shared" si="4"/>
        <v>-319947000</v>
      </c>
    </row>
    <row r="34" spans="1:5" ht="26.4" x14ac:dyDescent="0.25">
      <c r="A34" s="522"/>
      <c r="B34" s="525" t="s">
        <v>1086</v>
      </c>
      <c r="C34" s="528" cm="1">
        <f t="array" ref="C34">_xlfn._xlws.FILTER('Usulan Revisi 17 Maret'!$G$9:$G$711,'Usulan Revisi 17 Maret'!$C$9:$C$711=$B34,0)</f>
        <v>0</v>
      </c>
      <c r="D34" s="528" cm="1">
        <f t="array" ref="D34">_xlfn._xlws.FILTER('Usulan Revisi 17 Maret'!$M$9:$M$711,'Usulan Revisi 17 Maret'!$I$9:$I$711=$B34,0)</f>
        <v>256340000</v>
      </c>
      <c r="E34" s="528">
        <f t="shared" si="4"/>
        <v>-256340000</v>
      </c>
    </row>
    <row r="35" spans="1:5" x14ac:dyDescent="0.25">
      <c r="A35" s="522"/>
      <c r="B35" s="525" t="s">
        <v>1017</v>
      </c>
      <c r="C35" s="528" cm="1">
        <f t="array" ref="C35">_xlfn._xlws.FILTER('Usulan Revisi 17 Maret'!$G$9:$G$711,'Usulan Revisi 17 Maret'!$C$9:$C$711=$B35,0)</f>
        <v>0</v>
      </c>
      <c r="D35" s="528" cm="1">
        <f t="array" ref="D35">_xlfn._xlws.FILTER('Usulan Revisi 17 Maret'!$M$9:$M$711,'Usulan Revisi 17 Maret'!$I$9:$I$711=$B35,0)</f>
        <v>58815000</v>
      </c>
      <c r="E35" s="528">
        <f t="shared" si="4"/>
        <v>-58815000</v>
      </c>
    </row>
    <row r="36" spans="1:5" x14ac:dyDescent="0.25">
      <c r="A36" s="522"/>
      <c r="B36" s="525" t="s">
        <v>1095</v>
      </c>
      <c r="C36" s="528" cm="1">
        <f t="array" ref="C36">_xlfn._xlws.FILTER('Usulan Revisi 17 Maret'!$G$9:$G$711,'Usulan Revisi 17 Maret'!$C$9:$C$711=$B36,0)</f>
        <v>0</v>
      </c>
      <c r="D36" s="528" cm="1">
        <f t="array" ref="D36">_xlfn._xlws.FILTER('Usulan Revisi 17 Maret'!$M$9:$M$711,'Usulan Revisi 17 Maret'!$I$9:$I$711=$B36,0)</f>
        <v>0</v>
      </c>
      <c r="E36" s="528">
        <f t="shared" si="4"/>
        <v>0</v>
      </c>
    </row>
    <row r="37" spans="1:5" ht="26.4" x14ac:dyDescent="0.25">
      <c r="A37" s="522"/>
      <c r="B37" s="525" t="s">
        <v>1051</v>
      </c>
      <c r="C37" s="528" cm="1">
        <f t="array" ref="C37">_xlfn._xlws.FILTER('Usulan Revisi 17 Maret'!$G$9:$G$711,'Usulan Revisi 17 Maret'!$C$9:$C$711=$B37,0)</f>
        <v>0</v>
      </c>
      <c r="D37" s="528" cm="1">
        <f t="array" ref="D37">_xlfn._xlws.FILTER('Usulan Revisi 17 Maret'!$M$9:$M$711,'Usulan Revisi 17 Maret'!$I$9:$I$711=$B37,0)</f>
        <v>0</v>
      </c>
      <c r="E37" s="528">
        <f t="shared" si="4"/>
        <v>0</v>
      </c>
    </row>
    <row r="38" spans="1:5" x14ac:dyDescent="0.25">
      <c r="A38" s="522"/>
      <c r="B38" s="525" t="s">
        <v>1053</v>
      </c>
      <c r="C38" s="528" cm="1">
        <f t="array" ref="C38">_xlfn._xlws.FILTER('Usulan Revisi 17 Maret'!$G$9:$G$711,'Usulan Revisi 17 Maret'!$C$9:$C$711=$B38,0)</f>
        <v>0</v>
      </c>
      <c r="D38" s="528" cm="1">
        <f t="array" ref="D38">_xlfn._xlws.FILTER('Usulan Revisi 17 Maret'!$M$9:$M$711,'Usulan Revisi 17 Maret'!$I$9:$I$711=$B38,0)</f>
        <v>0</v>
      </c>
      <c r="E38" s="528">
        <f t="shared" si="4"/>
        <v>0</v>
      </c>
    </row>
    <row r="39" spans="1:5" x14ac:dyDescent="0.25">
      <c r="A39" s="522" t="s">
        <v>232</v>
      </c>
      <c r="B39" s="523" t="s">
        <v>233</v>
      </c>
    </row>
    <row r="40" spans="1:5" x14ac:dyDescent="0.25">
      <c r="A40" s="514" t="s">
        <v>311</v>
      </c>
      <c r="B40" s="515" t="s">
        <v>774</v>
      </c>
    </row>
    <row r="41" spans="1:5" x14ac:dyDescent="0.25">
      <c r="A41" s="524" t="s">
        <v>313</v>
      </c>
      <c r="B41" s="523" t="s">
        <v>314</v>
      </c>
    </row>
    <row r="42" spans="1:5" x14ac:dyDescent="0.25">
      <c r="A42" s="518" t="s">
        <v>316</v>
      </c>
      <c r="B42" s="519" t="s">
        <v>783</v>
      </c>
    </row>
    <row r="43" spans="1:5" x14ac:dyDescent="0.25">
      <c r="A43" s="522" t="s">
        <v>319</v>
      </c>
      <c r="B43" s="523" t="s">
        <v>320</v>
      </c>
    </row>
    <row r="44" spans="1:5" x14ac:dyDescent="0.25">
      <c r="A44" s="522" t="s">
        <v>351</v>
      </c>
      <c r="B44" s="523" t="s">
        <v>352</v>
      </c>
    </row>
    <row r="45" spans="1:5" x14ac:dyDescent="0.25">
      <c r="A45" s="522" t="s">
        <v>392</v>
      </c>
      <c r="B45" s="523" t="s">
        <v>393</v>
      </c>
    </row>
    <row r="46" spans="1:5" x14ac:dyDescent="0.25">
      <c r="A46" s="520" t="s">
        <v>923</v>
      </c>
      <c r="B46" s="521" t="s">
        <v>433</v>
      </c>
    </row>
    <row r="47" spans="1:5" x14ac:dyDescent="0.25">
      <c r="A47" s="518" t="s">
        <v>435</v>
      </c>
      <c r="B47" s="519" t="s">
        <v>924</v>
      </c>
    </row>
    <row r="48" spans="1:5" x14ac:dyDescent="0.25">
      <c r="A48" s="524" t="s">
        <v>438</v>
      </c>
      <c r="B48" s="523" t="s">
        <v>439</v>
      </c>
    </row>
  </sheetData>
  <autoFilter ref="A1:D48" xr:uid="{B173A55E-62FE-4BFC-84D7-53F1A9E3FC3A}"/>
  <pageMargins left="0.7" right="0.7" top="0.75" bottom="0.75" header="0.3" footer="0.3"/>
  <pageSetup paperSize="9" orientation="portrait" horizontalDpi="0" verticalDpi="0"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AF71D-6D10-4868-8930-9A1615443EE2}">
  <sheetPr>
    <outlinePr summaryBelow="0" summaryRight="0"/>
    <pageSetUpPr fitToPage="1"/>
  </sheetPr>
  <dimension ref="B1:XET1004"/>
  <sheetViews>
    <sheetView showGridLines="0" zoomScale="90" zoomScaleNormal="90" zoomScaleSheetLayoutView="90" workbookViewId="0">
      <pane xSplit="4" ySplit="8" topLeftCell="E22" activePane="bottomRight" state="frozen"/>
      <selection activeCell="F44" sqref="F44"/>
      <selection pane="topRight" activeCell="F44" sqref="F44"/>
      <selection pane="bottomLeft" activeCell="F44" sqref="F44"/>
      <selection pane="bottomRight" activeCell="R33" sqref="R33"/>
    </sheetView>
  </sheetViews>
  <sheetFormatPr defaultColWidth="14" defaultRowHeight="15" customHeight="1" x14ac:dyDescent="0.25"/>
  <cols>
    <col min="1" max="1" width="3.6640625" style="9" customWidth="1"/>
    <col min="2" max="2" width="6.21875" style="9" customWidth="1"/>
    <col min="3" max="3" width="19.88671875" style="9" customWidth="1"/>
    <col min="4" max="4" width="41.44140625" style="9" bestFit="1" customWidth="1"/>
    <col min="5" max="5" width="18" style="9" customWidth="1"/>
    <col min="6" max="6" width="19" style="9" customWidth="1"/>
    <col min="7" max="7" width="16.6640625" style="9" customWidth="1"/>
    <col min="8" max="8" width="20.21875" style="9" hidden="1" customWidth="1"/>
    <col min="9" max="9" width="15" style="9" hidden="1" customWidth="1"/>
    <col min="10" max="10" width="18.21875" style="9" customWidth="1"/>
    <col min="11" max="11" width="16.88671875" style="9" bestFit="1" customWidth="1"/>
    <col min="12" max="12" width="16" style="9" bestFit="1" customWidth="1"/>
    <col min="13" max="13" width="3" style="9" customWidth="1"/>
    <col min="14" max="14" width="10.109375" style="9" hidden="1" customWidth="1"/>
    <col min="15" max="15" width="0" style="451" hidden="1" customWidth="1"/>
    <col min="16" max="16" width="15" style="9" hidden="1" customWidth="1"/>
    <col min="17" max="17" width="20.21875" style="9" bestFit="1" customWidth="1"/>
    <col min="18" max="18" width="16.88671875" style="9" bestFit="1" customWidth="1"/>
    <col min="19" max="19" width="15" style="9" bestFit="1" customWidth="1"/>
    <col min="20" max="16384" width="14" style="9"/>
  </cols>
  <sheetData>
    <row r="1" spans="2:16374" ht="15" hidden="1" customHeight="1" x14ac:dyDescent="0.25">
      <c r="K1" s="26"/>
    </row>
    <row r="2" spans="2:16374" ht="15" customHeight="1" x14ac:dyDescent="0.3">
      <c r="B2" s="575" t="s">
        <v>1009</v>
      </c>
      <c r="C2" s="575"/>
      <c r="D2" s="575"/>
      <c r="E2" s="575"/>
      <c r="F2" s="575"/>
      <c r="G2" s="575"/>
      <c r="H2" s="575"/>
      <c r="I2" s="575"/>
      <c r="J2" s="575"/>
      <c r="K2" s="575"/>
      <c r="L2" s="575"/>
      <c r="M2" s="2"/>
      <c r="N2" s="2"/>
      <c r="O2" s="45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row>
    <row r="3" spans="2:16374" ht="15" customHeight="1" x14ac:dyDescent="0.3">
      <c r="B3" s="571" t="s">
        <v>511</v>
      </c>
      <c r="C3" s="571"/>
      <c r="D3" s="571"/>
      <c r="E3" s="571"/>
      <c r="F3" s="571"/>
      <c r="G3" s="571"/>
      <c r="H3" s="571"/>
      <c r="I3" s="571"/>
      <c r="J3" s="571"/>
      <c r="K3" s="571"/>
      <c r="L3" s="571"/>
      <c r="M3" s="2"/>
      <c r="N3" s="2"/>
      <c r="O3" s="452"/>
      <c r="P3" s="2"/>
      <c r="Q3" s="2" t="s">
        <v>1085</v>
      </c>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row>
    <row r="4" spans="2:16374" ht="3" customHeight="1" x14ac:dyDescent="0.25"/>
    <row r="5" spans="2:16374" ht="15.6" hidden="1" x14ac:dyDescent="0.3">
      <c r="B5" s="578" t="s">
        <v>512</v>
      </c>
      <c r="C5" s="578"/>
      <c r="D5" s="10" t="s">
        <v>513</v>
      </c>
    </row>
    <row r="6" spans="2:16374" ht="24" customHeight="1" x14ac:dyDescent="0.3">
      <c r="B6" s="579" t="s">
        <v>514</v>
      </c>
      <c r="C6" s="581" t="s">
        <v>515</v>
      </c>
      <c r="D6" s="581" t="s">
        <v>516</v>
      </c>
      <c r="E6" s="583" t="s">
        <v>948</v>
      </c>
      <c r="F6" s="584"/>
      <c r="G6" s="585" t="s">
        <v>953</v>
      </c>
      <c r="H6" s="587" t="s">
        <v>1001</v>
      </c>
      <c r="I6" s="587"/>
      <c r="J6" s="570" t="s">
        <v>1020</v>
      </c>
      <c r="K6" s="570"/>
      <c r="L6" s="269">
        <v>524</v>
      </c>
    </row>
    <row r="7" spans="2:16374" ht="39.6" x14ac:dyDescent="0.25">
      <c r="B7" s="580"/>
      <c r="C7" s="582"/>
      <c r="D7" s="582"/>
      <c r="E7" s="27" t="s">
        <v>949</v>
      </c>
      <c r="F7" s="27" t="s">
        <v>1003</v>
      </c>
      <c r="G7" s="586"/>
      <c r="H7" s="269" t="s">
        <v>950</v>
      </c>
      <c r="I7" s="270" t="s">
        <v>953</v>
      </c>
      <c r="J7" s="323" t="s">
        <v>949</v>
      </c>
      <c r="K7" s="323" t="s">
        <v>1003</v>
      </c>
      <c r="L7" s="323" t="s">
        <v>953</v>
      </c>
    </row>
    <row r="8" spans="2:16374" ht="19.5" customHeight="1" x14ac:dyDescent="0.25">
      <c r="B8" s="12" t="s">
        <v>21</v>
      </c>
      <c r="C8" s="576" t="s">
        <v>517</v>
      </c>
      <c r="D8" s="577"/>
      <c r="E8" s="313">
        <v>1</v>
      </c>
      <c r="F8" s="313">
        <v>2</v>
      </c>
      <c r="G8" s="313" t="s">
        <v>1012</v>
      </c>
      <c r="H8" s="314">
        <v>4</v>
      </c>
      <c r="I8" s="314" t="s">
        <v>1013</v>
      </c>
      <c r="J8" s="315">
        <v>4</v>
      </c>
      <c r="K8" s="315">
        <v>5</v>
      </c>
      <c r="L8" s="315" t="s">
        <v>1021</v>
      </c>
      <c r="M8" s="308"/>
      <c r="N8" s="308"/>
      <c r="P8" s="9" t="s">
        <v>1054</v>
      </c>
      <c r="Q8" s="9" t="e" cm="1">
        <f t="array" aca="1" ref="Q8" ca="1">INDIRECT("'"&amp;Q3&amp;"'!"&amp;"b1")</f>
        <v>#REF!</v>
      </c>
    </row>
    <row r="9" spans="2:16374" ht="19.5" customHeight="1" x14ac:dyDescent="0.25">
      <c r="B9" s="562">
        <v>1</v>
      </c>
      <c r="C9" s="572" t="s">
        <v>499</v>
      </c>
      <c r="D9" s="325" t="s">
        <v>500</v>
      </c>
      <c r="E9" s="326" cm="1">
        <f t="array" ref="E9">SUM(_xlfn._xlws.FILTER('Usulan Revisi Subkoord (Lama)'!$G$8:$G$622,'Usulan Revisi Subkoord (Lama)'!$S$8:$S$622=D9,0))</f>
        <v>364329000</v>
      </c>
      <c r="F9" s="326" cm="1">
        <f t="array" ref="F9">SUM(_xlfn._xlws.FILTER('Usulan Revisi Subkoord (Lama)'!$M$8:$M$622,'Usulan Revisi Subkoord (Lama)'!$S$8:$S$622=D9,0))</f>
        <v>605963000</v>
      </c>
      <c r="G9" s="327">
        <f>E9-F9</f>
        <v>-241634000</v>
      </c>
      <c r="H9" s="324" cm="1">
        <f t="array" aca="1" ref="H9" ca="1">SUM(_xlfn._xlws.FILTER('Pergeseran Revisi'!$M$8:$M$603,'Pergeseran Revisi'!$Q$8:$Q$603=D9,0))</f>
        <v>640753000</v>
      </c>
      <c r="I9" s="328">
        <f ca="1">E9-H9</f>
        <v>-276424000</v>
      </c>
      <c r="J9" s="324" cm="1">
        <f t="array" ref="J9">SUM(_xlfn._xlws.FILTER('Usulan Revisi Subkoord (Lama)'!$G$9:$G$622,(IFERROR(SEARCH('Rekap Lama'!$L$6,'Usulan Revisi Subkoord (Lama)'!$B$9:$B$622,1),"")&lt;&gt;"")*('Usulan Revisi Subkoord (Lama)'!$S$9:$S$622='Rekap Lama'!$D9),0))</f>
        <v>214304000</v>
      </c>
      <c r="K9" s="324" cm="1">
        <f t="array" ref="K9">SUM(_xlfn._xlws.FILTER('Usulan Revisi Subkoord (Lama)'!$M$9:$M$622,(IFERROR(SEARCH('Rekap Lama'!$L$6,'Usulan Revisi Subkoord (Lama)'!$H$9:$H$622,1),"")&lt;&gt;"")*('Usulan Revisi Subkoord (Lama)'!$S$9:$S$622='Rekap Lama'!$D9),0))</f>
        <v>454188000</v>
      </c>
      <c r="L9" s="337">
        <f>J9-K9</f>
        <v>-239884000</v>
      </c>
      <c r="N9" s="453">
        <f>J9/$J$28</f>
        <v>4.720130971828855E-2</v>
      </c>
      <c r="O9" s="453">
        <f>K9/$K$28</f>
        <v>0.10003671633907925</v>
      </c>
      <c r="P9" s="266">
        <v>256374000</v>
      </c>
      <c r="Q9" s="266" t="e" cm="1">
        <f t="array" aca="1" ref="Q9" ca="1">SUM(_xlfn._xlws.FILTER(INDIRECT("'"&amp;$Q$3&amp;"'!$G$8:$G$622"),INDIRECT("'"&amp;Q3&amp;"'!$S$8:$S$622")=D9,0))</f>
        <v>#REF!</v>
      </c>
    </row>
    <row r="10" spans="2:16374" ht="19.5" customHeight="1" x14ac:dyDescent="0.25">
      <c r="B10" s="563"/>
      <c r="C10" s="573"/>
      <c r="D10" s="329" t="s">
        <v>501</v>
      </c>
      <c r="E10" s="326" cm="1">
        <f t="array" ref="E10">SUM(_xlfn._xlws.FILTER('Usulan Revisi Subkoord (Lama)'!$G$8:$G$622,'Usulan Revisi Subkoord (Lama)'!$S$8:$S$622=D10,0))</f>
        <v>258356000</v>
      </c>
      <c r="F10" s="326" cm="1">
        <f t="array" ref="F10">SUM(_xlfn._xlws.FILTER('Usulan Revisi Subkoord (Lama)'!$M$8:$M$622,'Usulan Revisi Subkoord (Lama)'!$S$8:$S$622=D10,0))</f>
        <v>481065000</v>
      </c>
      <c r="G10" s="327">
        <f>E10-F10</f>
        <v>-222709000</v>
      </c>
      <c r="H10" s="324" cm="1">
        <f t="array" aca="1" ref="H10" ca="1">SUM(_xlfn._xlws.FILTER('Pergeseran Revisi'!$M$8:$M$603,'Pergeseran Revisi'!$Q$8:$Q$603=D10,0))</f>
        <v>361987000</v>
      </c>
      <c r="I10" s="328">
        <f ca="1">E10-H10</f>
        <v>-103631000</v>
      </c>
      <c r="J10" s="324" cm="1">
        <f t="array" ref="J10">SUM(_xlfn._xlws.FILTER('Usulan Revisi Subkoord (Lama)'!$G$9:$G$622,(IFERROR(SEARCH('Rekap Lama'!$L$6,'Usulan Revisi Subkoord (Lama)'!$B$9:$B$622,1),"")&lt;&gt;"")*('Usulan Revisi Subkoord (Lama)'!$S$9:$S$622='Rekap Lama'!$D10),0))</f>
        <v>206306000</v>
      </c>
      <c r="K10" s="324" cm="1">
        <f t="array" ref="K10">SUM(_xlfn._xlws.FILTER('Usulan Revisi Subkoord (Lama)'!$M$9:$M$622,(IFERROR(SEARCH('Rekap Lama'!$L$6,'Usulan Revisi Subkoord (Lama)'!$H$9:$H$622,1),"")&lt;&gt;"")*('Usulan Revisi Subkoord (Lama)'!$S$9:$S$622='Rekap Lama'!$D10),0))</f>
        <v>384215000</v>
      </c>
      <c r="L10" s="337">
        <f>J10-K10</f>
        <v>-177909000</v>
      </c>
      <c r="N10" s="453">
        <f t="shared" ref="N10:N28" si="0">J10/$J$28</f>
        <v>4.5439718356825989E-2</v>
      </c>
      <c r="O10" s="453">
        <f>K10/$K$28</f>
        <v>8.4624884339126821E-2</v>
      </c>
      <c r="P10" s="266">
        <v>369732000</v>
      </c>
    </row>
    <row r="11" spans="2:16374" ht="19.5" customHeight="1" x14ac:dyDescent="0.25">
      <c r="B11" s="564"/>
      <c r="C11" s="574"/>
      <c r="D11" s="330" t="s">
        <v>518</v>
      </c>
      <c r="E11" s="331">
        <f t="shared" ref="E11:L11" si="1">SUM(E9:E10)</f>
        <v>622685000</v>
      </c>
      <c r="F11" s="331">
        <f t="shared" si="1"/>
        <v>1087028000</v>
      </c>
      <c r="G11" s="336">
        <f t="shared" si="1"/>
        <v>-464343000</v>
      </c>
      <c r="H11" s="332">
        <f t="shared" ca="1" si="1"/>
        <v>1002740000</v>
      </c>
      <c r="I11" s="332">
        <f t="shared" ca="1" si="1"/>
        <v>-380055000</v>
      </c>
      <c r="J11" s="333">
        <f t="shared" si="1"/>
        <v>420610000</v>
      </c>
      <c r="K11" s="333">
        <f t="shared" si="1"/>
        <v>838403000</v>
      </c>
      <c r="L11" s="338">
        <f t="shared" si="1"/>
        <v>-417793000</v>
      </c>
      <c r="N11" s="453">
        <f t="shared" si="0"/>
        <v>9.264102807511454E-2</v>
      </c>
      <c r="O11" s="453">
        <f t="shared" ref="O11:O28" si="2">K11/$K$28</f>
        <v>0.18466160067820606</v>
      </c>
    </row>
    <row r="12" spans="2:16374" ht="19.5" customHeight="1" x14ac:dyDescent="0.3">
      <c r="B12" s="562">
        <v>2</v>
      </c>
      <c r="C12" s="572" t="s">
        <v>507</v>
      </c>
      <c r="D12" s="354" t="s">
        <v>508</v>
      </c>
      <c r="E12" s="349" cm="1">
        <f t="array" ref="E12">SUM(_xlfn._xlws.FILTER('Usulan Revisi Subkoord (Lama)'!$G$8:$G$622,'Usulan Revisi Subkoord (Lama)'!$S$8:$S$622=$D12,0))</f>
        <v>10084852000</v>
      </c>
      <c r="F12" s="349" cm="1">
        <f t="array" ref="F12">SUM(_xlfn._xlws.FILTER('Usulan Revisi Subkoord (Lama)'!$M$8:$M$622,'Usulan Revisi Subkoord (Lama)'!$S$8:$S$622=$D12,0))</f>
        <v>9602241000</v>
      </c>
      <c r="G12" s="350">
        <f>E12-F12</f>
        <v>482611000</v>
      </c>
      <c r="H12" s="351" cm="1">
        <f t="array" aca="1" ref="H12" ca="1">SUM(_xlfn._xlws.FILTER('Pergeseran Revisi'!$M$8:$M$603,'Pergeseran Revisi'!$Q$8:$Q$603=D12,0))</f>
        <v>9886711000</v>
      </c>
      <c r="I12" s="352">
        <f ca="1">E12-H12</f>
        <v>198141000</v>
      </c>
      <c r="J12" s="351" cm="1">
        <f t="array" ref="J12">SUM(_xlfn._xlws.FILTER('Usulan Revisi Subkoord (Lama)'!$G$9:$G$622,(IFERROR(SEARCH('Rekap Lama'!$L$6,'Usulan Revisi Subkoord (Lama)'!$B$9:$B$622,1),"")&lt;&gt;"")*('Usulan Revisi Subkoord (Lama)'!$S$9:$S$622='Rekap Lama'!$D12),0))</f>
        <v>1983463000</v>
      </c>
      <c r="K12" s="351" cm="1">
        <f t="array" ref="K12">SUM(_xlfn._xlws.FILTER('Usulan Revisi Subkoord (Lama)'!$M$9:$M$622,(IFERROR(SEARCH('Rekap Lama'!$L$6,'Usulan Revisi Subkoord (Lama)'!$H$9:$H$622,1),"")&lt;&gt;"")*('Usulan Revisi Subkoord (Lama)'!$S$9:$S$622='Rekap Lama'!$D12),0))</f>
        <v>1631862000</v>
      </c>
      <c r="L12" s="353">
        <f>J12-K12</f>
        <v>351601000</v>
      </c>
      <c r="N12" s="453">
        <f t="shared" si="0"/>
        <v>0.43686562722938327</v>
      </c>
      <c r="O12" s="453">
        <f t="shared" si="2"/>
        <v>0.35942410631395488</v>
      </c>
      <c r="Q12" s="11"/>
    </row>
    <row r="13" spans="2:16374" ht="31.2" customHeight="1" x14ac:dyDescent="0.3">
      <c r="B13" s="563"/>
      <c r="C13" s="573"/>
      <c r="D13" s="355" t="s">
        <v>1046</v>
      </c>
      <c r="E13" s="326">
        <f>SUM('Usulan Revisi Subkoord (Lama)'!G119,'Usulan Revisi Subkoord (Lama)'!G363,'Usulan Revisi Subkoord (Lama)'!G374,'Usulan Revisi Subkoord (Lama)'!G387,'Usulan Revisi Subkoord (Lama)'!G400,'Usulan Revisi Subkoord (Lama)'!G408,'Usulan Revisi Subkoord (Lama)'!G416)</f>
        <v>1584852000</v>
      </c>
      <c r="F13" s="326">
        <f>SUM('Usulan Revisi Subkoord (Lama)'!M119,'Usulan Revisi Subkoord (Lama)'!M363,'Usulan Revisi Subkoord (Lama)'!M374,'Usulan Revisi Subkoord (Lama)'!M387,'Usulan Revisi Subkoord (Lama)'!M400,'Usulan Revisi Subkoord (Lama)'!M408,'Usulan Revisi Subkoord (Lama)'!M416)</f>
        <v>1102241000</v>
      </c>
      <c r="G13" s="327">
        <f>E13-F13</f>
        <v>482611000</v>
      </c>
      <c r="H13" s="324"/>
      <c r="I13" s="328"/>
      <c r="J13" s="324" cm="1">
        <f t="array" ref="J13">SUM(_xlfn._xlws.FILTER('Usulan Revisi Subkoord (Lama)'!$G$9:$G$622,(IFERROR(SEARCH('Rekap Lama'!$L$6,'Usulan Revisi Subkoord (Lama)'!$B$9:$B$622,1),"")&lt;&gt;"")*('Usulan Revisi Subkoord (Lama)'!$R$9:$R$622='Rekap Lama'!$D13),0))</f>
        <v>1197452000</v>
      </c>
      <c r="K13" s="324" cm="1">
        <f t="array" ref="K13">SUM(_xlfn._xlws.FILTER('Usulan Revisi Subkoord (Lama)'!$M$9:$M$622,(IFERROR(SEARCH('Rekap Lama'!$L$6,'Usulan Revisi Subkoord (Lama)'!$H$9:$H$622,1),"")&lt;&gt;"")*('Usulan Revisi Subkoord (Lama)'!$R$9:$R$622='Rekap Lama'!$D13),0))</f>
        <v>845851000</v>
      </c>
      <c r="L13" s="324">
        <f>J13-K13</f>
        <v>351601000</v>
      </c>
      <c r="N13" s="453">
        <f t="shared" si="0"/>
        <v>0.26374357326407372</v>
      </c>
      <c r="O13" s="453">
        <f t="shared" si="2"/>
        <v>0.18630205234864533</v>
      </c>
      <c r="Q13" s="11"/>
    </row>
    <row r="14" spans="2:16374" ht="19.5" customHeight="1" x14ac:dyDescent="0.3">
      <c r="B14" s="563"/>
      <c r="C14" s="573"/>
      <c r="D14" s="356" t="s">
        <v>433</v>
      </c>
      <c r="E14" s="326">
        <f>'Usulan Revisi Subkoord (Lama)'!G563</f>
        <v>8500000000</v>
      </c>
      <c r="F14" s="326">
        <f>'Usulan Revisi Subkoord (Lama)'!M563</f>
        <v>8500000000</v>
      </c>
      <c r="G14" s="324">
        <f>E14-F14</f>
        <v>0</v>
      </c>
      <c r="H14" s="324"/>
      <c r="I14" s="328"/>
      <c r="J14" s="324" cm="1">
        <f t="array" ref="J14">SUM(_xlfn._xlws.FILTER('Usulan Revisi Subkoord (Lama)'!$G$9:$G$622,(IFERROR(SEARCH('Rekap Lama'!$L$6,'Usulan Revisi Subkoord (Lama)'!$B$9:$B$622,1),"")&lt;&gt;"")*('Usulan Revisi Subkoord (Lama)'!$R$9:$R$622='Rekap Lama'!$D14),0))</f>
        <v>786011000</v>
      </c>
      <c r="K14" s="324" cm="1">
        <f t="array" ref="K14">SUM(_xlfn._xlws.FILTER('Usulan Revisi Subkoord (Lama)'!$M$9:$M$622,(IFERROR(SEARCH('Rekap Lama'!$L$6,'Usulan Revisi Subkoord (Lama)'!$H$9:$H$622,1),"")&lt;&gt;"")*('Usulan Revisi Subkoord (Lama)'!$R$9:$R$622='Rekap Lama'!$D14),0))</f>
        <v>786011000</v>
      </c>
      <c r="L14" s="324">
        <f>J14-K14</f>
        <v>0</v>
      </c>
      <c r="N14" s="453">
        <f t="shared" si="0"/>
        <v>0.17312205396530955</v>
      </c>
      <c r="O14" s="453">
        <f t="shared" si="2"/>
        <v>0.17312205396530955</v>
      </c>
      <c r="Q14" s="11"/>
    </row>
    <row r="15" spans="2:16374" ht="19.5" customHeight="1" x14ac:dyDescent="0.3">
      <c r="B15" s="563"/>
      <c r="C15" s="573"/>
      <c r="D15" s="354" t="s">
        <v>509</v>
      </c>
      <c r="E15" s="349" cm="1">
        <f t="array" ref="E15">SUM(_xlfn._xlws.FILTER('Usulan Revisi Subkoord (Lama)'!$G$8:$G$622,'Usulan Revisi Subkoord (Lama)'!$S$8:$S$622=D15,0))</f>
        <v>823732000</v>
      </c>
      <c r="F15" s="349" cm="1">
        <f t="array" ref="F15">SUM(_xlfn._xlws.FILTER('Usulan Revisi Subkoord (Lama)'!$M$8:$M$622,'Usulan Revisi Subkoord (Lama)'!$S$8:$S$622=D15,0))</f>
        <v>572789000</v>
      </c>
      <c r="G15" s="350">
        <f>E15-F15</f>
        <v>250943000</v>
      </c>
      <c r="H15" s="351" cm="1">
        <f t="array" aca="1" ref="H15" ca="1">SUM(_xlfn._xlws.FILTER('Pergeseran Revisi'!$M$8:$M$603,'Pergeseran Revisi'!$Q$8:$Q$603=D15,0))</f>
        <v>730232000</v>
      </c>
      <c r="I15" s="352">
        <f ca="1">E15-H15</f>
        <v>93500000</v>
      </c>
      <c r="J15" s="351" cm="1">
        <f t="array" ref="J15">SUM(_xlfn._xlws.FILTER('Usulan Revisi Subkoord (Lama)'!$G$9:$G$622,(IFERROR(SEARCH('Rekap Lama'!$L$6,'Usulan Revisi Subkoord (Lama)'!$B$9:$B$622,1),"")&lt;&gt;"")*('Usulan Revisi Subkoord (Lama)'!$S$9:$S$622='Rekap Lama'!$D15),0))</f>
        <v>610232000</v>
      </c>
      <c r="K15" s="351" cm="1">
        <f t="array" ref="K15">SUM(_xlfn._xlws.FILTER('Usulan Revisi Subkoord (Lama)'!$M$9:$M$622,(IFERROR(SEARCH('Rekap Lama'!$L$6,'Usulan Revisi Subkoord (Lama)'!$H$9:$H$622,1),"")&lt;&gt;"")*('Usulan Revisi Subkoord (Lama)'!$S$9:$S$622='Rekap Lama'!$D15),0))</f>
        <v>422689000</v>
      </c>
      <c r="L15" s="353">
        <f>J15-K15</f>
        <v>187543000</v>
      </c>
      <c r="N15" s="453">
        <f t="shared" si="0"/>
        <v>0.13440602896824444</v>
      </c>
      <c r="O15" s="453">
        <f t="shared" si="2"/>
        <v>9.3098936107182631E-2</v>
      </c>
      <c r="Q15" s="11"/>
      <c r="S15" s="265"/>
    </row>
    <row r="16" spans="2:16374" ht="19.5" customHeight="1" x14ac:dyDescent="0.25">
      <c r="B16" s="564"/>
      <c r="C16" s="574"/>
      <c r="D16" s="330" t="s">
        <v>519</v>
      </c>
      <c r="E16" s="331">
        <f>SUM(E12,E15)</f>
        <v>10908584000</v>
      </c>
      <c r="F16" s="331">
        <f>SUM(F12,F15)</f>
        <v>10175030000</v>
      </c>
      <c r="G16" s="331">
        <f>SUM(G12,G15)</f>
        <v>733554000</v>
      </c>
      <c r="H16" s="332">
        <f ca="1">SUM(H12:H15)</f>
        <v>10616943000</v>
      </c>
      <c r="I16" s="332">
        <f ca="1">SUM(I12:I15)</f>
        <v>291641000</v>
      </c>
      <c r="J16" s="333">
        <f>SUM(J12,J15)</f>
        <v>2593695000</v>
      </c>
      <c r="K16" s="333">
        <f>SUM(K12,K15)</f>
        <v>2054551000</v>
      </c>
      <c r="L16" s="338">
        <f>SUM(L12,L15)</f>
        <v>539144000</v>
      </c>
      <c r="N16" s="453">
        <f t="shared" si="0"/>
        <v>0.57127165619762776</v>
      </c>
      <c r="O16" s="453">
        <f t="shared" si="2"/>
        <v>0.4525230424211375</v>
      </c>
      <c r="Q16" s="266"/>
      <c r="R16" s="266"/>
      <c r="S16" s="268"/>
    </row>
    <row r="17" spans="2:15" ht="19.5" customHeight="1" x14ac:dyDescent="0.25">
      <c r="B17" s="562">
        <v>3</v>
      </c>
      <c r="C17" s="572" t="s">
        <v>502</v>
      </c>
      <c r="D17" s="357" t="s">
        <v>503</v>
      </c>
      <c r="E17" s="326" cm="1">
        <f t="array" ref="E17">SUM(_xlfn._xlws.FILTER('Usulan Revisi Subkoord (Lama)'!$G$8:$G$622,'Usulan Revisi Subkoord (Lama)'!$S$8:$S$622=D17,0))</f>
        <v>525378000</v>
      </c>
      <c r="F17" s="326" cm="1">
        <f t="array" ref="F17">SUM(_xlfn._xlws.FILTER('Usulan Revisi Subkoord (Lama)'!$M$8:$M$622,'Usulan Revisi Subkoord (Lama)'!$S$8:$S$622=D17,0))</f>
        <v>511028000</v>
      </c>
      <c r="G17" s="324">
        <f>E17-F17</f>
        <v>14350000</v>
      </c>
      <c r="H17" s="324" cm="1">
        <f t="array" aca="1" ref="H17" ca="1">SUM(_xlfn._xlws.FILTER('Pergeseran Revisi'!$M$8:$M$603,'Pergeseran Revisi'!$Q$8:$Q$603=D17,0))</f>
        <v>559878000</v>
      </c>
      <c r="I17" s="328">
        <f ca="1">E17-H17</f>
        <v>-34500000</v>
      </c>
      <c r="J17" s="324" cm="1">
        <f t="array" ref="J17">SUM(_xlfn._xlws.FILTER('Usulan Revisi Subkoord (Lama)'!$G$9:$G$622,(IFERROR(SEARCH('Rekap Lama'!$L$6,'Usulan Revisi Subkoord (Lama)'!$B$9:$B$622,1),"")&lt;&gt;"")*('Usulan Revisi Subkoord (Lama)'!$S$9:$S$622='Rekap Lama'!$D17),0))</f>
        <v>364353000</v>
      </c>
      <c r="K17" s="324" cm="1">
        <f t="array" ref="K17">SUM(_xlfn._xlws.FILTER('Usulan Revisi Subkoord (Lama)'!$M$9:$M$622,(IFERROR(SEARCH('Rekap Lama'!$L$6,'Usulan Revisi Subkoord (Lama)'!$H$9:$H$622,1),"")&lt;&gt;"")*('Usulan Revisi Subkoord (Lama)'!$S$9:$S$622='Rekap Lama'!$D17),0))</f>
        <v>364353000</v>
      </c>
      <c r="L17" s="324">
        <f>J17-K17</f>
        <v>0</v>
      </c>
      <c r="N17" s="453">
        <f t="shared" si="0"/>
        <v>8.0250199715299703E-2</v>
      </c>
      <c r="O17" s="453">
        <f t="shared" si="2"/>
        <v>8.0250199715299703E-2</v>
      </c>
    </row>
    <row r="18" spans="2:15" ht="19.5" customHeight="1" x14ac:dyDescent="0.25">
      <c r="B18" s="563"/>
      <c r="C18" s="573"/>
      <c r="D18" s="357" t="s">
        <v>504</v>
      </c>
      <c r="E18" s="326" cm="1">
        <f t="array" ref="E18">SUM(_xlfn._xlws.FILTER('Usulan Revisi Subkoord (Lama)'!$G$8:$G$622,'Usulan Revisi Subkoord (Lama)'!$S$8:$S$622=D18,0))</f>
        <v>219670000</v>
      </c>
      <c r="F18" s="326" cm="1">
        <f t="array" ref="F18">SUM(_xlfn._xlws.FILTER('Usulan Revisi Subkoord (Lama)'!$M$8:$M$622,'Usulan Revisi Subkoord (Lama)'!$S$8:$S$622=D18,0))</f>
        <v>238670000</v>
      </c>
      <c r="G18" s="327">
        <f>E18-F18</f>
        <v>-19000000</v>
      </c>
      <c r="H18" s="324" cm="1">
        <f t="array" aca="1" ref="H18" ca="1">SUM(_xlfn._xlws.FILTER('Pergeseran Revisi'!$M$8:$M$603,'Pergeseran Revisi'!$Q$8:$Q$603=D18,0))</f>
        <v>241420000</v>
      </c>
      <c r="I18" s="328">
        <f ca="1">E18-H18</f>
        <v>-21750000</v>
      </c>
      <c r="J18" s="324" cm="1">
        <f t="array" ref="J18">SUM(_xlfn._xlws.FILTER('Usulan Revisi Subkoord (Lama)'!$G$9:$G$622,(IFERROR(SEARCH('Rekap Lama'!$L$6,'Usulan Revisi Subkoord (Lama)'!$B$9:$B$622,1),"")&lt;&gt;"")*('Usulan Revisi Subkoord (Lama)'!$S$9:$S$622='Rekap Lama'!$D18),0))</f>
        <v>135170000</v>
      </c>
      <c r="K18" s="324" cm="1">
        <f t="array" ref="K18">SUM(_xlfn._xlws.FILTER('Usulan Revisi Subkoord (Lama)'!$M$9:$M$622,(IFERROR(SEARCH('Rekap Lama'!$L$6,'Usulan Revisi Subkoord (Lama)'!$H$9:$H$622,1),"")&lt;&gt;"")*('Usulan Revisi Subkoord (Lama)'!$S$9:$S$622='Rekap Lama'!$D18),0))</f>
        <v>135170000</v>
      </c>
      <c r="L18" s="324">
        <f>J18-K18</f>
        <v>0</v>
      </c>
      <c r="N18" s="453">
        <f t="shared" si="0"/>
        <v>2.9771730973855191E-2</v>
      </c>
      <c r="O18" s="453">
        <f t="shared" si="2"/>
        <v>2.9771730973855191E-2</v>
      </c>
    </row>
    <row r="19" spans="2:15" ht="19.5" customHeight="1" x14ac:dyDescent="0.25">
      <c r="B19" s="564"/>
      <c r="C19" s="574"/>
      <c r="D19" s="334" t="s">
        <v>520</v>
      </c>
      <c r="E19" s="331">
        <f t="shared" ref="E19:L19" si="3">SUM(E17:E18)</f>
        <v>745048000</v>
      </c>
      <c r="F19" s="331">
        <f t="shared" si="3"/>
        <v>749698000</v>
      </c>
      <c r="G19" s="336">
        <f t="shared" si="3"/>
        <v>-4650000</v>
      </c>
      <c r="H19" s="332">
        <f t="shared" ca="1" si="3"/>
        <v>801298000</v>
      </c>
      <c r="I19" s="332">
        <f t="shared" ca="1" si="3"/>
        <v>-56250000</v>
      </c>
      <c r="J19" s="333">
        <f t="shared" si="3"/>
        <v>499523000</v>
      </c>
      <c r="K19" s="333">
        <f t="shared" si="3"/>
        <v>499523000</v>
      </c>
      <c r="L19" s="333">
        <f t="shared" si="3"/>
        <v>0</v>
      </c>
      <c r="N19" s="453">
        <f t="shared" si="0"/>
        <v>0.11002193068915489</v>
      </c>
      <c r="O19" s="453">
        <f t="shared" si="2"/>
        <v>0.11002193068915489</v>
      </c>
    </row>
    <row r="20" spans="2:15" ht="19.5" customHeight="1" x14ac:dyDescent="0.25">
      <c r="B20" s="562">
        <v>4</v>
      </c>
      <c r="C20" s="565" t="s">
        <v>505</v>
      </c>
      <c r="D20" s="348" t="s">
        <v>506</v>
      </c>
      <c r="E20" s="349" cm="1">
        <f t="array" ref="E20">SUM(_xlfn._xlws.FILTER('Usulan Revisi Subkoord (Lama)'!$G$8:$G$622,'Usulan Revisi Subkoord (Lama)'!$S$8:$S$622=D20,0))</f>
        <v>3525843000</v>
      </c>
      <c r="F20" s="349" cm="1">
        <f t="array" ref="F20">SUM(_xlfn._xlws.FILTER('Usulan Revisi Subkoord (Lama)'!$M$8:$M$622,'Usulan Revisi Subkoord (Lama)'!$S$8:$S$622=D20,0))</f>
        <v>3760836000</v>
      </c>
      <c r="G20" s="350">
        <f t="shared" ref="G20:G26" si="4">E20-F20</f>
        <v>-234993000</v>
      </c>
      <c r="H20" s="351" cm="1">
        <f t="array" aca="1" ref="H20" ca="1">SUM(_xlfn._xlws.FILTER('Pergeseran Revisi'!$M$8:$M$603,'Pergeseran Revisi'!$Q$8:$Q$603=D20,0))</f>
        <v>3758843000</v>
      </c>
      <c r="I20" s="352">
        <f ca="1">E20-H20</f>
        <v>-233000000</v>
      </c>
      <c r="J20" s="351" cm="1">
        <f t="array" ref="J20">SUM(_xlfn._xlws.FILTER('Usulan Revisi Subkoord (Lama)'!$G$9:$G$622,(IFERROR(SEARCH('Rekap Lama'!$L$6,'Usulan Revisi Subkoord (Lama)'!$B$9:$B$622,1),"")&lt;&gt;"")*('Usulan Revisi Subkoord (Lama)'!$S$9:$S$622='Rekap Lama'!$D20),0))</f>
        <v>723135000</v>
      </c>
      <c r="K20" s="351" cm="1">
        <f t="array" ref="K20">SUM(_xlfn._xlws.FILTER('Usulan Revisi Subkoord (Lama)'!$M$9:$M$622,(IFERROR(SEARCH('Rekap Lama'!$L$6,'Usulan Revisi Subkoord (Lama)'!$H$9:$H$622,1),"")&lt;&gt;"")*('Usulan Revisi Subkoord (Lama)'!$S$9:$S$622='Rekap Lama'!$D20),0))</f>
        <v>807668000</v>
      </c>
      <c r="L20" s="353">
        <f t="shared" ref="L20:L26" si="5">J20-K20</f>
        <v>-84533000</v>
      </c>
      <c r="N20" s="453">
        <f t="shared" si="0"/>
        <v>0.15927336448752513</v>
      </c>
      <c r="O20" s="453">
        <f t="shared" si="2"/>
        <v>0.17789209448984</v>
      </c>
    </row>
    <row r="21" spans="2:15" ht="19.5" customHeight="1" x14ac:dyDescent="0.25">
      <c r="B21" s="563"/>
      <c r="C21" s="566"/>
      <c r="D21" s="356" t="s">
        <v>131</v>
      </c>
      <c r="E21" s="326">
        <f>E20-SUM(E22:E23)</f>
        <v>870185000</v>
      </c>
      <c r="F21" s="326">
        <f>F20-SUM(F22:F23)</f>
        <v>1105178000</v>
      </c>
      <c r="G21" s="341">
        <f t="shared" si="4"/>
        <v>-234993000</v>
      </c>
      <c r="H21" s="324"/>
      <c r="I21" s="328"/>
      <c r="J21" s="342" cm="1">
        <f t="array" ref="J21">SUM(_xlfn._xlws.FILTER('Usulan Revisi Subkoord (Lama)'!$G$9:$G$622,(IFERROR(SEARCH('Rekap Lama'!$L$6,'Usulan Revisi Subkoord (Lama)'!$B$9:$B$622,1),"")&lt;&gt;"")*('Usulan Revisi Subkoord (Lama)'!$R$9:$R$622='Rekap Lama'!$D21),0))</f>
        <v>723135000</v>
      </c>
      <c r="K21" s="342" cm="1">
        <f t="array" ref="K21">SUM(_xlfn._xlws.FILTER('Usulan Revisi Subkoord (Lama)'!$M$9:$M$622,(IFERROR(SEARCH('Rekap Lama'!$L$6,'Usulan Revisi Subkoord (Lama)'!$H$9:$H$622,1),"")&lt;&gt;"")*('Usulan Revisi Subkoord (Lama)'!$R$9:$R$622='Rekap Lama'!$D21),0))</f>
        <v>807668000</v>
      </c>
      <c r="L21" s="343">
        <f t="shared" si="5"/>
        <v>-84533000</v>
      </c>
      <c r="N21" s="453">
        <f t="shared" si="0"/>
        <v>0.15927336448752513</v>
      </c>
      <c r="O21" s="453">
        <f t="shared" si="2"/>
        <v>0.17789209448984</v>
      </c>
    </row>
    <row r="22" spans="2:15" ht="19.5" customHeight="1" x14ac:dyDescent="0.25">
      <c r="B22" s="563"/>
      <c r="C22" s="566"/>
      <c r="D22" s="339" t="s">
        <v>236</v>
      </c>
      <c r="E22" s="326">
        <f>'Usulan Revisi Subkoord (Lama)'!G296</f>
        <v>2195658000</v>
      </c>
      <c r="F22" s="326">
        <f>'Usulan Revisi Subkoord (Lama)'!M296</f>
        <v>2195658000</v>
      </c>
      <c r="G22" s="324">
        <f t="shared" si="4"/>
        <v>0</v>
      </c>
      <c r="H22" s="324"/>
      <c r="I22" s="328"/>
      <c r="J22" s="324" cm="1">
        <f t="array" ref="J22">SUM(_xlfn._xlws.FILTER('Usulan Revisi Subkoord (Lama)'!$G$9:$G$622,(IFERROR(SEARCH('Rekap Lama'!$L$6,'Usulan Revisi Subkoord (Lama)'!$B$9:$B$622,1),"")&lt;&gt;"")*('Usulan Revisi Subkoord (Lama)'!$R$9:$R$622='Rekap Lama'!$D22),0))</f>
        <v>0</v>
      </c>
      <c r="K22" s="324" cm="1">
        <f t="array" ref="K22">SUM(_xlfn._xlws.FILTER('Usulan Revisi Subkoord (Lama)'!$M$9:$M$622,(IFERROR(SEARCH('Rekap Lama'!$L$6,'Usulan Revisi Subkoord (Lama)'!$H$9:$H$622,1),"")&lt;&gt;"")*('Usulan Revisi Subkoord (Lama)'!$R$9:$R$622='Rekap Lama'!$D22),0))</f>
        <v>0</v>
      </c>
      <c r="L22" s="324">
        <f t="shared" si="5"/>
        <v>0</v>
      </c>
      <c r="N22" s="453">
        <f t="shared" si="0"/>
        <v>0</v>
      </c>
      <c r="O22" s="453">
        <f t="shared" si="2"/>
        <v>0</v>
      </c>
    </row>
    <row r="23" spans="2:15" ht="19.5" customHeight="1" x14ac:dyDescent="0.25">
      <c r="B23" s="563"/>
      <c r="C23" s="566"/>
      <c r="D23" s="339" t="s">
        <v>1043</v>
      </c>
      <c r="E23" s="326">
        <f>'Usulan Revisi Subkoord (Lama)'!G113+'Usulan Revisi Subkoord (Lama)'!G357</f>
        <v>460000000</v>
      </c>
      <c r="F23" s="326">
        <f>'Usulan Revisi Subkoord (Lama)'!M113+'Usulan Revisi Subkoord (Lama)'!M357</f>
        <v>460000000</v>
      </c>
      <c r="G23" s="324">
        <f t="shared" si="4"/>
        <v>0</v>
      </c>
      <c r="H23" s="324"/>
      <c r="I23" s="328"/>
      <c r="J23" s="324" cm="1">
        <f t="array" ref="J23">SUM(_xlfn._xlws.FILTER('Usulan Revisi Subkoord (Lama)'!$G$9:$G$622,(IFERROR(SEARCH('Rekap Lama'!$L$6,'Usulan Revisi Subkoord (Lama)'!$B$9:$B$622,1),"")&lt;&gt;"")*('Usulan Revisi Subkoord (Lama)'!$R$9:$R$622='Rekap Lama'!$D23),0))</f>
        <v>0</v>
      </c>
      <c r="K23" s="324" cm="1">
        <f t="array" ref="K23">SUM(_xlfn._xlws.FILTER('Usulan Revisi Subkoord (Lama)'!$M$9:$M$622,(IFERROR(SEARCH('Rekap Lama'!$L$6,'Usulan Revisi Subkoord (Lama)'!$H$9:$H$622,1),"")&lt;&gt;"")*('Usulan Revisi Subkoord (Lama)'!$R$9:$R$622='Rekap Lama'!$D23),0))</f>
        <v>0</v>
      </c>
      <c r="L23" s="324">
        <f t="shared" si="5"/>
        <v>0</v>
      </c>
      <c r="N23" s="453">
        <f t="shared" si="0"/>
        <v>0</v>
      </c>
      <c r="O23" s="453">
        <f t="shared" si="2"/>
        <v>0</v>
      </c>
    </row>
    <row r="24" spans="2:15" ht="19.5" customHeight="1" x14ac:dyDescent="0.25">
      <c r="B24" s="563"/>
      <c r="C24" s="566"/>
      <c r="D24" s="348" t="s">
        <v>510</v>
      </c>
      <c r="E24" s="349" cm="1">
        <f t="array" ref="E24">SUM(_xlfn._xlws.FILTER('Usulan Revisi Subkoord (Lama)'!$G$8:$G$622,'Usulan Revisi Subkoord (Lama)'!$S$8:$S$622=D24,0))</f>
        <v>7486020000</v>
      </c>
      <c r="F24" s="349" cm="1">
        <f t="array" ref="F24">SUM(_xlfn._xlws.FILTER('Usulan Revisi Subkoord (Lama)'!$M$8:$M$622,'Usulan Revisi Subkoord (Lama)'!$S$8:$S$622=D24,0))</f>
        <v>7515588000</v>
      </c>
      <c r="G24" s="350">
        <f t="shared" si="4"/>
        <v>-29568000</v>
      </c>
      <c r="H24" s="351" cm="1">
        <f t="array" aca="1" ref="H24" ca="1">SUM(_xlfn._xlws.FILTER('Pergeseran Revisi'!$M$8:$M$603,'Pergeseran Revisi'!$Q$8:$Q$603=D24,0))</f>
        <v>7651441000</v>
      </c>
      <c r="I24" s="352">
        <f ca="1">E24-H24</f>
        <v>-165421000</v>
      </c>
      <c r="J24" s="351" cm="1">
        <f t="array" ref="J24">SUM(_xlfn._xlws.FILTER('Usulan Revisi Subkoord (Lama)'!$G$9:$G$622,(IFERROR(SEARCH('Rekap Lama'!$L$6,'Usulan Revisi Subkoord (Lama)'!$B$9:$B$622,1),"")&lt;&gt;"")*('Usulan Revisi Subkoord (Lama)'!$S$9:$S$622='Rekap Lama'!$D24),0))</f>
        <v>303250000</v>
      </c>
      <c r="K24" s="351" cm="1">
        <f t="array" ref="K24">SUM(_xlfn._xlws.FILTER('Usulan Revisi Subkoord (Lama)'!$M$9:$M$622,(IFERROR(SEARCH('Rekap Lama'!$L$6,'Usulan Revisi Subkoord (Lama)'!$H$9:$H$622,1),"")&lt;&gt;"")*('Usulan Revisi Subkoord (Lama)'!$S$9:$S$622='Rekap Lama'!$D24),0))</f>
        <v>340068000</v>
      </c>
      <c r="L24" s="353">
        <f t="shared" si="5"/>
        <v>-36818000</v>
      </c>
      <c r="N24" s="453">
        <f t="shared" si="0"/>
        <v>6.6792020550577688E-2</v>
      </c>
      <c r="O24" s="453">
        <f t="shared" si="2"/>
        <v>7.490133172166151E-2</v>
      </c>
    </row>
    <row r="25" spans="2:15" ht="19.5" customHeight="1" x14ac:dyDescent="0.25">
      <c r="B25" s="563"/>
      <c r="C25" s="566"/>
      <c r="D25" s="339" t="s">
        <v>393</v>
      </c>
      <c r="E25" s="326">
        <f>SUM('Usulan Revisi Subkoord (Lama)'!G482,'Usulan Revisi Subkoord (Lama)'!G492,'Usulan Revisi Subkoord (Lama)'!G502,'Usulan Revisi Subkoord (Lama)'!G513,'Usulan Revisi Subkoord (Lama)'!G523,'Usulan Revisi Subkoord (Lama)'!G533,'Usulan Revisi Subkoord (Lama)'!G553)</f>
        <v>450000000</v>
      </c>
      <c r="F25" s="326">
        <f>SUM('Usulan Revisi Subkoord (Lama)'!M482,'Usulan Revisi Subkoord (Lama)'!M492,'Usulan Revisi Subkoord (Lama)'!M502,'Usulan Revisi Subkoord (Lama)'!M513,'Usulan Revisi Subkoord (Lama)'!M523,'Usulan Revisi Subkoord (Lama)'!M533,'Usulan Revisi Subkoord (Lama)'!M553)</f>
        <v>479568000</v>
      </c>
      <c r="G25" s="341">
        <f t="shared" si="4"/>
        <v>-29568000</v>
      </c>
      <c r="H25" s="324"/>
      <c r="I25" s="328"/>
      <c r="J25" s="324" cm="1">
        <f t="array" ref="J25">SUM(_xlfn._xlws.FILTER('Usulan Revisi Subkoord (Lama)'!$G$9:$G$622,(IFERROR(SEARCH('Rekap Lama'!$L$6,'Usulan Revisi Subkoord (Lama)'!$B$9:$B$622,1),"")&lt;&gt;"")*('Usulan Revisi Subkoord (Lama)'!$R$9:$R$622='Rekap Lama'!$D25),0))</f>
        <v>303250000</v>
      </c>
      <c r="K25" s="324" cm="1">
        <f t="array" ref="K25">SUM(_xlfn._xlws.FILTER('Usulan Revisi Subkoord (Lama)'!$M$9:$M$622,(IFERROR(SEARCH('Rekap Lama'!$L$6,'Usulan Revisi Subkoord (Lama)'!$H$9:$H$622,1),"")&lt;&gt;"")*('Usulan Revisi Subkoord (Lama)'!$R$9:$R$622='Rekap Lama'!$D25),0))</f>
        <v>340068000</v>
      </c>
      <c r="L25" s="343">
        <f t="shared" si="5"/>
        <v>-36818000</v>
      </c>
      <c r="N25" s="453">
        <f t="shared" si="0"/>
        <v>6.6792020550577688E-2</v>
      </c>
      <c r="O25" s="453">
        <f t="shared" si="2"/>
        <v>7.490133172166151E-2</v>
      </c>
    </row>
    <row r="26" spans="2:15" ht="19.5" customHeight="1" x14ac:dyDescent="0.25">
      <c r="B26" s="563"/>
      <c r="C26" s="566"/>
      <c r="D26" s="339" t="s">
        <v>1044</v>
      </c>
      <c r="E26" s="326">
        <f>'Usulan Revisi Subkoord (Lama)'!G270</f>
        <v>7036020000</v>
      </c>
      <c r="F26" s="326">
        <f>'Usulan Revisi Subkoord (Lama)'!M270</f>
        <v>7036020000</v>
      </c>
      <c r="G26" s="342">
        <f t="shared" si="4"/>
        <v>0</v>
      </c>
      <c r="H26" s="324"/>
      <c r="I26" s="328"/>
      <c r="J26" s="324" cm="1">
        <f t="array" ref="J26">SUM(_xlfn._xlws.FILTER('Usulan Revisi Subkoord (Lama)'!$G$9:$G$622,(IFERROR(SEARCH('Rekap Lama'!$L$6,'Usulan Revisi Subkoord (Lama)'!$B$9:$B$622,1),"")&lt;&gt;"")*('Usulan Revisi Subkoord (Lama)'!$R$9:$R$622='Rekap Lama'!$D26),0))</f>
        <v>0</v>
      </c>
      <c r="K26" s="324" cm="1">
        <f t="array" ref="K26">SUM(_xlfn._xlws.FILTER('Usulan Revisi Subkoord (Lama)'!$M$9:$M$622,(IFERROR(SEARCH('Rekap Lama'!$L$6,'Usulan Revisi Subkoord (Lama)'!$H$9:$H$622,1),"")&lt;&gt;"")*('Usulan Revisi Subkoord (Lama)'!$R$9:$R$622='Rekap Lama'!$D26),0))</f>
        <v>0</v>
      </c>
      <c r="L26" s="324">
        <f t="shared" si="5"/>
        <v>0</v>
      </c>
      <c r="N26" s="453">
        <f t="shared" si="0"/>
        <v>0</v>
      </c>
      <c r="O26" s="453">
        <f t="shared" si="2"/>
        <v>0</v>
      </c>
    </row>
    <row r="27" spans="2:15" ht="19.5" customHeight="1" x14ac:dyDescent="0.25">
      <c r="B27" s="564"/>
      <c r="C27" s="567"/>
      <c r="D27" s="335" t="s">
        <v>521</v>
      </c>
      <c r="E27" s="331">
        <f>SUM(E20,E24)</f>
        <v>11011863000</v>
      </c>
      <c r="F27" s="331">
        <f>SUM(F20,F24)</f>
        <v>11276424000</v>
      </c>
      <c r="G27" s="336">
        <f>SUM(G20,G24)</f>
        <v>-264561000</v>
      </c>
      <c r="H27" s="332">
        <f ca="1">SUM(H20:H24)</f>
        <v>11410284000</v>
      </c>
      <c r="I27" s="332">
        <f ca="1">SUM(I20:I24)</f>
        <v>-398421000</v>
      </c>
      <c r="J27" s="333">
        <f>SUM(J20,J24)</f>
        <v>1026385000</v>
      </c>
      <c r="K27" s="333">
        <f>SUM(K20,K24)</f>
        <v>1147736000</v>
      </c>
      <c r="L27" s="338">
        <f>SUM(L20,L24)</f>
        <v>-121351000</v>
      </c>
      <c r="N27" s="453">
        <f t="shared" si="0"/>
        <v>0.22606538503810283</v>
      </c>
      <c r="O27" s="453">
        <f t="shared" si="2"/>
        <v>0.25279342621150153</v>
      </c>
    </row>
    <row r="28" spans="2:15" ht="24" customHeight="1" x14ac:dyDescent="0.25">
      <c r="B28" s="568" t="s">
        <v>522</v>
      </c>
      <c r="C28" s="569"/>
      <c r="D28" s="569"/>
      <c r="E28" s="142">
        <f t="shared" ref="E28:L28" si="6">SUM(E11,E16,E19,E27)</f>
        <v>23288180000</v>
      </c>
      <c r="F28" s="142">
        <f t="shared" si="6"/>
        <v>23288180000</v>
      </c>
      <c r="G28" s="142">
        <f t="shared" si="6"/>
        <v>0</v>
      </c>
      <c r="H28" s="142">
        <f t="shared" ca="1" si="6"/>
        <v>23831265000</v>
      </c>
      <c r="I28" s="142">
        <f t="shared" ca="1" si="6"/>
        <v>-543085000</v>
      </c>
      <c r="J28" s="312">
        <f t="shared" si="6"/>
        <v>4540213000</v>
      </c>
      <c r="K28" s="312">
        <f t="shared" si="6"/>
        <v>4540213000</v>
      </c>
      <c r="L28" s="312">
        <f t="shared" si="6"/>
        <v>0</v>
      </c>
      <c r="N28" s="453">
        <f t="shared" si="0"/>
        <v>1</v>
      </c>
      <c r="O28" s="453">
        <f t="shared" si="2"/>
        <v>1</v>
      </c>
    </row>
    <row r="29" spans="2:15" x14ac:dyDescent="0.25">
      <c r="B29" s="450" t="s">
        <v>1058</v>
      </c>
    </row>
    <row r="30" spans="2:15" ht="3.6" customHeight="1" x14ac:dyDescent="0.25"/>
    <row r="31" spans="2:15" x14ac:dyDescent="0.25">
      <c r="G31" s="23" t="s">
        <v>947</v>
      </c>
    </row>
    <row r="32" spans="2:15" x14ac:dyDescent="0.25">
      <c r="G32" s="23" t="s">
        <v>1008</v>
      </c>
    </row>
    <row r="33" spans="3:7" x14ac:dyDescent="0.25">
      <c r="G33" s="23"/>
    </row>
    <row r="34" spans="3:7" x14ac:dyDescent="0.25">
      <c r="G34" s="23"/>
    </row>
    <row r="35" spans="3:7" x14ac:dyDescent="0.25">
      <c r="G35" s="23"/>
    </row>
    <row r="36" spans="3:7" x14ac:dyDescent="0.25">
      <c r="G36" s="23"/>
    </row>
    <row r="37" spans="3:7" x14ac:dyDescent="0.25">
      <c r="G37" s="23"/>
    </row>
    <row r="38" spans="3:7" x14ac:dyDescent="0.25">
      <c r="C38" s="16"/>
      <c r="G38" s="24" t="s">
        <v>526</v>
      </c>
    </row>
    <row r="39" spans="3:7" x14ac:dyDescent="0.25">
      <c r="G39" s="23" t="s">
        <v>527</v>
      </c>
    </row>
    <row r="40" spans="3:7" x14ac:dyDescent="0.25"/>
    <row r="41" spans="3:7" x14ac:dyDescent="0.25"/>
    <row r="42" spans="3:7" x14ac:dyDescent="0.25"/>
    <row r="43" spans="3:7" x14ac:dyDescent="0.25"/>
    <row r="44" spans="3:7" x14ac:dyDescent="0.25"/>
    <row r="45" spans="3:7" x14ac:dyDescent="0.25"/>
    <row r="46" spans="3:7" x14ac:dyDescent="0.25"/>
    <row r="47" spans="3:7" x14ac:dyDescent="0.25"/>
    <row r="48" spans="3:7"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row r="181" x14ac:dyDescent="0.25"/>
    <row r="182" x14ac:dyDescent="0.25"/>
    <row r="183" x14ac:dyDescent="0.25"/>
    <row r="184" x14ac:dyDescent="0.25"/>
    <row r="185" x14ac:dyDescent="0.25"/>
    <row r="186" x14ac:dyDescent="0.25"/>
    <row r="187" x14ac:dyDescent="0.25"/>
    <row r="188" x14ac:dyDescent="0.25"/>
    <row r="189" x14ac:dyDescent="0.25"/>
    <row r="190" x14ac:dyDescent="0.25"/>
    <row r="191" x14ac:dyDescent="0.25"/>
    <row r="192" x14ac:dyDescent="0.25"/>
    <row r="193" x14ac:dyDescent="0.25"/>
    <row r="194" x14ac:dyDescent="0.25"/>
    <row r="195" x14ac:dyDescent="0.25"/>
    <row r="196" x14ac:dyDescent="0.25"/>
    <row r="197" x14ac:dyDescent="0.25"/>
    <row r="198" x14ac:dyDescent="0.25"/>
    <row r="199" x14ac:dyDescent="0.25"/>
    <row r="200" x14ac:dyDescent="0.25"/>
    <row r="201" x14ac:dyDescent="0.25"/>
    <row r="202" x14ac:dyDescent="0.25"/>
    <row r="203" x14ac:dyDescent="0.25"/>
    <row r="204" x14ac:dyDescent="0.25"/>
    <row r="205" x14ac:dyDescent="0.25"/>
    <row r="206" x14ac:dyDescent="0.25"/>
    <row r="207" x14ac:dyDescent="0.25"/>
    <row r="208"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row r="460" x14ac:dyDescent="0.25"/>
    <row r="461" x14ac:dyDescent="0.25"/>
    <row r="462" x14ac:dyDescent="0.25"/>
    <row r="463" x14ac:dyDescent="0.25"/>
    <row r="464" x14ac:dyDescent="0.25"/>
    <row r="465" x14ac:dyDescent="0.25"/>
    <row r="466" x14ac:dyDescent="0.25"/>
    <row r="467" x14ac:dyDescent="0.25"/>
    <row r="468" x14ac:dyDescent="0.25"/>
    <row r="469" x14ac:dyDescent="0.25"/>
    <row r="470" x14ac:dyDescent="0.25"/>
    <row r="471" x14ac:dyDescent="0.25"/>
    <row r="472" x14ac:dyDescent="0.25"/>
    <row r="473" x14ac:dyDescent="0.25"/>
    <row r="474" x14ac:dyDescent="0.25"/>
    <row r="475" x14ac:dyDescent="0.25"/>
    <row r="476" x14ac:dyDescent="0.25"/>
    <row r="477" x14ac:dyDescent="0.25"/>
    <row r="478" x14ac:dyDescent="0.25"/>
    <row r="479" x14ac:dyDescent="0.25"/>
    <row r="480" x14ac:dyDescent="0.25"/>
    <row r="481" x14ac:dyDescent="0.25"/>
    <row r="482" x14ac:dyDescent="0.25"/>
    <row r="483" x14ac:dyDescent="0.25"/>
    <row r="484" x14ac:dyDescent="0.25"/>
    <row r="485" x14ac:dyDescent="0.25"/>
    <row r="486" x14ac:dyDescent="0.25"/>
    <row r="487" x14ac:dyDescent="0.25"/>
    <row r="488" x14ac:dyDescent="0.25"/>
    <row r="489" x14ac:dyDescent="0.25"/>
    <row r="490" x14ac:dyDescent="0.25"/>
    <row r="491" x14ac:dyDescent="0.25"/>
    <row r="492" x14ac:dyDescent="0.25"/>
    <row r="493" x14ac:dyDescent="0.25"/>
    <row r="494" x14ac:dyDescent="0.25"/>
    <row r="495" x14ac:dyDescent="0.25"/>
    <row r="496" x14ac:dyDescent="0.25"/>
    <row r="497" x14ac:dyDescent="0.25"/>
    <row r="498" x14ac:dyDescent="0.25"/>
    <row r="499" x14ac:dyDescent="0.25"/>
    <row r="500" x14ac:dyDescent="0.25"/>
    <row r="501" x14ac:dyDescent="0.25"/>
    <row r="502" x14ac:dyDescent="0.25"/>
    <row r="503" x14ac:dyDescent="0.25"/>
    <row r="504" x14ac:dyDescent="0.25"/>
    <row r="505" x14ac:dyDescent="0.25"/>
    <row r="506" x14ac:dyDescent="0.25"/>
    <row r="507" x14ac:dyDescent="0.25"/>
    <row r="508" x14ac:dyDescent="0.25"/>
    <row r="509" x14ac:dyDescent="0.25"/>
    <row r="510" x14ac:dyDescent="0.25"/>
    <row r="511" x14ac:dyDescent="0.25"/>
    <row r="512" x14ac:dyDescent="0.25"/>
    <row r="513" x14ac:dyDescent="0.25"/>
    <row r="514" x14ac:dyDescent="0.25"/>
    <row r="515" x14ac:dyDescent="0.25"/>
    <row r="516" x14ac:dyDescent="0.25"/>
    <row r="517" x14ac:dyDescent="0.25"/>
    <row r="518" x14ac:dyDescent="0.25"/>
    <row r="519" x14ac:dyDescent="0.25"/>
    <row r="520" x14ac:dyDescent="0.25"/>
    <row r="521" x14ac:dyDescent="0.25"/>
    <row r="522" x14ac:dyDescent="0.25"/>
    <row r="523" x14ac:dyDescent="0.25"/>
    <row r="524" x14ac:dyDescent="0.25"/>
    <row r="525" x14ac:dyDescent="0.25"/>
    <row r="526" x14ac:dyDescent="0.25"/>
    <row r="527" x14ac:dyDescent="0.25"/>
    <row r="528"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row r="813" x14ac:dyDescent="0.25"/>
    <row r="814" x14ac:dyDescent="0.25"/>
    <row r="815" x14ac:dyDescent="0.25"/>
    <row r="816" x14ac:dyDescent="0.25"/>
    <row r="817" x14ac:dyDescent="0.25"/>
    <row r="818" x14ac:dyDescent="0.25"/>
    <row r="819" x14ac:dyDescent="0.25"/>
    <row r="820" x14ac:dyDescent="0.25"/>
    <row r="821" x14ac:dyDescent="0.25"/>
    <row r="822" x14ac:dyDescent="0.25"/>
    <row r="823" x14ac:dyDescent="0.25"/>
    <row r="824" x14ac:dyDescent="0.25"/>
    <row r="825" x14ac:dyDescent="0.25"/>
    <row r="826" x14ac:dyDescent="0.25"/>
    <row r="827" x14ac:dyDescent="0.25"/>
    <row r="828" x14ac:dyDescent="0.25"/>
    <row r="829" x14ac:dyDescent="0.25"/>
    <row r="830" x14ac:dyDescent="0.25"/>
    <row r="831" x14ac:dyDescent="0.25"/>
    <row r="832" x14ac:dyDescent="0.25"/>
    <row r="833" x14ac:dyDescent="0.25"/>
    <row r="834" x14ac:dyDescent="0.25"/>
    <row r="835" x14ac:dyDescent="0.25"/>
    <row r="836" x14ac:dyDescent="0.25"/>
    <row r="837" x14ac:dyDescent="0.25"/>
    <row r="838" x14ac:dyDescent="0.25"/>
    <row r="839" x14ac:dyDescent="0.25"/>
    <row r="840" x14ac:dyDescent="0.25"/>
    <row r="841" x14ac:dyDescent="0.25"/>
    <row r="842" x14ac:dyDescent="0.25"/>
    <row r="843" x14ac:dyDescent="0.25"/>
    <row r="844" x14ac:dyDescent="0.25"/>
    <row r="845" x14ac:dyDescent="0.25"/>
    <row r="846" x14ac:dyDescent="0.25"/>
    <row r="847" x14ac:dyDescent="0.25"/>
    <row r="848" x14ac:dyDescent="0.25"/>
    <row r="849" x14ac:dyDescent="0.25"/>
    <row r="850" x14ac:dyDescent="0.25"/>
    <row r="851" x14ac:dyDescent="0.25"/>
    <row r="852" x14ac:dyDescent="0.25"/>
    <row r="853" x14ac:dyDescent="0.25"/>
    <row r="854" x14ac:dyDescent="0.25"/>
    <row r="855" x14ac:dyDescent="0.25"/>
    <row r="856" x14ac:dyDescent="0.25"/>
    <row r="857" x14ac:dyDescent="0.25"/>
    <row r="858" x14ac:dyDescent="0.25"/>
    <row r="859" x14ac:dyDescent="0.25"/>
    <row r="860" x14ac:dyDescent="0.25"/>
    <row r="861" x14ac:dyDescent="0.25"/>
    <row r="862" x14ac:dyDescent="0.25"/>
    <row r="863" x14ac:dyDescent="0.25"/>
    <row r="864" x14ac:dyDescent="0.25"/>
    <row r="865" x14ac:dyDescent="0.25"/>
    <row r="866" x14ac:dyDescent="0.25"/>
    <row r="867" x14ac:dyDescent="0.25"/>
    <row r="868" x14ac:dyDescent="0.25"/>
    <row r="869" x14ac:dyDescent="0.25"/>
    <row r="870" x14ac:dyDescent="0.25"/>
    <row r="871" x14ac:dyDescent="0.25"/>
    <row r="872" x14ac:dyDescent="0.25"/>
    <row r="873" x14ac:dyDescent="0.25"/>
    <row r="874" x14ac:dyDescent="0.25"/>
    <row r="875" x14ac:dyDescent="0.25"/>
    <row r="876" x14ac:dyDescent="0.25"/>
    <row r="877" x14ac:dyDescent="0.25"/>
    <row r="878" x14ac:dyDescent="0.25"/>
    <row r="879" x14ac:dyDescent="0.25"/>
    <row r="880" x14ac:dyDescent="0.25"/>
    <row r="881" x14ac:dyDescent="0.25"/>
    <row r="882" x14ac:dyDescent="0.25"/>
    <row r="883" x14ac:dyDescent="0.25"/>
    <row r="884" x14ac:dyDescent="0.25"/>
    <row r="885" x14ac:dyDescent="0.25"/>
    <row r="886" x14ac:dyDescent="0.25"/>
    <row r="887" x14ac:dyDescent="0.25"/>
    <row r="888" x14ac:dyDescent="0.25"/>
    <row r="889" x14ac:dyDescent="0.25"/>
    <row r="890" x14ac:dyDescent="0.25"/>
    <row r="891" x14ac:dyDescent="0.25"/>
    <row r="892" x14ac:dyDescent="0.25"/>
    <row r="893" x14ac:dyDescent="0.25"/>
    <row r="894" x14ac:dyDescent="0.25"/>
    <row r="895" x14ac:dyDescent="0.25"/>
    <row r="896" x14ac:dyDescent="0.25"/>
    <row r="897" x14ac:dyDescent="0.25"/>
    <row r="898" x14ac:dyDescent="0.25"/>
    <row r="899" x14ac:dyDescent="0.25"/>
    <row r="900" x14ac:dyDescent="0.25"/>
    <row r="901" x14ac:dyDescent="0.25"/>
    <row r="902" x14ac:dyDescent="0.25"/>
    <row r="903" x14ac:dyDescent="0.25"/>
    <row r="904" x14ac:dyDescent="0.25"/>
    <row r="905" x14ac:dyDescent="0.25"/>
    <row r="906" x14ac:dyDescent="0.25"/>
    <row r="907" x14ac:dyDescent="0.25"/>
    <row r="908" x14ac:dyDescent="0.25"/>
    <row r="909" x14ac:dyDescent="0.25"/>
    <row r="910" x14ac:dyDescent="0.25"/>
    <row r="911" x14ac:dyDescent="0.25"/>
    <row r="912" x14ac:dyDescent="0.25"/>
    <row r="913" x14ac:dyDescent="0.25"/>
    <row r="914" x14ac:dyDescent="0.25"/>
    <row r="915" x14ac:dyDescent="0.25"/>
    <row r="916" x14ac:dyDescent="0.25"/>
    <row r="917" x14ac:dyDescent="0.25"/>
    <row r="918" x14ac:dyDescent="0.25"/>
    <row r="919" x14ac:dyDescent="0.25"/>
    <row r="920" x14ac:dyDescent="0.25"/>
    <row r="921" x14ac:dyDescent="0.25"/>
    <row r="922" x14ac:dyDescent="0.25"/>
    <row r="923" x14ac:dyDescent="0.25"/>
    <row r="924" x14ac:dyDescent="0.25"/>
    <row r="925" x14ac:dyDescent="0.25"/>
    <row r="926" x14ac:dyDescent="0.25"/>
    <row r="927" x14ac:dyDescent="0.25"/>
    <row r="928" x14ac:dyDescent="0.25"/>
    <row r="929" x14ac:dyDescent="0.25"/>
    <row r="930" x14ac:dyDescent="0.25"/>
    <row r="931" x14ac:dyDescent="0.25"/>
    <row r="932" x14ac:dyDescent="0.25"/>
    <row r="933" x14ac:dyDescent="0.25"/>
    <row r="934" x14ac:dyDescent="0.25"/>
    <row r="935" x14ac:dyDescent="0.25"/>
    <row r="936" x14ac:dyDescent="0.25"/>
    <row r="937" x14ac:dyDescent="0.25"/>
    <row r="938" x14ac:dyDescent="0.25"/>
    <row r="939" x14ac:dyDescent="0.25"/>
    <row r="940" x14ac:dyDescent="0.25"/>
    <row r="941" x14ac:dyDescent="0.25"/>
    <row r="942" x14ac:dyDescent="0.25"/>
    <row r="943" x14ac:dyDescent="0.25"/>
    <row r="944" x14ac:dyDescent="0.25"/>
    <row r="945" x14ac:dyDescent="0.25"/>
    <row r="946" x14ac:dyDescent="0.25"/>
    <row r="947" x14ac:dyDescent="0.25"/>
    <row r="948" x14ac:dyDescent="0.25"/>
    <row r="949" x14ac:dyDescent="0.25"/>
    <row r="950" x14ac:dyDescent="0.25"/>
    <row r="951" x14ac:dyDescent="0.25"/>
    <row r="952" x14ac:dyDescent="0.25"/>
    <row r="953" x14ac:dyDescent="0.25"/>
    <row r="954" x14ac:dyDescent="0.25"/>
    <row r="955" x14ac:dyDescent="0.25"/>
    <row r="956" x14ac:dyDescent="0.25"/>
    <row r="957" x14ac:dyDescent="0.25"/>
    <row r="958" x14ac:dyDescent="0.25"/>
    <row r="959" x14ac:dyDescent="0.25"/>
    <row r="960" x14ac:dyDescent="0.25"/>
    <row r="961" x14ac:dyDescent="0.25"/>
    <row r="962" x14ac:dyDescent="0.25"/>
    <row r="963" x14ac:dyDescent="0.25"/>
    <row r="964" x14ac:dyDescent="0.25"/>
    <row r="965" x14ac:dyDescent="0.25"/>
    <row r="966" x14ac:dyDescent="0.25"/>
    <row r="967" x14ac:dyDescent="0.25"/>
    <row r="968" x14ac:dyDescent="0.25"/>
    <row r="969" x14ac:dyDescent="0.25"/>
    <row r="970" x14ac:dyDescent="0.25"/>
    <row r="971" x14ac:dyDescent="0.25"/>
    <row r="972" x14ac:dyDescent="0.25"/>
    <row r="973" x14ac:dyDescent="0.25"/>
    <row r="974" x14ac:dyDescent="0.25"/>
    <row r="975" x14ac:dyDescent="0.25"/>
    <row r="976" x14ac:dyDescent="0.25"/>
    <row r="977" x14ac:dyDescent="0.25"/>
    <row r="978" x14ac:dyDescent="0.25"/>
    <row r="979" x14ac:dyDescent="0.25"/>
    <row r="980" x14ac:dyDescent="0.25"/>
    <row r="981" x14ac:dyDescent="0.25"/>
    <row r="982" x14ac:dyDescent="0.25"/>
    <row r="983" x14ac:dyDescent="0.25"/>
    <row r="984" x14ac:dyDescent="0.25"/>
    <row r="985" x14ac:dyDescent="0.25"/>
    <row r="986" x14ac:dyDescent="0.25"/>
    <row r="987" x14ac:dyDescent="0.25"/>
    <row r="988" x14ac:dyDescent="0.25"/>
    <row r="989" x14ac:dyDescent="0.25"/>
    <row r="990" x14ac:dyDescent="0.25"/>
    <row r="991" x14ac:dyDescent="0.25"/>
    <row r="992" x14ac:dyDescent="0.25"/>
    <row r="993" x14ac:dyDescent="0.25"/>
    <row r="994" x14ac:dyDescent="0.25"/>
    <row r="995" x14ac:dyDescent="0.25"/>
    <row r="996" x14ac:dyDescent="0.25"/>
    <row r="997" x14ac:dyDescent="0.25"/>
    <row r="998" x14ac:dyDescent="0.25"/>
    <row r="999" x14ac:dyDescent="0.25"/>
    <row r="1000" x14ac:dyDescent="0.25"/>
    <row r="1001" x14ac:dyDescent="0.25"/>
    <row r="1002" x14ac:dyDescent="0.25"/>
    <row r="1003" x14ac:dyDescent="0.25"/>
    <row r="1004" x14ac:dyDescent="0.25"/>
  </sheetData>
  <mergeCells count="20">
    <mergeCell ref="B20:B27"/>
    <mergeCell ref="C20:C27"/>
    <mergeCell ref="B28:D28"/>
    <mergeCell ref="C8:D8"/>
    <mergeCell ref="B9:B11"/>
    <mergeCell ref="C9:C11"/>
    <mergeCell ref="B12:B16"/>
    <mergeCell ref="C12:C16"/>
    <mergeCell ref="B17:B19"/>
    <mergeCell ref="C17:C19"/>
    <mergeCell ref="B2:L2"/>
    <mergeCell ref="B3:L3"/>
    <mergeCell ref="B5:C5"/>
    <mergeCell ref="B6:B7"/>
    <mergeCell ref="C6:C7"/>
    <mergeCell ref="D6:D7"/>
    <mergeCell ref="E6:F6"/>
    <mergeCell ref="G6:G7"/>
    <mergeCell ref="H6:I6"/>
    <mergeCell ref="J6:K6"/>
  </mergeCells>
  <conditionalFormatting sqref="G9:G28">
    <cfRule type="cellIs" dxfId="22" priority="2" operator="lessThan">
      <formula>0</formula>
    </cfRule>
  </conditionalFormatting>
  <conditionalFormatting sqref="L9:L28">
    <cfRule type="cellIs" dxfId="21" priority="1" operator="lessThan">
      <formula>0</formula>
    </cfRule>
  </conditionalFormatting>
  <dataValidations count="1">
    <dataValidation type="list" allowBlank="1" showInputMessage="1" showErrorMessage="1" sqref="Q3" xr:uid="{68A6CEB4-DF1F-4340-A6A3-530C326FC602}">
      <formula1>"Usulan Revisi 28 Feb,Usulan Revisi Subkoord (Lama) "</formula1>
    </dataValidation>
  </dataValidations>
  <printOptions horizontalCentered="1"/>
  <pageMargins left="0.59055118110236227" right="0.59055118110236227" top="0.39370078740157483" bottom="0.39370078740157483" header="0" footer="0.39370078740157483"/>
  <pageSetup paperSize="9" scale="79" pageOrder="overThenDown" orientation="landscape" cellComments="atEnd"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F1587-BF59-444A-8900-65707E5C81DF}">
  <sheetPr>
    <pageSetUpPr fitToPage="1"/>
  </sheetPr>
  <dimension ref="A1:D67"/>
  <sheetViews>
    <sheetView showGridLines="0" workbookViewId="0">
      <selection activeCell="H22" sqref="H22"/>
    </sheetView>
  </sheetViews>
  <sheetFormatPr defaultRowHeight="14.4" x14ac:dyDescent="0.3"/>
  <cols>
    <col min="1" max="1" width="69.88671875" bestFit="1" customWidth="1"/>
    <col min="2" max="3" width="15.109375" bestFit="1" customWidth="1"/>
    <col min="4" max="4" width="12.44140625" bestFit="1" customWidth="1"/>
  </cols>
  <sheetData>
    <row r="1" spans="1:4" ht="15.6" x14ac:dyDescent="0.3">
      <c r="A1" s="589" t="s">
        <v>1269</v>
      </c>
      <c r="B1" s="589"/>
      <c r="C1" s="589"/>
      <c r="D1" s="589"/>
    </row>
    <row r="2" spans="1:4" ht="15.6" x14ac:dyDescent="0.3">
      <c r="A2" s="555" t="s">
        <v>1273</v>
      </c>
      <c r="B2" s="556"/>
      <c r="C2" s="556"/>
      <c r="D2" s="556"/>
    </row>
    <row r="3" spans="1:4" x14ac:dyDescent="0.3">
      <c r="A3" s="543" t="s">
        <v>1274</v>
      </c>
      <c r="B3" s="554" t="s">
        <v>1270</v>
      </c>
      <c r="C3" s="554" t="s">
        <v>1271</v>
      </c>
      <c r="D3" s="554" t="s">
        <v>1272</v>
      </c>
    </row>
    <row r="4" spans="1:4" x14ac:dyDescent="0.3">
      <c r="A4" s="551" t="s">
        <v>509</v>
      </c>
      <c r="B4" s="552">
        <v>823732000</v>
      </c>
      <c r="C4" s="552">
        <v>572789000</v>
      </c>
      <c r="D4" s="552">
        <v>250943000</v>
      </c>
    </row>
    <row r="5" spans="1:4" x14ac:dyDescent="0.3">
      <c r="A5" s="542" t="s">
        <v>867</v>
      </c>
      <c r="B5" s="541">
        <v>104311000</v>
      </c>
      <c r="C5" s="541">
        <v>93311000</v>
      </c>
      <c r="D5" s="541">
        <v>11000000</v>
      </c>
    </row>
    <row r="6" spans="1:4" x14ac:dyDescent="0.3">
      <c r="A6" s="542" t="s">
        <v>849</v>
      </c>
      <c r="B6" s="541">
        <v>188806000</v>
      </c>
      <c r="C6" s="541">
        <v>117153000</v>
      </c>
      <c r="D6" s="541">
        <v>71653000</v>
      </c>
    </row>
    <row r="7" spans="1:4" x14ac:dyDescent="0.3">
      <c r="A7" s="542" t="s">
        <v>845</v>
      </c>
      <c r="B7" s="541">
        <v>150075000</v>
      </c>
      <c r="C7" s="541">
        <v>86197000</v>
      </c>
      <c r="D7" s="541">
        <v>63878000</v>
      </c>
    </row>
    <row r="8" spans="1:4" x14ac:dyDescent="0.3">
      <c r="A8" s="542" t="s">
        <v>856</v>
      </c>
      <c r="B8" s="541">
        <v>330540000</v>
      </c>
      <c r="C8" s="541">
        <v>226128000</v>
      </c>
      <c r="D8" s="541">
        <v>104412000</v>
      </c>
    </row>
    <row r="9" spans="1:4" x14ac:dyDescent="0.3">
      <c r="A9" s="542" t="s">
        <v>663</v>
      </c>
      <c r="B9" s="541">
        <v>50000000</v>
      </c>
      <c r="C9" s="541">
        <v>50000000</v>
      </c>
      <c r="D9" s="541">
        <v>0</v>
      </c>
    </row>
    <row r="10" spans="1:4" x14ac:dyDescent="0.3">
      <c r="A10" s="551" t="s">
        <v>503</v>
      </c>
      <c r="B10" s="552">
        <v>525378000</v>
      </c>
      <c r="C10" s="552">
        <v>511028000</v>
      </c>
      <c r="D10" s="552">
        <v>14350000</v>
      </c>
    </row>
    <row r="11" spans="1:4" x14ac:dyDescent="0.3">
      <c r="A11" s="542" t="s">
        <v>577</v>
      </c>
      <c r="B11" s="541">
        <v>404820000</v>
      </c>
      <c r="C11" s="541">
        <v>396020000</v>
      </c>
      <c r="D11" s="541">
        <v>8800000</v>
      </c>
    </row>
    <row r="12" spans="1:4" x14ac:dyDescent="0.3">
      <c r="A12" s="542" t="s">
        <v>655</v>
      </c>
      <c r="B12" s="541">
        <v>50042000</v>
      </c>
      <c r="C12" s="541">
        <v>44492000</v>
      </c>
      <c r="D12" s="541">
        <v>5550000</v>
      </c>
    </row>
    <row r="13" spans="1:4" x14ac:dyDescent="0.3">
      <c r="A13" s="542" t="s">
        <v>92</v>
      </c>
      <c r="B13" s="541">
        <v>70516000</v>
      </c>
      <c r="C13" s="541">
        <v>70516000</v>
      </c>
      <c r="D13" s="541">
        <v>0</v>
      </c>
    </row>
    <row r="14" spans="1:4" x14ac:dyDescent="0.3">
      <c r="A14" s="551" t="s">
        <v>504</v>
      </c>
      <c r="B14" s="552">
        <v>219670000</v>
      </c>
      <c r="C14" s="552">
        <v>238670000</v>
      </c>
      <c r="D14" s="552">
        <v>-19000000</v>
      </c>
    </row>
    <row r="15" spans="1:4" x14ac:dyDescent="0.3">
      <c r="A15" s="553" t="s">
        <v>1053</v>
      </c>
      <c r="B15" s="549"/>
      <c r="C15" s="549">
        <v>27000000</v>
      </c>
      <c r="D15" s="549">
        <v>-27000000</v>
      </c>
    </row>
    <row r="16" spans="1:4" x14ac:dyDescent="0.3">
      <c r="A16" s="542" t="s">
        <v>97</v>
      </c>
      <c r="B16" s="541">
        <v>102920000</v>
      </c>
      <c r="C16" s="541">
        <v>102920000</v>
      </c>
      <c r="D16" s="541">
        <v>0</v>
      </c>
    </row>
    <row r="17" spans="1:4" x14ac:dyDescent="0.3">
      <c r="A17" s="542" t="s">
        <v>588</v>
      </c>
      <c r="B17" s="541">
        <v>116750000</v>
      </c>
      <c r="C17" s="541">
        <v>108750000</v>
      </c>
      <c r="D17" s="541">
        <v>8000000</v>
      </c>
    </row>
    <row r="18" spans="1:4" x14ac:dyDescent="0.3">
      <c r="A18" s="551" t="s">
        <v>510</v>
      </c>
      <c r="B18" s="552">
        <v>7486020000</v>
      </c>
      <c r="C18" s="552">
        <v>7515588000</v>
      </c>
      <c r="D18" s="552">
        <v>-29568000</v>
      </c>
    </row>
    <row r="19" spans="1:4" x14ac:dyDescent="0.3">
      <c r="A19" s="542" t="s">
        <v>906</v>
      </c>
      <c r="B19" s="541">
        <v>150000000</v>
      </c>
      <c r="C19" s="541">
        <v>150000000</v>
      </c>
      <c r="D19" s="541">
        <v>0</v>
      </c>
    </row>
    <row r="20" spans="1:4" x14ac:dyDescent="0.3">
      <c r="A20" s="542" t="s">
        <v>538</v>
      </c>
      <c r="B20" s="541">
        <v>7036020000</v>
      </c>
      <c r="C20" s="541">
        <v>7036020000</v>
      </c>
      <c r="D20" s="541">
        <v>0</v>
      </c>
    </row>
    <row r="21" spans="1:4" x14ac:dyDescent="0.3">
      <c r="A21" s="542" t="s">
        <v>898</v>
      </c>
      <c r="B21" s="541">
        <v>64553000</v>
      </c>
      <c r="C21" s="541">
        <v>47000000</v>
      </c>
      <c r="D21" s="541">
        <v>17553000</v>
      </c>
    </row>
    <row r="22" spans="1:4" x14ac:dyDescent="0.3">
      <c r="A22" s="542" t="s">
        <v>892</v>
      </c>
      <c r="B22" s="541">
        <v>51379000</v>
      </c>
      <c r="C22" s="541">
        <v>61758000</v>
      </c>
      <c r="D22" s="541">
        <v>-10379000</v>
      </c>
    </row>
    <row r="23" spans="1:4" x14ac:dyDescent="0.3">
      <c r="A23" s="542" t="s">
        <v>869</v>
      </c>
      <c r="B23" s="541">
        <v>60878000</v>
      </c>
      <c r="C23" s="541">
        <v>45910000</v>
      </c>
      <c r="D23" s="541">
        <v>14968000</v>
      </c>
    </row>
    <row r="24" spans="1:4" x14ac:dyDescent="0.3">
      <c r="A24" s="553" t="s">
        <v>1005</v>
      </c>
      <c r="B24" s="549"/>
      <c r="C24" s="549">
        <v>56400000</v>
      </c>
      <c r="D24" s="549">
        <v>-56400000</v>
      </c>
    </row>
    <row r="25" spans="1:4" x14ac:dyDescent="0.3">
      <c r="A25" s="542" t="s">
        <v>874</v>
      </c>
      <c r="B25" s="541">
        <v>52320000</v>
      </c>
      <c r="C25" s="541">
        <v>44950000</v>
      </c>
      <c r="D25" s="541">
        <v>7370000</v>
      </c>
    </row>
    <row r="26" spans="1:4" x14ac:dyDescent="0.3">
      <c r="A26" s="542" t="s">
        <v>426</v>
      </c>
      <c r="B26" s="541">
        <v>70870000</v>
      </c>
      <c r="C26" s="541">
        <v>73550000</v>
      </c>
      <c r="D26" s="541">
        <v>-2680000</v>
      </c>
    </row>
    <row r="27" spans="1:4" x14ac:dyDescent="0.3">
      <c r="A27" s="551" t="s">
        <v>500</v>
      </c>
      <c r="B27" s="552">
        <v>364329000</v>
      </c>
      <c r="C27" s="552">
        <v>605963000</v>
      </c>
      <c r="D27" s="552">
        <v>-241634000</v>
      </c>
    </row>
    <row r="28" spans="1:4" x14ac:dyDescent="0.3">
      <c r="A28" s="542" t="s">
        <v>22</v>
      </c>
      <c r="B28" s="541">
        <v>131673000</v>
      </c>
      <c r="C28" s="541">
        <v>131673000</v>
      </c>
      <c r="D28" s="541">
        <v>0</v>
      </c>
    </row>
    <row r="29" spans="1:4" x14ac:dyDescent="0.3">
      <c r="A29" s="542" t="s">
        <v>658</v>
      </c>
      <c r="B29" s="541">
        <v>99334000</v>
      </c>
      <c r="C29" s="541">
        <v>94784000</v>
      </c>
      <c r="D29" s="541">
        <v>4550000</v>
      </c>
    </row>
    <row r="30" spans="1:4" x14ac:dyDescent="0.3">
      <c r="A30" s="553" t="s">
        <v>960</v>
      </c>
      <c r="B30" s="549"/>
      <c r="C30" s="549">
        <v>158755000</v>
      </c>
      <c r="D30" s="549">
        <v>-158755000</v>
      </c>
    </row>
    <row r="31" spans="1:4" x14ac:dyDescent="0.3">
      <c r="A31" s="542" t="s">
        <v>204</v>
      </c>
      <c r="B31" s="541">
        <v>78803000</v>
      </c>
      <c r="C31" s="541">
        <v>68803000</v>
      </c>
      <c r="D31" s="541">
        <v>10000000</v>
      </c>
    </row>
    <row r="32" spans="1:4" x14ac:dyDescent="0.3">
      <c r="A32" s="542" t="s">
        <v>39</v>
      </c>
      <c r="B32" s="541">
        <v>54519000</v>
      </c>
      <c r="C32" s="541">
        <v>54569000</v>
      </c>
      <c r="D32" s="541">
        <v>-50000</v>
      </c>
    </row>
    <row r="33" spans="1:4" x14ac:dyDescent="0.3">
      <c r="A33" s="553" t="s">
        <v>1057</v>
      </c>
      <c r="B33" s="549"/>
      <c r="C33" s="549">
        <v>97379000</v>
      </c>
      <c r="D33" s="549">
        <v>-97379000</v>
      </c>
    </row>
    <row r="34" spans="1:4" x14ac:dyDescent="0.3">
      <c r="A34" s="551" t="s">
        <v>508</v>
      </c>
      <c r="B34" s="552">
        <v>10084852000</v>
      </c>
      <c r="C34" s="552">
        <v>9602241000</v>
      </c>
      <c r="D34" s="552">
        <v>482611000</v>
      </c>
    </row>
    <row r="35" spans="1:4" x14ac:dyDescent="0.3">
      <c r="A35" s="542" t="s">
        <v>494</v>
      </c>
      <c r="B35" s="541">
        <v>91170000</v>
      </c>
      <c r="C35" s="541">
        <v>91170000</v>
      </c>
      <c r="D35" s="541">
        <v>0</v>
      </c>
    </row>
    <row r="36" spans="1:4" x14ac:dyDescent="0.3">
      <c r="A36" s="542" t="s">
        <v>128</v>
      </c>
      <c r="B36" s="541">
        <v>253780000</v>
      </c>
      <c r="C36" s="541">
        <v>104426000</v>
      </c>
      <c r="D36" s="541">
        <v>149354000</v>
      </c>
    </row>
    <row r="37" spans="1:4" x14ac:dyDescent="0.3">
      <c r="A37" s="542" t="s">
        <v>461</v>
      </c>
      <c r="B37" s="541">
        <v>5699412000</v>
      </c>
      <c r="C37" s="541">
        <v>5699412000</v>
      </c>
      <c r="D37" s="541">
        <v>0</v>
      </c>
    </row>
    <row r="38" spans="1:4" x14ac:dyDescent="0.3">
      <c r="A38" s="542" t="s">
        <v>796</v>
      </c>
      <c r="B38" s="541">
        <v>178435000</v>
      </c>
      <c r="C38" s="541">
        <v>121326000</v>
      </c>
      <c r="D38" s="541">
        <v>57109000</v>
      </c>
    </row>
    <row r="39" spans="1:4" x14ac:dyDescent="0.3">
      <c r="A39" s="542" t="s">
        <v>785</v>
      </c>
      <c r="B39" s="541">
        <v>189750000</v>
      </c>
      <c r="C39" s="541">
        <v>103800000</v>
      </c>
      <c r="D39" s="541">
        <v>85950000</v>
      </c>
    </row>
    <row r="40" spans="1:4" x14ac:dyDescent="0.3">
      <c r="A40" s="542" t="s">
        <v>823</v>
      </c>
      <c r="B40" s="541">
        <v>420700000</v>
      </c>
      <c r="C40" s="541">
        <v>418700000</v>
      </c>
      <c r="D40" s="541">
        <v>2000000</v>
      </c>
    </row>
    <row r="41" spans="1:4" x14ac:dyDescent="0.3">
      <c r="A41" s="542" t="s">
        <v>805</v>
      </c>
      <c r="B41" s="541">
        <v>186750000</v>
      </c>
      <c r="C41" s="541">
        <v>96250000</v>
      </c>
      <c r="D41" s="541">
        <v>90500000</v>
      </c>
    </row>
    <row r="42" spans="1:4" x14ac:dyDescent="0.3">
      <c r="A42" s="542" t="s">
        <v>813</v>
      </c>
      <c r="B42" s="541">
        <v>165187000</v>
      </c>
      <c r="C42" s="541">
        <v>85749000</v>
      </c>
      <c r="D42" s="541">
        <v>79438000</v>
      </c>
    </row>
    <row r="43" spans="1:4" x14ac:dyDescent="0.3">
      <c r="A43" s="542" t="s">
        <v>331</v>
      </c>
      <c r="B43" s="541">
        <v>190250000</v>
      </c>
      <c r="C43" s="541">
        <v>171990000</v>
      </c>
      <c r="D43" s="541">
        <v>18260000</v>
      </c>
    </row>
    <row r="44" spans="1:4" x14ac:dyDescent="0.3">
      <c r="A44" s="542" t="s">
        <v>443</v>
      </c>
      <c r="B44" s="541">
        <v>2523377000</v>
      </c>
      <c r="C44" s="541">
        <v>2523377000</v>
      </c>
      <c r="D44" s="541">
        <v>0</v>
      </c>
    </row>
    <row r="45" spans="1:4" x14ac:dyDescent="0.3">
      <c r="A45" s="542" t="s">
        <v>483</v>
      </c>
      <c r="B45" s="541">
        <v>186041000</v>
      </c>
      <c r="C45" s="541">
        <v>186041000</v>
      </c>
      <c r="D45" s="541">
        <v>0</v>
      </c>
    </row>
    <row r="46" spans="1:4" x14ac:dyDescent="0.3">
      <c r="A46" s="551" t="s">
        <v>501</v>
      </c>
      <c r="B46" s="552">
        <v>258356000</v>
      </c>
      <c r="C46" s="552">
        <v>481065000</v>
      </c>
      <c r="D46" s="552">
        <v>-222709000</v>
      </c>
    </row>
    <row r="47" spans="1:4" x14ac:dyDescent="0.3">
      <c r="A47" s="553" t="s">
        <v>1051</v>
      </c>
      <c r="B47" s="549"/>
      <c r="C47" s="549">
        <v>35800000</v>
      </c>
      <c r="D47" s="549">
        <v>-35800000</v>
      </c>
    </row>
    <row r="48" spans="1:4" x14ac:dyDescent="0.3">
      <c r="A48" s="542" t="s">
        <v>562</v>
      </c>
      <c r="B48" s="541">
        <v>35050000</v>
      </c>
      <c r="C48" s="541">
        <v>44300000</v>
      </c>
      <c r="D48" s="541">
        <v>-9250000</v>
      </c>
    </row>
    <row r="49" spans="1:4" x14ac:dyDescent="0.3">
      <c r="A49" s="542" t="s">
        <v>567</v>
      </c>
      <c r="B49" s="541">
        <v>83752000</v>
      </c>
      <c r="C49" s="541">
        <v>91252000</v>
      </c>
      <c r="D49" s="541">
        <v>-7500000</v>
      </c>
    </row>
    <row r="50" spans="1:4" x14ac:dyDescent="0.3">
      <c r="A50" s="542" t="s">
        <v>661</v>
      </c>
      <c r="B50" s="541">
        <v>139554000</v>
      </c>
      <c r="C50" s="541">
        <v>187067000</v>
      </c>
      <c r="D50" s="541">
        <v>-47513000</v>
      </c>
    </row>
    <row r="51" spans="1:4" x14ac:dyDescent="0.3">
      <c r="A51" s="553" t="s">
        <v>1017</v>
      </c>
      <c r="B51" s="549"/>
      <c r="C51" s="549">
        <v>122646000</v>
      </c>
      <c r="D51" s="549">
        <v>-122646000</v>
      </c>
    </row>
    <row r="52" spans="1:4" x14ac:dyDescent="0.3">
      <c r="A52" s="551" t="s">
        <v>506</v>
      </c>
      <c r="B52" s="552">
        <v>3525843000</v>
      </c>
      <c r="C52" s="552">
        <v>3760836000</v>
      </c>
      <c r="D52" s="552">
        <v>-234993000</v>
      </c>
    </row>
    <row r="53" spans="1:4" x14ac:dyDescent="0.3">
      <c r="A53" s="553" t="s">
        <v>968</v>
      </c>
      <c r="B53" s="549"/>
      <c r="C53" s="549">
        <v>264810000</v>
      </c>
      <c r="D53" s="549">
        <v>-264810000</v>
      </c>
    </row>
    <row r="54" spans="1:4" x14ac:dyDescent="0.3">
      <c r="A54" s="542" t="s">
        <v>267</v>
      </c>
      <c r="B54" s="541">
        <v>150000000</v>
      </c>
      <c r="C54" s="541">
        <v>119000000</v>
      </c>
      <c r="D54" s="541">
        <v>31000000</v>
      </c>
    </row>
    <row r="55" spans="1:4" x14ac:dyDescent="0.3">
      <c r="A55" s="542" t="s">
        <v>239</v>
      </c>
      <c r="B55" s="541">
        <v>1410100000</v>
      </c>
      <c r="C55" s="541">
        <v>1528900000</v>
      </c>
      <c r="D55" s="541">
        <v>-118800000</v>
      </c>
    </row>
    <row r="56" spans="1:4" x14ac:dyDescent="0.3">
      <c r="A56" s="542" t="s">
        <v>294</v>
      </c>
      <c r="B56" s="541">
        <v>137396000</v>
      </c>
      <c r="C56" s="541">
        <v>137396000</v>
      </c>
      <c r="D56" s="541">
        <v>0</v>
      </c>
    </row>
    <row r="57" spans="1:4" x14ac:dyDescent="0.3">
      <c r="A57" s="542" t="s">
        <v>1041</v>
      </c>
      <c r="B57" s="541">
        <v>572300000</v>
      </c>
      <c r="C57" s="541">
        <v>498618000</v>
      </c>
      <c r="D57" s="541">
        <v>73682000</v>
      </c>
    </row>
    <row r="58" spans="1:4" x14ac:dyDescent="0.3">
      <c r="A58" s="542" t="s">
        <v>276</v>
      </c>
      <c r="B58" s="541">
        <v>498162000</v>
      </c>
      <c r="C58" s="541">
        <v>410362000</v>
      </c>
      <c r="D58" s="541">
        <v>87800000</v>
      </c>
    </row>
    <row r="59" spans="1:4" x14ac:dyDescent="0.3">
      <c r="A59" s="542" t="s">
        <v>178</v>
      </c>
      <c r="B59" s="541">
        <v>82785000</v>
      </c>
      <c r="C59" s="541">
        <v>151850000</v>
      </c>
      <c r="D59" s="541">
        <v>-69065000</v>
      </c>
    </row>
    <row r="60" spans="1:4" x14ac:dyDescent="0.3">
      <c r="A60" s="542" t="s">
        <v>630</v>
      </c>
      <c r="B60" s="541">
        <v>72100000</v>
      </c>
      <c r="C60" s="541">
        <v>61900000</v>
      </c>
      <c r="D60" s="541">
        <v>10200000</v>
      </c>
    </row>
    <row r="61" spans="1:4" x14ac:dyDescent="0.3">
      <c r="A61" s="542" t="s">
        <v>152</v>
      </c>
      <c r="B61" s="541">
        <v>78000000</v>
      </c>
      <c r="C61" s="541">
        <v>63200000</v>
      </c>
      <c r="D61" s="541">
        <v>14800000</v>
      </c>
    </row>
    <row r="62" spans="1:4" x14ac:dyDescent="0.3">
      <c r="A62" s="542" t="s">
        <v>168</v>
      </c>
      <c r="B62" s="541">
        <v>65000000</v>
      </c>
      <c r="C62" s="541">
        <v>64800000</v>
      </c>
      <c r="D62" s="541">
        <v>200000</v>
      </c>
    </row>
    <row r="63" spans="1:4" x14ac:dyDescent="0.3">
      <c r="A63" s="542" t="s">
        <v>778</v>
      </c>
      <c r="B63" s="541">
        <v>200000000</v>
      </c>
      <c r="C63" s="541">
        <v>200000000</v>
      </c>
      <c r="D63" s="541">
        <v>0</v>
      </c>
    </row>
    <row r="64" spans="1:4" x14ac:dyDescent="0.3">
      <c r="A64" s="542" t="s">
        <v>607</v>
      </c>
      <c r="B64" s="541">
        <v>260000000</v>
      </c>
      <c r="C64" s="541">
        <v>260000000</v>
      </c>
      <c r="D64" s="541">
        <v>0</v>
      </c>
    </row>
    <row r="65" spans="1:4" x14ac:dyDescent="0.3">
      <c r="A65" s="554" t="s">
        <v>1257</v>
      </c>
      <c r="B65" s="541">
        <v>23288180000</v>
      </c>
      <c r="C65" s="541">
        <v>23288180000</v>
      </c>
      <c r="D65" s="541">
        <v>0</v>
      </c>
    </row>
    <row r="67" spans="1:4" x14ac:dyDescent="0.3">
      <c r="A67" s="557" t="s">
        <v>1267</v>
      </c>
    </row>
  </sheetData>
  <autoFilter ref="A3:D275" xr:uid="{BF9F1587-BF59-444A-8900-65707E5C81DF}"/>
  <mergeCells count="1">
    <mergeCell ref="A1:D1"/>
  </mergeCells>
  <conditionalFormatting pivot="1" sqref="D4:D65">
    <cfRule type="cellIs" dxfId="20" priority="1" operator="lessThan">
      <formula>0</formula>
    </cfRule>
  </conditionalFormatting>
  <printOptions horizontalCentered="1"/>
  <pageMargins left="0.39370078740157483" right="0.39370078740157483" top="0.59055118110236227" bottom="0.39370078740157483" header="0.31496062992125984" footer="0.31496062992125984"/>
  <pageSetup paperSize="9" scale="78" orientation="portrait" horizontalDpi="0" verticalDpi="0" r:id="rId2"/>
  <drawing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C5435-28AC-48AD-A4AE-D532A2415063}">
  <sheetPr codeName="Sheet1">
    <pageSetUpPr fitToPage="1"/>
  </sheetPr>
  <dimension ref="A1:S1025"/>
  <sheetViews>
    <sheetView showGridLines="0" view="pageBreakPreview" topLeftCell="C1" zoomScale="85" zoomScaleNormal="130" zoomScaleSheetLayoutView="85" workbookViewId="0">
      <selection activeCell="I31" sqref="I31"/>
    </sheetView>
  </sheetViews>
  <sheetFormatPr defaultColWidth="14" defaultRowHeight="13.8" x14ac:dyDescent="0.25"/>
  <cols>
    <col min="1" max="1" width="33.21875" style="2" bestFit="1" customWidth="1"/>
    <col min="2" max="2" width="14.33203125" style="1" customWidth="1"/>
    <col min="3" max="3" width="53.88671875" style="1" customWidth="1"/>
    <col min="4" max="4" width="6.5546875" style="1" customWidth="1"/>
    <col min="5" max="5" width="14.33203125" style="1" customWidth="1"/>
    <col min="6" max="6" width="13.44140625" style="1" customWidth="1"/>
    <col min="7" max="7" width="16.33203125" style="1" bestFit="1" customWidth="1"/>
    <col min="8" max="8" width="16.5546875" style="1" customWidth="1"/>
    <col min="9" max="9" width="53.88671875" style="1" customWidth="1"/>
    <col min="10" max="10" width="13.21875" style="1" customWidth="1"/>
    <col min="11" max="11" width="11.21875" style="1" customWidth="1"/>
    <col min="12" max="12" width="16.109375" style="1" customWidth="1"/>
    <col min="13" max="13" width="16.33203125" style="1" bestFit="1" customWidth="1"/>
    <col min="14" max="14" width="12.6640625" style="4" bestFit="1" customWidth="1"/>
    <col min="15" max="15" width="18.5546875" style="231" customWidth="1"/>
    <col min="16" max="16" width="26.21875" style="4" customWidth="1"/>
    <col min="17" max="17" width="31.88671875" style="4" customWidth="1"/>
    <col min="18" max="18" width="18.44140625" style="4" customWidth="1"/>
    <col min="19" max="19" width="32.77734375" style="231" bestFit="1" customWidth="1"/>
    <col min="20" max="16384" width="14" style="4"/>
  </cols>
  <sheetData>
    <row r="1" spans="1:19" s="17" customFormat="1" ht="13.2" x14ac:dyDescent="0.25">
      <c r="A1" s="8"/>
      <c r="B1" s="20" t="s">
        <v>1055</v>
      </c>
      <c r="C1" s="18"/>
      <c r="D1" s="18"/>
      <c r="E1" s="18"/>
      <c r="F1" s="18"/>
      <c r="G1" s="18"/>
      <c r="H1" s="20"/>
      <c r="I1" s="18"/>
      <c r="J1" s="18"/>
      <c r="K1" s="18"/>
      <c r="L1" s="18"/>
      <c r="O1" s="262"/>
      <c r="P1" s="260"/>
      <c r="Q1" s="8"/>
      <c r="S1" s="309"/>
    </row>
    <row r="2" spans="1:19" s="17" customFormat="1" ht="13.2" x14ac:dyDescent="0.25">
      <c r="A2" s="8"/>
      <c r="B2" s="20" t="s">
        <v>952</v>
      </c>
      <c r="C2" s="18"/>
      <c r="D2" s="18"/>
      <c r="E2" s="18"/>
      <c r="F2" s="18"/>
      <c r="G2" s="18"/>
      <c r="H2" s="481"/>
      <c r="I2" s="482"/>
      <c r="J2" s="18"/>
      <c r="K2" s="18"/>
      <c r="L2" s="225"/>
      <c r="N2" s="316"/>
      <c r="O2" s="18"/>
      <c r="P2" s="260"/>
      <c r="Q2" s="8"/>
      <c r="S2" s="309"/>
    </row>
    <row r="3" spans="1:19" s="17" customFormat="1" ht="13.2" x14ac:dyDescent="0.25">
      <c r="A3" s="8"/>
      <c r="B3" s="20" t="s">
        <v>550</v>
      </c>
      <c r="C3" s="19"/>
      <c r="D3" s="19"/>
      <c r="E3" s="19"/>
      <c r="F3" s="19"/>
      <c r="G3" s="19"/>
      <c r="H3" s="20"/>
      <c r="I3" s="19"/>
      <c r="J3" s="256"/>
      <c r="K3" s="19"/>
      <c r="M3" s="347"/>
      <c r="N3" s="316"/>
      <c r="O3" s="261"/>
      <c r="P3" s="251"/>
      <c r="Q3" s="8"/>
      <c r="S3" s="309"/>
    </row>
    <row r="4" spans="1:19" s="17" customFormat="1" ht="13.2" x14ac:dyDescent="0.25">
      <c r="A4" s="8"/>
      <c r="B4" s="20"/>
      <c r="C4" s="19"/>
      <c r="D4" s="19"/>
      <c r="E4" s="19"/>
      <c r="F4" s="19"/>
      <c r="G4" s="19"/>
      <c r="H4" s="20"/>
      <c r="I4" s="19"/>
      <c r="J4" s="346"/>
      <c r="K4" s="476"/>
      <c r="L4" s="400"/>
      <c r="M4" s="400"/>
      <c r="N4" s="347"/>
      <c r="O4" s="255"/>
      <c r="Q4" s="8"/>
      <c r="S4" s="309"/>
    </row>
    <row r="5" spans="1:19" s="215" customFormat="1" x14ac:dyDescent="0.25">
      <c r="A5" s="212"/>
      <c r="B5" s="389" t="s">
        <v>949</v>
      </c>
      <c r="C5" s="213"/>
      <c r="D5" s="25"/>
      <c r="E5" s="25"/>
      <c r="F5" s="25"/>
      <c r="G5" s="25"/>
      <c r="H5" s="458" t="s">
        <v>950</v>
      </c>
      <c r="I5" s="322"/>
      <c r="J5" s="263"/>
      <c r="K5" s="263"/>
      <c r="L5" s="263"/>
      <c r="M5" s="267"/>
      <c r="O5" s="252"/>
      <c r="P5" s="8"/>
      <c r="S5" s="310"/>
    </row>
    <row r="6" spans="1:19" x14ac:dyDescent="0.25">
      <c r="A6" s="28" t="s">
        <v>1105</v>
      </c>
      <c r="B6" s="390" t="s">
        <v>0</v>
      </c>
      <c r="C6" s="391" t="s">
        <v>1</v>
      </c>
      <c r="D6" s="390" t="s">
        <v>2</v>
      </c>
      <c r="E6" s="390" t="s">
        <v>3</v>
      </c>
      <c r="F6" s="392" t="s">
        <v>4</v>
      </c>
      <c r="G6" s="459" t="s">
        <v>5</v>
      </c>
      <c r="H6" s="461" t="s">
        <v>1263</v>
      </c>
      <c r="I6" s="391" t="s">
        <v>1258</v>
      </c>
      <c r="J6" s="390" t="s">
        <v>1259</v>
      </c>
      <c r="K6" s="390" t="s">
        <v>1260</v>
      </c>
      <c r="L6" s="392" t="s">
        <v>1261</v>
      </c>
      <c r="M6" s="392" t="s">
        <v>1262</v>
      </c>
      <c r="N6" s="393" t="s">
        <v>953</v>
      </c>
      <c r="O6" s="394" t="s">
        <v>954</v>
      </c>
      <c r="P6" s="392" t="s">
        <v>530</v>
      </c>
      <c r="Q6" s="392" t="s">
        <v>531</v>
      </c>
      <c r="R6" s="344" t="s">
        <v>1045</v>
      </c>
      <c r="S6" s="308" t="s">
        <v>1011</v>
      </c>
    </row>
    <row r="7" spans="1:19" s="22" customFormat="1" ht="13.2" x14ac:dyDescent="0.25">
      <c r="A7" s="34"/>
      <c r="B7" s="395">
        <v>1</v>
      </c>
      <c r="C7" s="395">
        <v>2</v>
      </c>
      <c r="D7" s="396">
        <v>3</v>
      </c>
      <c r="E7" s="396">
        <v>4</v>
      </c>
      <c r="F7" s="395">
        <v>5</v>
      </c>
      <c r="G7" s="460">
        <v>6</v>
      </c>
      <c r="H7" s="462">
        <v>1</v>
      </c>
      <c r="I7" s="395">
        <v>2</v>
      </c>
      <c r="J7" s="396">
        <v>3</v>
      </c>
      <c r="K7" s="396">
        <v>4</v>
      </c>
      <c r="L7" s="395">
        <v>5</v>
      </c>
      <c r="M7" s="395">
        <v>6</v>
      </c>
      <c r="N7" s="243">
        <v>7</v>
      </c>
      <c r="O7" s="21">
        <v>7</v>
      </c>
      <c r="P7" s="243">
        <v>9</v>
      </c>
      <c r="Q7" s="243">
        <v>10</v>
      </c>
    </row>
    <row r="8" spans="1:19" ht="13.2" hidden="1" x14ac:dyDescent="0.25">
      <c r="A8" s="3"/>
      <c r="B8" s="358"/>
      <c r="C8" s="359" t="s">
        <v>6</v>
      </c>
      <c r="D8" s="360"/>
      <c r="E8" s="360"/>
      <c r="F8" s="361"/>
      <c r="G8" s="362">
        <f>SUM(G9,G108)</f>
        <v>23288180000</v>
      </c>
      <c r="H8" s="363"/>
      <c r="I8" s="359" t="s">
        <v>6</v>
      </c>
      <c r="J8" s="360"/>
      <c r="K8" s="360"/>
      <c r="L8" s="361"/>
      <c r="M8" s="364">
        <f>SUM(M9,M108)</f>
        <v>23288180000</v>
      </c>
      <c r="N8" s="411">
        <f>SUM(N9,N108)</f>
        <v>0</v>
      </c>
      <c r="O8" s="276"/>
      <c r="P8" s="244"/>
      <c r="Q8" s="244"/>
    </row>
    <row r="9" spans="1:19" ht="13.2" x14ac:dyDescent="0.25">
      <c r="A9" s="1" t="s">
        <v>7</v>
      </c>
      <c r="B9" s="44" t="s">
        <v>7</v>
      </c>
      <c r="C9" s="45" t="s">
        <v>8</v>
      </c>
      <c r="D9" s="44"/>
      <c r="E9" s="44"/>
      <c r="F9" s="46"/>
      <c r="G9" s="147">
        <f>G10</f>
        <v>1000000000</v>
      </c>
      <c r="H9" s="181" t="s">
        <v>7</v>
      </c>
      <c r="I9" s="45" t="s">
        <v>8</v>
      </c>
      <c r="J9" s="44"/>
      <c r="K9" s="44"/>
      <c r="L9" s="46"/>
      <c r="M9" s="46">
        <f t="shared" ref="M9:N11" si="0">M10</f>
        <v>1000000000</v>
      </c>
      <c r="N9" s="412">
        <f t="shared" si="0"/>
        <v>0</v>
      </c>
      <c r="O9" s="279" t="s">
        <v>1007</v>
      </c>
      <c r="P9" s="244"/>
      <c r="Q9" s="244"/>
    </row>
    <row r="10" spans="1:19" ht="13.2" x14ac:dyDescent="0.25">
      <c r="A10" s="1" t="s">
        <v>9</v>
      </c>
      <c r="B10" s="47" t="s">
        <v>551</v>
      </c>
      <c r="C10" s="48" t="s">
        <v>10</v>
      </c>
      <c r="D10" s="47"/>
      <c r="E10" s="47"/>
      <c r="F10" s="49"/>
      <c r="G10" s="148">
        <f>G11</f>
        <v>1000000000</v>
      </c>
      <c r="H10" s="182" t="s">
        <v>551</v>
      </c>
      <c r="I10" s="48" t="s">
        <v>10</v>
      </c>
      <c r="J10" s="47"/>
      <c r="K10" s="47"/>
      <c r="L10" s="49"/>
      <c r="M10" s="49">
        <f t="shared" si="0"/>
        <v>1000000000</v>
      </c>
      <c r="N10" s="413">
        <f t="shared" si="0"/>
        <v>0</v>
      </c>
      <c r="O10" s="279" t="s">
        <v>1007</v>
      </c>
      <c r="P10" s="244"/>
      <c r="Q10" s="244"/>
    </row>
    <row r="11" spans="1:19" ht="66" x14ac:dyDescent="0.25">
      <c r="A11" s="1" t="s">
        <v>11</v>
      </c>
      <c r="B11" s="50" t="s">
        <v>12</v>
      </c>
      <c r="C11" s="51" t="s">
        <v>552</v>
      </c>
      <c r="D11" s="50">
        <v>5</v>
      </c>
      <c r="E11" s="500" t="s">
        <v>553</v>
      </c>
      <c r="F11" s="500"/>
      <c r="G11" s="149">
        <f>G12</f>
        <v>1000000000</v>
      </c>
      <c r="H11" s="183" t="s">
        <v>12</v>
      </c>
      <c r="I11" s="51" t="s">
        <v>552</v>
      </c>
      <c r="J11" s="50">
        <v>5</v>
      </c>
      <c r="K11" s="248" t="s">
        <v>553</v>
      </c>
      <c r="L11" s="248"/>
      <c r="M11" s="52">
        <f t="shared" si="0"/>
        <v>1000000000</v>
      </c>
      <c r="N11" s="414">
        <f t="shared" si="0"/>
        <v>0</v>
      </c>
      <c r="O11" s="279" t="s">
        <v>1007</v>
      </c>
      <c r="P11" s="244"/>
      <c r="Q11" s="244"/>
    </row>
    <row r="12" spans="1:19" ht="26.4" x14ac:dyDescent="0.25">
      <c r="A12" s="1" t="s">
        <v>14</v>
      </c>
      <c r="B12" s="53" t="s">
        <v>15</v>
      </c>
      <c r="C12" s="54" t="s">
        <v>16</v>
      </c>
      <c r="D12" s="53">
        <v>5</v>
      </c>
      <c r="E12" s="53" t="s">
        <v>13</v>
      </c>
      <c r="F12" s="55"/>
      <c r="G12" s="150">
        <f>SUM(G13,G37,G60,G86)</f>
        <v>1000000000</v>
      </c>
      <c r="H12" s="184" t="s">
        <v>15</v>
      </c>
      <c r="I12" s="54" t="s">
        <v>16</v>
      </c>
      <c r="J12" s="53">
        <v>5</v>
      </c>
      <c r="K12" s="53" t="s">
        <v>13</v>
      </c>
      <c r="L12" s="55"/>
      <c r="M12" s="55">
        <f>SUM(M13,M37,M60,M86)</f>
        <v>1000000000</v>
      </c>
      <c r="N12" s="415">
        <f>SUM(N13,N37,N60,N86)</f>
        <v>0</v>
      </c>
      <c r="O12" s="279" t="s">
        <v>1007</v>
      </c>
      <c r="P12" s="244"/>
      <c r="Q12" s="244"/>
    </row>
    <row r="13" spans="1:19" ht="13.2" x14ac:dyDescent="0.25">
      <c r="A13" s="1" t="s">
        <v>17</v>
      </c>
      <c r="B13" s="365" t="s">
        <v>18</v>
      </c>
      <c r="C13" s="366" t="s">
        <v>19</v>
      </c>
      <c r="D13" s="365"/>
      <c r="E13" s="365" t="s">
        <v>554</v>
      </c>
      <c r="F13" s="367"/>
      <c r="G13" s="368">
        <f>SUM(G14,G27)</f>
        <v>186192000</v>
      </c>
      <c r="H13" s="369" t="s">
        <v>18</v>
      </c>
      <c r="I13" s="366" t="s">
        <v>19</v>
      </c>
      <c r="J13" s="365"/>
      <c r="K13" s="365" t="s">
        <v>554</v>
      </c>
      <c r="L13" s="367"/>
      <c r="M13" s="367">
        <f>SUM(M14,M27)</f>
        <v>186242000</v>
      </c>
      <c r="N13" s="405">
        <f>SUM(N14,N27)</f>
        <v>-50000</v>
      </c>
      <c r="O13" s="279" t="s">
        <v>1007</v>
      </c>
      <c r="P13" s="244"/>
      <c r="Q13" s="244"/>
    </row>
    <row r="14" spans="1:19" ht="13.2" x14ac:dyDescent="0.25">
      <c r="A14" s="1" t="s">
        <v>20</v>
      </c>
      <c r="B14" s="59" t="s">
        <v>21</v>
      </c>
      <c r="C14" s="60" t="s">
        <v>22</v>
      </c>
      <c r="D14" s="59"/>
      <c r="E14" s="59"/>
      <c r="F14" s="61"/>
      <c r="G14" s="152">
        <f>SUM(G15,G20,G22)</f>
        <v>131673000</v>
      </c>
      <c r="H14" s="186" t="s">
        <v>21</v>
      </c>
      <c r="I14" s="60" t="s">
        <v>22</v>
      </c>
      <c r="J14" s="59"/>
      <c r="K14" s="59"/>
      <c r="L14" s="61"/>
      <c r="M14" s="61">
        <f>SUM(M15,M20,M22,M24)</f>
        <v>131673000</v>
      </c>
      <c r="N14" s="406">
        <f>SUM(N15,N20,N22,N24)</f>
        <v>0</v>
      </c>
      <c r="O14" s="279" t="s">
        <v>1007</v>
      </c>
      <c r="P14" s="244" t="s">
        <v>499</v>
      </c>
      <c r="Q14" s="244" t="s">
        <v>500</v>
      </c>
      <c r="S14" s="311"/>
    </row>
    <row r="15" spans="1:19" ht="13.2" x14ac:dyDescent="0.25">
      <c r="A15" s="1" t="s">
        <v>23</v>
      </c>
      <c r="B15" s="62" t="s">
        <v>523</v>
      </c>
      <c r="C15" s="63" t="s">
        <v>24</v>
      </c>
      <c r="D15" s="62"/>
      <c r="E15" s="62"/>
      <c r="F15" s="64"/>
      <c r="G15" s="153">
        <f>SUM(G16:G19)</f>
        <v>48225000</v>
      </c>
      <c r="H15" s="187" t="s">
        <v>523</v>
      </c>
      <c r="I15" s="63" t="s">
        <v>24</v>
      </c>
      <c r="J15" s="62"/>
      <c r="K15" s="62"/>
      <c r="L15" s="64"/>
      <c r="M15" s="64">
        <f>SUM(M16:M19)</f>
        <v>48225000</v>
      </c>
      <c r="N15" s="416">
        <f>SUM(N16:N19)</f>
        <v>0</v>
      </c>
      <c r="O15" s="279" t="s">
        <v>1007</v>
      </c>
      <c r="P15" s="244"/>
      <c r="Q15" s="244"/>
      <c r="S15" s="311" t="s">
        <v>500</v>
      </c>
    </row>
    <row r="16" spans="1:19" ht="13.2" x14ac:dyDescent="0.25">
      <c r="A16" s="1" t="s">
        <v>25</v>
      </c>
      <c r="B16" s="65"/>
      <c r="C16" s="66" t="s">
        <v>555</v>
      </c>
      <c r="D16" s="65">
        <v>503</v>
      </c>
      <c r="E16" s="65" t="s">
        <v>26</v>
      </c>
      <c r="F16" s="67">
        <v>75000</v>
      </c>
      <c r="G16" s="154">
        <f>ROUNDDOWN(D16*F16,-3)</f>
        <v>37725000</v>
      </c>
      <c r="H16" s="188"/>
      <c r="I16" s="271" t="s">
        <v>555</v>
      </c>
      <c r="J16" s="272">
        <v>533</v>
      </c>
      <c r="K16" s="272" t="s">
        <v>26</v>
      </c>
      <c r="L16" s="273">
        <v>75000</v>
      </c>
      <c r="M16" s="274">
        <f>ROUNDDOWN(J16*L16,-3)</f>
        <v>39975000</v>
      </c>
      <c r="N16" s="479">
        <f>G16-M16</f>
        <v>-2250000</v>
      </c>
      <c r="O16" s="253" t="str">
        <f>IF(AND(ISBLANK(H16),N16&lt;&gt;0),"Rev detil","")</f>
        <v>Rev detil</v>
      </c>
      <c r="P16" s="244"/>
      <c r="Q16" s="244"/>
    </row>
    <row r="17" spans="1:19" ht="13.2" x14ac:dyDescent="0.25">
      <c r="A17" s="1" t="s">
        <v>27</v>
      </c>
      <c r="B17" s="65"/>
      <c r="C17" s="66" t="s">
        <v>556</v>
      </c>
      <c r="D17" s="65">
        <v>3</v>
      </c>
      <c r="E17" s="65" t="s">
        <v>120</v>
      </c>
      <c r="F17" s="67">
        <v>1000000</v>
      </c>
      <c r="G17" s="154">
        <f>ROUNDDOWN(D17*F17,-3)</f>
        <v>3000000</v>
      </c>
      <c r="H17" s="188"/>
      <c r="I17" s="271" t="s">
        <v>556</v>
      </c>
      <c r="J17" s="272">
        <v>1</v>
      </c>
      <c r="K17" s="272" t="s">
        <v>120</v>
      </c>
      <c r="L17" s="274">
        <v>750000</v>
      </c>
      <c r="M17" s="274">
        <f>ROUNDDOWN(J17*L17,-3)</f>
        <v>750000</v>
      </c>
      <c r="N17" s="480">
        <f>G17-M17</f>
        <v>2250000</v>
      </c>
      <c r="O17" s="253" t="str">
        <f>IF(AND(ISBLANK(H17),N17&lt;&gt;0),"Rev detil","")</f>
        <v>Rev detil</v>
      </c>
      <c r="P17" s="244"/>
      <c r="Q17" s="244"/>
    </row>
    <row r="18" spans="1:19" ht="13.2" x14ac:dyDescent="0.25">
      <c r="A18" s="1" t="s">
        <v>28</v>
      </c>
      <c r="B18" s="65"/>
      <c r="C18" s="66" t="s">
        <v>557</v>
      </c>
      <c r="D18" s="65">
        <v>3</v>
      </c>
      <c r="E18" s="65" t="s">
        <v>120</v>
      </c>
      <c r="F18" s="67">
        <v>1500000</v>
      </c>
      <c r="G18" s="154">
        <f>ROUNDDOWN(D18*F18,-3)</f>
        <v>4500000</v>
      </c>
      <c r="H18" s="188"/>
      <c r="I18" s="66" t="s">
        <v>557</v>
      </c>
      <c r="J18" s="65">
        <v>3</v>
      </c>
      <c r="K18" s="65" t="s">
        <v>120</v>
      </c>
      <c r="L18" s="67">
        <v>1500000</v>
      </c>
      <c r="M18" s="67">
        <f>ROUNDDOWN(J18*L18,-3)</f>
        <v>4500000</v>
      </c>
      <c r="N18" s="340">
        <f>G18-M18</f>
        <v>0</v>
      </c>
      <c r="O18" s="279" t="s">
        <v>1007</v>
      </c>
      <c r="P18" s="244"/>
      <c r="Q18" s="244"/>
    </row>
    <row r="19" spans="1:19" ht="13.2" x14ac:dyDescent="0.25">
      <c r="A19" s="1" t="s">
        <v>29</v>
      </c>
      <c r="B19" s="65"/>
      <c r="C19" s="66" t="s">
        <v>558</v>
      </c>
      <c r="D19" s="65">
        <v>3</v>
      </c>
      <c r="E19" s="65" t="s">
        <v>120</v>
      </c>
      <c r="F19" s="67">
        <v>1000000</v>
      </c>
      <c r="G19" s="154">
        <f>ROUNDDOWN(D19*F19,-3)</f>
        <v>3000000</v>
      </c>
      <c r="H19" s="188"/>
      <c r="I19" s="66" t="s">
        <v>558</v>
      </c>
      <c r="J19" s="65">
        <v>3</v>
      </c>
      <c r="K19" s="65" t="s">
        <v>120</v>
      </c>
      <c r="L19" s="67">
        <v>1000000</v>
      </c>
      <c r="M19" s="67">
        <f>ROUNDDOWN(J19*L19,-3)</f>
        <v>3000000</v>
      </c>
      <c r="N19" s="340">
        <f>G19-M19</f>
        <v>0</v>
      </c>
      <c r="O19" s="279" t="s">
        <v>1007</v>
      </c>
      <c r="P19" s="244"/>
      <c r="Q19" s="244"/>
    </row>
    <row r="20" spans="1:19" ht="13.2" x14ac:dyDescent="0.25">
      <c r="A20" s="1" t="s">
        <v>30</v>
      </c>
      <c r="B20" s="62" t="s">
        <v>528</v>
      </c>
      <c r="C20" s="63" t="s">
        <v>31</v>
      </c>
      <c r="D20" s="62"/>
      <c r="E20" s="62"/>
      <c r="F20" s="64"/>
      <c r="G20" s="153">
        <f>G21</f>
        <v>16000000</v>
      </c>
      <c r="H20" s="187" t="s">
        <v>528</v>
      </c>
      <c r="I20" s="63" t="s">
        <v>31</v>
      </c>
      <c r="J20" s="62"/>
      <c r="K20" s="62"/>
      <c r="L20" s="64"/>
      <c r="M20" s="64">
        <f>M21</f>
        <v>16000000</v>
      </c>
      <c r="N20" s="416">
        <f>N21</f>
        <v>0</v>
      </c>
      <c r="O20" s="279" t="s">
        <v>1007</v>
      </c>
      <c r="P20" s="244"/>
      <c r="Q20" s="244"/>
      <c r="S20" s="311" t="s">
        <v>500</v>
      </c>
    </row>
    <row r="21" spans="1:19" ht="13.2" hidden="1" x14ac:dyDescent="0.25">
      <c r="A21" s="1" t="s">
        <v>32</v>
      </c>
      <c r="B21" s="65"/>
      <c r="C21" s="66" t="s">
        <v>559</v>
      </c>
      <c r="D21" s="65">
        <v>16</v>
      </c>
      <c r="E21" s="65" t="s">
        <v>33</v>
      </c>
      <c r="F21" s="67">
        <v>1000000</v>
      </c>
      <c r="G21" s="154">
        <f>ROUNDDOWN(D21*F21,-3)</f>
        <v>16000000</v>
      </c>
      <c r="H21" s="188"/>
      <c r="I21" s="66" t="s">
        <v>559</v>
      </c>
      <c r="J21" s="65">
        <v>16</v>
      </c>
      <c r="K21" s="65" t="s">
        <v>33</v>
      </c>
      <c r="L21" s="67">
        <v>1000000</v>
      </c>
      <c r="M21" s="67">
        <f>ROUNDDOWN(J21*L21,-3)</f>
        <v>16000000</v>
      </c>
      <c r="N21" s="340">
        <f>G21-M21</f>
        <v>0</v>
      </c>
      <c r="O21" s="240" t="str">
        <f>IF(AND(ISBLANK(H21),N21&lt;&gt;0),"Rev","")</f>
        <v/>
      </c>
      <c r="P21" s="244"/>
      <c r="Q21" s="244"/>
    </row>
    <row r="22" spans="1:19" ht="13.2" x14ac:dyDescent="0.25">
      <c r="A22" s="1" t="s">
        <v>34</v>
      </c>
      <c r="B22" s="62" t="s">
        <v>525</v>
      </c>
      <c r="C22" s="63" t="s">
        <v>35</v>
      </c>
      <c r="D22" s="62"/>
      <c r="E22" s="62"/>
      <c r="F22" s="64"/>
      <c r="G22" s="153">
        <f>G23</f>
        <v>67448000</v>
      </c>
      <c r="H22" s="187" t="s">
        <v>525</v>
      </c>
      <c r="I22" s="63" t="s">
        <v>35</v>
      </c>
      <c r="J22" s="62"/>
      <c r="K22" s="62"/>
      <c r="L22" s="64"/>
      <c r="M22" s="64">
        <f>M23</f>
        <v>67448000</v>
      </c>
      <c r="N22" s="416">
        <f>N23</f>
        <v>0</v>
      </c>
      <c r="O22" s="279" t="s">
        <v>1007</v>
      </c>
      <c r="P22" s="244"/>
      <c r="Q22" s="244"/>
      <c r="S22" s="311" t="s">
        <v>500</v>
      </c>
    </row>
    <row r="23" spans="1:19" ht="26.4" hidden="1" x14ac:dyDescent="0.25">
      <c r="A23" s="1" t="s">
        <v>36</v>
      </c>
      <c r="B23" s="65"/>
      <c r="C23" s="66" t="s">
        <v>560</v>
      </c>
      <c r="D23" s="65">
        <v>13</v>
      </c>
      <c r="E23" s="65" t="s">
        <v>26</v>
      </c>
      <c r="F23" s="67">
        <v>5188308</v>
      </c>
      <c r="G23" s="154">
        <f>ROUNDDOWN(D23*F23,-3)</f>
        <v>67448000</v>
      </c>
      <c r="H23" s="188"/>
      <c r="I23" s="66" t="s">
        <v>560</v>
      </c>
      <c r="J23" s="65">
        <v>13</v>
      </c>
      <c r="K23" s="65" t="s">
        <v>26</v>
      </c>
      <c r="L23" s="67">
        <v>5188308</v>
      </c>
      <c r="M23" s="67">
        <f>ROUNDDOWN(J23*L23,-3)</f>
        <v>67448000</v>
      </c>
      <c r="N23" s="340">
        <f>G23-M23</f>
        <v>0</v>
      </c>
      <c r="O23" s="240" t="str">
        <f>IF(AND(ISBLANK(H23),N23&lt;&gt;0),"Rev","")</f>
        <v/>
      </c>
      <c r="P23" s="244"/>
      <c r="Q23" s="244"/>
    </row>
    <row r="24" spans="1:19" ht="13.2" hidden="1" x14ac:dyDescent="0.25">
      <c r="A24" s="1" t="s">
        <v>1022</v>
      </c>
      <c r="B24" s="65"/>
      <c r="C24" s="66"/>
      <c r="D24" s="65"/>
      <c r="E24" s="65"/>
      <c r="F24" s="67"/>
      <c r="G24" s="154"/>
      <c r="H24" s="189">
        <v>524114</v>
      </c>
      <c r="I24" s="69" t="s">
        <v>956</v>
      </c>
      <c r="J24" s="68"/>
      <c r="K24" s="68"/>
      <c r="L24" s="70"/>
      <c r="M24" s="70">
        <f>SUM(M25:M26)</f>
        <v>0</v>
      </c>
      <c r="N24" s="417">
        <f>SUM(N25:N26)</f>
        <v>0</v>
      </c>
      <c r="O24" s="279"/>
      <c r="P24" s="244"/>
      <c r="Q24" s="244"/>
      <c r="S24" s="311" t="s">
        <v>500</v>
      </c>
    </row>
    <row r="25" spans="1:19" ht="13.2" hidden="1" x14ac:dyDescent="0.25">
      <c r="A25" s="1"/>
      <c r="B25" s="65"/>
      <c r="C25" s="66"/>
      <c r="D25" s="65"/>
      <c r="E25" s="65"/>
      <c r="F25" s="67"/>
      <c r="G25" s="154"/>
      <c r="H25" s="188"/>
      <c r="I25" s="66" t="s">
        <v>957</v>
      </c>
      <c r="J25" s="65">
        <v>0</v>
      </c>
      <c r="K25" s="65" t="s">
        <v>479</v>
      </c>
      <c r="L25" s="67">
        <v>1000000</v>
      </c>
      <c r="M25" s="67">
        <f>ROUNDDOWN(J25*L25,-3)</f>
        <v>0</v>
      </c>
      <c r="N25" s="340">
        <f>G25-M25</f>
        <v>0</v>
      </c>
      <c r="O25" s="253" t="str">
        <f>IF(AND(ISBLANK(H25),N25&lt;&gt;0),"Rev","")</f>
        <v/>
      </c>
      <c r="P25" s="244"/>
      <c r="Q25" s="244"/>
    </row>
    <row r="26" spans="1:19" ht="13.2" hidden="1" x14ac:dyDescent="0.25">
      <c r="A26" s="1"/>
      <c r="B26" s="65"/>
      <c r="C26" s="66"/>
      <c r="D26" s="65"/>
      <c r="E26" s="65"/>
      <c r="F26" s="67"/>
      <c r="G26" s="154"/>
      <c r="H26" s="188"/>
      <c r="I26" s="66" t="s">
        <v>958</v>
      </c>
      <c r="J26" s="65">
        <v>0</v>
      </c>
      <c r="K26" s="65" t="s">
        <v>479</v>
      </c>
      <c r="L26" s="67">
        <v>782257.14285714284</v>
      </c>
      <c r="M26" s="67">
        <f>ROUNDDOWN(J26*L26,-3)</f>
        <v>0</v>
      </c>
      <c r="N26" s="340">
        <f>G26-M26</f>
        <v>0</v>
      </c>
      <c r="O26" s="253" t="str">
        <f>IF(AND(ISBLANK(H26),N26&lt;&gt;0),"Rev","")</f>
        <v/>
      </c>
      <c r="P26" s="244"/>
      <c r="Q26" s="244"/>
    </row>
    <row r="27" spans="1:19" ht="13.2" x14ac:dyDescent="0.25">
      <c r="A27" s="1" t="s">
        <v>37</v>
      </c>
      <c r="B27" s="59" t="s">
        <v>38</v>
      </c>
      <c r="C27" s="60" t="s">
        <v>39</v>
      </c>
      <c r="D27" s="59"/>
      <c r="E27" s="59"/>
      <c r="F27" s="61"/>
      <c r="G27" s="152">
        <f>SUM(G28,G33,G35)</f>
        <v>54519000</v>
      </c>
      <c r="H27" s="186" t="s">
        <v>38</v>
      </c>
      <c r="I27" s="60" t="s">
        <v>39</v>
      </c>
      <c r="J27" s="59"/>
      <c r="K27" s="59"/>
      <c r="L27" s="61"/>
      <c r="M27" s="61">
        <f>SUM(M28,M33,M35)</f>
        <v>54569000</v>
      </c>
      <c r="N27" s="441">
        <f>SUM(N28,N33,N35)</f>
        <v>-50000</v>
      </c>
      <c r="O27" s="279" t="s">
        <v>1007</v>
      </c>
      <c r="P27" s="244" t="s">
        <v>499</v>
      </c>
      <c r="Q27" s="244" t="s">
        <v>500</v>
      </c>
      <c r="S27" s="311"/>
    </row>
    <row r="28" spans="1:19" ht="13.2" x14ac:dyDescent="0.25">
      <c r="A28" s="1" t="s">
        <v>40</v>
      </c>
      <c r="B28" s="62" t="s">
        <v>523</v>
      </c>
      <c r="C28" s="63" t="s">
        <v>24</v>
      </c>
      <c r="D28" s="62"/>
      <c r="E28" s="62"/>
      <c r="F28" s="64"/>
      <c r="G28" s="153">
        <f>SUM(G29:G32)</f>
        <v>17500000</v>
      </c>
      <c r="H28" s="187" t="s">
        <v>523</v>
      </c>
      <c r="I28" s="63" t="s">
        <v>24</v>
      </c>
      <c r="J28" s="62"/>
      <c r="K28" s="62"/>
      <c r="L28" s="64"/>
      <c r="M28" s="64">
        <f>SUM(M29:M32)</f>
        <v>17550000</v>
      </c>
      <c r="N28" s="442">
        <f>SUM(N29:N32)</f>
        <v>-50000</v>
      </c>
      <c r="O28" s="279" t="s">
        <v>1007</v>
      </c>
      <c r="P28" s="244"/>
      <c r="Q28" s="244"/>
      <c r="S28" s="311" t="s">
        <v>500</v>
      </c>
    </row>
    <row r="29" spans="1:19" ht="13.2" x14ac:dyDescent="0.25">
      <c r="A29" s="1" t="s">
        <v>41</v>
      </c>
      <c r="B29" s="65"/>
      <c r="C29" s="66" t="s">
        <v>555</v>
      </c>
      <c r="D29" s="65">
        <v>140</v>
      </c>
      <c r="E29" s="65" t="s">
        <v>26</v>
      </c>
      <c r="F29" s="67">
        <v>75000</v>
      </c>
      <c r="G29" s="154">
        <f>ROUNDDOWN(D29*F29,-3)</f>
        <v>10500000</v>
      </c>
      <c r="H29" s="188"/>
      <c r="I29" s="271" t="s">
        <v>555</v>
      </c>
      <c r="J29" s="272">
        <v>124</v>
      </c>
      <c r="K29" s="272" t="s">
        <v>26</v>
      </c>
      <c r="L29" s="274">
        <v>75000</v>
      </c>
      <c r="M29" s="274">
        <f>ROUNDDOWN(J29*L29,-3)</f>
        <v>9300000</v>
      </c>
      <c r="N29" s="480">
        <f>G29-M29</f>
        <v>1200000</v>
      </c>
      <c r="O29" s="253" t="str">
        <f>IF(AND(ISBLANK(H29),N29&lt;&gt;0),"Rev detil","")</f>
        <v>Rev detil</v>
      </c>
      <c r="P29" s="244"/>
      <c r="Q29" s="244"/>
    </row>
    <row r="30" spans="1:19" ht="13.2" x14ac:dyDescent="0.25">
      <c r="A30" s="1" t="s">
        <v>42</v>
      </c>
      <c r="B30" s="65"/>
      <c r="C30" s="66" t="s">
        <v>556</v>
      </c>
      <c r="D30" s="65">
        <v>2</v>
      </c>
      <c r="E30" s="65" t="s">
        <v>120</v>
      </c>
      <c r="F30" s="67">
        <v>1000000</v>
      </c>
      <c r="G30" s="154">
        <f>ROUNDDOWN(D30*F30,-3)</f>
        <v>2000000</v>
      </c>
      <c r="H30" s="188"/>
      <c r="I30" s="271" t="s">
        <v>556</v>
      </c>
      <c r="J30" s="272">
        <v>1</v>
      </c>
      <c r="K30" s="272" t="s">
        <v>120</v>
      </c>
      <c r="L30" s="274">
        <v>750000</v>
      </c>
      <c r="M30" s="274">
        <f>ROUNDDOWN(J30*L30,-3)</f>
        <v>750000</v>
      </c>
      <c r="N30" s="480">
        <f>G30-M30</f>
        <v>1250000</v>
      </c>
      <c r="O30" s="253" t="str">
        <f>IF(AND(ISBLANK(H30),N30&lt;&gt;0),"Rev detil","")</f>
        <v>Rev detil</v>
      </c>
      <c r="P30" s="244"/>
      <c r="Q30" s="244"/>
    </row>
    <row r="31" spans="1:19" ht="13.2" x14ac:dyDescent="0.25">
      <c r="A31" s="1" t="s">
        <v>43</v>
      </c>
      <c r="B31" s="65"/>
      <c r="C31" s="66" t="s">
        <v>557</v>
      </c>
      <c r="D31" s="65">
        <v>2</v>
      </c>
      <c r="E31" s="65" t="s">
        <v>120</v>
      </c>
      <c r="F31" s="67">
        <v>1500000</v>
      </c>
      <c r="G31" s="154">
        <f>ROUNDDOWN(D31*F31,-3)</f>
        <v>3000000</v>
      </c>
      <c r="H31" s="188"/>
      <c r="I31" s="271" t="s">
        <v>557</v>
      </c>
      <c r="J31" s="272">
        <v>3</v>
      </c>
      <c r="K31" s="272" t="s">
        <v>120</v>
      </c>
      <c r="L31" s="274">
        <v>1500000</v>
      </c>
      <c r="M31" s="274">
        <f>ROUNDDOWN(J31*L31,-3)</f>
        <v>4500000</v>
      </c>
      <c r="N31" s="479">
        <f>G31-M31</f>
        <v>-1500000</v>
      </c>
      <c r="O31" s="253" t="str">
        <f>IF(AND(ISBLANK(H31),N31&lt;&gt;0),"Rev detil","")</f>
        <v>Rev detil</v>
      </c>
      <c r="P31" s="244"/>
      <c r="Q31" s="244"/>
    </row>
    <row r="32" spans="1:19" ht="13.2" x14ac:dyDescent="0.25">
      <c r="A32" s="1" t="s">
        <v>44</v>
      </c>
      <c r="B32" s="65"/>
      <c r="C32" s="66" t="s">
        <v>558</v>
      </c>
      <c r="D32" s="65">
        <v>2</v>
      </c>
      <c r="E32" s="65" t="s">
        <v>120</v>
      </c>
      <c r="F32" s="67">
        <v>1000000</v>
      </c>
      <c r="G32" s="154">
        <f>ROUNDDOWN(D32*F32,-3)</f>
        <v>2000000</v>
      </c>
      <c r="H32" s="188"/>
      <c r="I32" s="271" t="s">
        <v>558</v>
      </c>
      <c r="J32" s="272">
        <v>3</v>
      </c>
      <c r="K32" s="272" t="s">
        <v>120</v>
      </c>
      <c r="L32" s="274">
        <v>1000000</v>
      </c>
      <c r="M32" s="274">
        <f>ROUNDDOWN(J32*L32,-3)</f>
        <v>3000000</v>
      </c>
      <c r="N32" s="479">
        <f>G32-M32</f>
        <v>-1000000</v>
      </c>
      <c r="O32" s="253" t="str">
        <f>IF(AND(ISBLANK(H32),N32&lt;&gt;0),"Rev detil","")</f>
        <v>Rev detil</v>
      </c>
      <c r="P32" s="244"/>
      <c r="Q32" s="244"/>
    </row>
    <row r="33" spans="1:19" ht="13.2" x14ac:dyDescent="0.25">
      <c r="A33" s="1" t="s">
        <v>45</v>
      </c>
      <c r="B33" s="62" t="s">
        <v>528</v>
      </c>
      <c r="C33" s="63" t="s">
        <v>31</v>
      </c>
      <c r="D33" s="62"/>
      <c r="E33" s="62"/>
      <c r="F33" s="64"/>
      <c r="G33" s="153">
        <f>G34</f>
        <v>5000000</v>
      </c>
      <c r="H33" s="187" t="s">
        <v>528</v>
      </c>
      <c r="I33" s="63" t="s">
        <v>31</v>
      </c>
      <c r="J33" s="62"/>
      <c r="K33" s="62"/>
      <c r="L33" s="64"/>
      <c r="M33" s="64">
        <f>M34</f>
        <v>5000000</v>
      </c>
      <c r="N33" s="416">
        <f>N34</f>
        <v>0</v>
      </c>
      <c r="O33" s="279" t="s">
        <v>1007</v>
      </c>
      <c r="P33" s="244"/>
      <c r="Q33" s="244"/>
      <c r="S33" s="311" t="s">
        <v>500</v>
      </c>
    </row>
    <row r="34" spans="1:19" ht="13.2" hidden="1" x14ac:dyDescent="0.25">
      <c r="A34" s="1" t="s">
        <v>46</v>
      </c>
      <c r="B34" s="65"/>
      <c r="C34" s="66" t="s">
        <v>559</v>
      </c>
      <c r="D34" s="65">
        <v>5</v>
      </c>
      <c r="E34" s="65" t="s">
        <v>33</v>
      </c>
      <c r="F34" s="67">
        <v>1000000</v>
      </c>
      <c r="G34" s="154">
        <f>ROUNDDOWN(D34*F34,-3)</f>
        <v>5000000</v>
      </c>
      <c r="H34" s="188"/>
      <c r="I34" s="66" t="s">
        <v>559</v>
      </c>
      <c r="J34" s="65">
        <v>5</v>
      </c>
      <c r="K34" s="65" t="s">
        <v>33</v>
      </c>
      <c r="L34" s="67">
        <v>1000000</v>
      </c>
      <c r="M34" s="67">
        <f>ROUNDDOWN(J34*L34,-3)</f>
        <v>5000000</v>
      </c>
      <c r="N34" s="340">
        <f>G34-M34</f>
        <v>0</v>
      </c>
      <c r="O34" s="240" t="str">
        <f>IF(AND(ISBLANK(H34),N34&lt;&gt;0),"Rev","")</f>
        <v/>
      </c>
      <c r="P34" s="244"/>
      <c r="Q34" s="244"/>
    </row>
    <row r="35" spans="1:19" ht="13.2" x14ac:dyDescent="0.25">
      <c r="A35" s="1" t="s">
        <v>47</v>
      </c>
      <c r="B35" s="62" t="s">
        <v>525</v>
      </c>
      <c r="C35" s="63" t="s">
        <v>35</v>
      </c>
      <c r="D35" s="62"/>
      <c r="E35" s="62"/>
      <c r="F35" s="64"/>
      <c r="G35" s="153">
        <f>G36</f>
        <v>32019000</v>
      </c>
      <c r="H35" s="187" t="s">
        <v>525</v>
      </c>
      <c r="I35" s="63" t="s">
        <v>35</v>
      </c>
      <c r="J35" s="62"/>
      <c r="K35" s="62"/>
      <c r="L35" s="64"/>
      <c r="M35" s="64">
        <f>M36</f>
        <v>32019000</v>
      </c>
      <c r="N35" s="416">
        <f>N36</f>
        <v>0</v>
      </c>
      <c r="O35" s="279" t="s">
        <v>1007</v>
      </c>
      <c r="P35" s="244"/>
      <c r="Q35" s="244"/>
      <c r="S35" s="311" t="s">
        <v>500</v>
      </c>
    </row>
    <row r="36" spans="1:19" ht="13.2" hidden="1" x14ac:dyDescent="0.25">
      <c r="A36" s="1" t="s">
        <v>48</v>
      </c>
      <c r="B36" s="65"/>
      <c r="C36" s="66" t="s">
        <v>561</v>
      </c>
      <c r="D36" s="65">
        <v>11</v>
      </c>
      <c r="E36" s="65" t="s">
        <v>26</v>
      </c>
      <c r="F36" s="67">
        <v>2910883</v>
      </c>
      <c r="G36" s="154">
        <f>ROUNDDOWN(D36*F36,-3)</f>
        <v>32019000</v>
      </c>
      <c r="H36" s="188"/>
      <c r="I36" s="66" t="s">
        <v>561</v>
      </c>
      <c r="J36" s="65">
        <v>11</v>
      </c>
      <c r="K36" s="65" t="s">
        <v>26</v>
      </c>
      <c r="L36" s="67">
        <v>2910883</v>
      </c>
      <c r="M36" s="67">
        <f>ROUNDDOWN(J36*L36,-3)</f>
        <v>32019000</v>
      </c>
      <c r="N36" s="340">
        <f>G36-M36</f>
        <v>0</v>
      </c>
      <c r="O36" s="253" t="str">
        <f>IF(AND(ISBLANK(H36),N36&lt;&gt;0),"Rev","")</f>
        <v/>
      </c>
      <c r="P36" s="244"/>
      <c r="Q36" s="244"/>
    </row>
    <row r="37" spans="1:19" ht="13.2" x14ac:dyDescent="0.25">
      <c r="A37" s="1" t="s">
        <v>49</v>
      </c>
      <c r="B37" s="56" t="s">
        <v>50</v>
      </c>
      <c r="C37" s="57" t="s">
        <v>51</v>
      </c>
      <c r="D37" s="56"/>
      <c r="E37" s="56" t="s">
        <v>554</v>
      </c>
      <c r="F37" s="58"/>
      <c r="G37" s="151">
        <f>SUM(G38,G50)</f>
        <v>118802000</v>
      </c>
      <c r="H37" s="185" t="s">
        <v>50</v>
      </c>
      <c r="I37" s="57" t="s">
        <v>51</v>
      </c>
      <c r="J37" s="56"/>
      <c r="K37" s="56" t="s">
        <v>554</v>
      </c>
      <c r="L37" s="58"/>
      <c r="M37" s="58">
        <f>SUM(M38,M50)</f>
        <v>135552000</v>
      </c>
      <c r="N37" s="407">
        <f>SUM(N38,N50)</f>
        <v>-16750000</v>
      </c>
      <c r="O37" s="279" t="s">
        <v>1007</v>
      </c>
      <c r="P37" s="244"/>
      <c r="Q37" s="244"/>
    </row>
    <row r="38" spans="1:19" ht="13.2" x14ac:dyDescent="0.25">
      <c r="A38" s="1" t="s">
        <v>52</v>
      </c>
      <c r="B38" s="59" t="s">
        <v>21</v>
      </c>
      <c r="C38" s="60" t="s">
        <v>562</v>
      </c>
      <c r="D38" s="59"/>
      <c r="E38" s="59"/>
      <c r="F38" s="61"/>
      <c r="G38" s="152">
        <f>SUM(G39,G48)</f>
        <v>35050000</v>
      </c>
      <c r="H38" s="186" t="s">
        <v>21</v>
      </c>
      <c r="I38" s="60" t="s">
        <v>562</v>
      </c>
      <c r="J38" s="59"/>
      <c r="K38" s="59"/>
      <c r="L38" s="61"/>
      <c r="M38" s="61">
        <f>SUM(M39,M44,M46,M48)</f>
        <v>44300000</v>
      </c>
      <c r="N38" s="443">
        <f>SUM(N39,N44,N46,N48)</f>
        <v>-9250000</v>
      </c>
      <c r="O38" s="279" t="s">
        <v>1007</v>
      </c>
      <c r="P38" s="244" t="s">
        <v>499</v>
      </c>
      <c r="Q38" s="244" t="s">
        <v>501</v>
      </c>
      <c r="S38" s="311"/>
    </row>
    <row r="39" spans="1:19" ht="13.2" x14ac:dyDescent="0.25">
      <c r="A39" s="1" t="s">
        <v>53</v>
      </c>
      <c r="B39" s="62" t="s">
        <v>523</v>
      </c>
      <c r="C39" s="63" t="s">
        <v>24</v>
      </c>
      <c r="D39" s="62"/>
      <c r="E39" s="62"/>
      <c r="F39" s="64"/>
      <c r="G39" s="153">
        <f>SUM(G40:G43)</f>
        <v>11050000</v>
      </c>
      <c r="H39" s="187" t="s">
        <v>523</v>
      </c>
      <c r="I39" s="63" t="s">
        <v>24</v>
      </c>
      <c r="J39" s="62"/>
      <c r="K39" s="62"/>
      <c r="L39" s="64"/>
      <c r="M39" s="64">
        <f>SUM(M40:M43)</f>
        <v>20300000</v>
      </c>
      <c r="N39" s="442">
        <f>SUM(N40:N43)</f>
        <v>-9250000</v>
      </c>
      <c r="O39" s="279" t="s">
        <v>1007</v>
      </c>
      <c r="P39" s="244"/>
      <c r="Q39" s="244"/>
      <c r="S39" s="311" t="s">
        <v>501</v>
      </c>
    </row>
    <row r="40" spans="1:19" ht="13.2" x14ac:dyDescent="0.25">
      <c r="A40" s="1" t="s">
        <v>54</v>
      </c>
      <c r="B40" s="65"/>
      <c r="C40" s="66" t="s">
        <v>555</v>
      </c>
      <c r="D40" s="65">
        <v>100</v>
      </c>
      <c r="E40" s="65" t="s">
        <v>26</v>
      </c>
      <c r="F40" s="67">
        <v>75000</v>
      </c>
      <c r="G40" s="154">
        <f>ROUNDDOWN(D40*F40,-3)</f>
        <v>7500000</v>
      </c>
      <c r="H40" s="188"/>
      <c r="I40" s="271" t="s">
        <v>555</v>
      </c>
      <c r="J40" s="272">
        <v>190</v>
      </c>
      <c r="K40" s="272" t="s">
        <v>26</v>
      </c>
      <c r="L40" s="274">
        <v>75000</v>
      </c>
      <c r="M40" s="274">
        <f>ROUNDDOWN(J40*L40,-3)</f>
        <v>14250000</v>
      </c>
      <c r="N40" s="479">
        <f>G40-M40</f>
        <v>-6750000</v>
      </c>
      <c r="O40" s="253" t="str">
        <f>IF(AND(ISBLANK(H40),N40&lt;&gt;0),"Rev detil","")</f>
        <v>Rev detil</v>
      </c>
      <c r="P40" s="244"/>
      <c r="Q40" s="244"/>
    </row>
    <row r="41" spans="1:19" ht="13.2" x14ac:dyDescent="0.25">
      <c r="A41" s="1" t="s">
        <v>56</v>
      </c>
      <c r="B41" s="65"/>
      <c r="C41" s="66" t="s">
        <v>563</v>
      </c>
      <c r="D41" s="65">
        <v>1</v>
      </c>
      <c r="E41" s="65" t="s">
        <v>120</v>
      </c>
      <c r="F41" s="67">
        <v>1500000</v>
      </c>
      <c r="G41" s="154">
        <f>ROUNDDOWN(D41*F41,-3)</f>
        <v>1500000</v>
      </c>
      <c r="H41" s="188"/>
      <c r="I41" s="271" t="s">
        <v>563</v>
      </c>
      <c r="J41" s="272">
        <v>2</v>
      </c>
      <c r="K41" s="272" t="s">
        <v>120</v>
      </c>
      <c r="L41" s="274">
        <v>1500000</v>
      </c>
      <c r="M41" s="274">
        <f>ROUNDDOWN(J41*L41,-3)</f>
        <v>3000000</v>
      </c>
      <c r="N41" s="479">
        <f>G41-M41</f>
        <v>-1500000</v>
      </c>
      <c r="O41" s="253" t="str">
        <f>IF(AND(ISBLANK(H41),N41&lt;&gt;0),"Rev detil","")</f>
        <v>Rev detil</v>
      </c>
      <c r="P41" s="244"/>
      <c r="Q41" s="244"/>
    </row>
    <row r="42" spans="1:19" ht="13.2" x14ac:dyDescent="0.25">
      <c r="A42" s="1" t="s">
        <v>57</v>
      </c>
      <c r="B42" s="65"/>
      <c r="C42" s="66" t="s">
        <v>564</v>
      </c>
      <c r="D42" s="65">
        <v>1</v>
      </c>
      <c r="E42" s="65" t="s">
        <v>120</v>
      </c>
      <c r="F42" s="67">
        <v>1000000</v>
      </c>
      <c r="G42" s="154">
        <f>ROUNDDOWN(D42*F42,-3)</f>
        <v>1000000</v>
      </c>
      <c r="H42" s="188"/>
      <c r="I42" s="271" t="s">
        <v>564</v>
      </c>
      <c r="J42" s="272">
        <v>2</v>
      </c>
      <c r="K42" s="272" t="s">
        <v>120</v>
      </c>
      <c r="L42" s="274">
        <v>1000000</v>
      </c>
      <c r="M42" s="274">
        <f>ROUNDDOWN(J42*L42,-3)</f>
        <v>2000000</v>
      </c>
      <c r="N42" s="479">
        <f>G42-M42</f>
        <v>-1000000</v>
      </c>
      <c r="O42" s="253" t="str">
        <f>IF(AND(ISBLANK(H42),N42&lt;&gt;0),"Rev detil","")</f>
        <v>Rev detil</v>
      </c>
      <c r="P42" s="244"/>
      <c r="Q42" s="244"/>
    </row>
    <row r="43" spans="1:19" ht="13.2" x14ac:dyDescent="0.25">
      <c r="A43" s="1" t="s">
        <v>58</v>
      </c>
      <c r="B43" s="65"/>
      <c r="C43" s="66" t="s">
        <v>565</v>
      </c>
      <c r="D43" s="65">
        <v>3</v>
      </c>
      <c r="E43" s="65" t="s">
        <v>59</v>
      </c>
      <c r="F43" s="67">
        <v>350000</v>
      </c>
      <c r="G43" s="154">
        <f>ROUNDDOWN(D43*F43,-3)</f>
        <v>1050000</v>
      </c>
      <c r="H43" s="188"/>
      <c r="I43" s="66" t="s">
        <v>565</v>
      </c>
      <c r="J43" s="65">
        <v>3</v>
      </c>
      <c r="K43" s="65" t="s">
        <v>59</v>
      </c>
      <c r="L43" s="67">
        <v>350000</v>
      </c>
      <c r="M43" s="67">
        <f>ROUNDDOWN(J43*L43,-3)</f>
        <v>1050000</v>
      </c>
      <c r="N43" s="340">
        <f>G43-M43</f>
        <v>0</v>
      </c>
      <c r="O43" s="279" t="s">
        <v>1007</v>
      </c>
      <c r="P43" s="244"/>
      <c r="Q43" s="244"/>
    </row>
    <row r="44" spans="1:19" ht="13.2" hidden="1" x14ac:dyDescent="0.25">
      <c r="A44" s="1" t="s">
        <v>53</v>
      </c>
      <c r="B44" s="65"/>
      <c r="C44" s="66"/>
      <c r="D44" s="65"/>
      <c r="E44" s="65"/>
      <c r="F44" s="67"/>
      <c r="G44" s="154"/>
      <c r="H44" s="187" t="s">
        <v>524</v>
      </c>
      <c r="I44" s="63" t="s">
        <v>73</v>
      </c>
      <c r="J44" s="62"/>
      <c r="K44" s="62"/>
      <c r="L44" s="64"/>
      <c r="M44" s="64">
        <f>M45</f>
        <v>0</v>
      </c>
      <c r="N44" s="416">
        <f>N45</f>
        <v>0</v>
      </c>
      <c r="O44" s="279"/>
      <c r="P44" s="244"/>
      <c r="Q44" s="244"/>
      <c r="S44" s="311" t="s">
        <v>501</v>
      </c>
    </row>
    <row r="45" spans="1:19" ht="13.2" hidden="1" x14ac:dyDescent="0.25">
      <c r="A45" s="1"/>
      <c r="B45" s="65"/>
      <c r="C45" s="66"/>
      <c r="D45" s="65"/>
      <c r="E45" s="65"/>
      <c r="F45" s="67"/>
      <c r="G45" s="154"/>
      <c r="H45" s="188"/>
      <c r="I45" s="66" t="s">
        <v>1015</v>
      </c>
      <c r="J45" s="259">
        <v>0</v>
      </c>
      <c r="K45" s="65" t="s">
        <v>120</v>
      </c>
      <c r="L45" s="67">
        <v>31000000</v>
      </c>
      <c r="M45" s="67">
        <f>ROUNDDOWN(J45*L45,-3)</f>
        <v>0</v>
      </c>
      <c r="N45" s="340">
        <f>G45-M45</f>
        <v>0</v>
      </c>
      <c r="O45" s="253" t="str">
        <f>IF(AND(ISBLANK(H45),N45&lt;&gt;0),"Rev","")</f>
        <v/>
      </c>
      <c r="P45" s="244"/>
      <c r="Q45" s="244"/>
    </row>
    <row r="46" spans="1:19" ht="13.2" hidden="1" x14ac:dyDescent="0.25">
      <c r="A46" s="1" t="s">
        <v>1023</v>
      </c>
      <c r="B46" s="65"/>
      <c r="C46" s="66"/>
      <c r="D46" s="65"/>
      <c r="E46" s="65"/>
      <c r="F46" s="67"/>
      <c r="G46" s="154"/>
      <c r="H46" s="191" t="s">
        <v>528</v>
      </c>
      <c r="I46" s="75" t="s">
        <v>31</v>
      </c>
      <c r="J46" s="399"/>
      <c r="K46" s="74"/>
      <c r="L46" s="76"/>
      <c r="M46" s="76">
        <f>M47</f>
        <v>0</v>
      </c>
      <c r="N46" s="418">
        <f>N47</f>
        <v>0</v>
      </c>
      <c r="O46" s="279"/>
      <c r="P46" s="244"/>
      <c r="Q46" s="244"/>
      <c r="S46" s="311" t="s">
        <v>501</v>
      </c>
    </row>
    <row r="47" spans="1:19" ht="13.2" hidden="1" x14ac:dyDescent="0.25">
      <c r="A47" s="1"/>
      <c r="B47" s="65"/>
      <c r="C47" s="66"/>
      <c r="D47" s="65"/>
      <c r="E47" s="65"/>
      <c r="F47" s="67"/>
      <c r="G47" s="154"/>
      <c r="H47" s="188"/>
      <c r="I47" s="66" t="s">
        <v>559</v>
      </c>
      <c r="J47" s="259">
        <v>0</v>
      </c>
      <c r="K47" s="65" t="s">
        <v>33</v>
      </c>
      <c r="L47" s="67">
        <v>1000000</v>
      </c>
      <c r="M47" s="67">
        <f>ROUNDDOWN(J47*L47,-3)</f>
        <v>0</v>
      </c>
      <c r="N47" s="340">
        <f>G47-M47</f>
        <v>0</v>
      </c>
      <c r="O47" s="253" t="str">
        <f>IF(AND(ISBLANK(H47),N47&lt;&gt;0),"Rev","")</f>
        <v/>
      </c>
      <c r="P47" s="244"/>
      <c r="Q47" s="244"/>
    </row>
    <row r="48" spans="1:19" ht="13.2" x14ac:dyDescent="0.25">
      <c r="A48" s="1" t="s">
        <v>60</v>
      </c>
      <c r="B48" s="68" t="s">
        <v>525</v>
      </c>
      <c r="C48" s="69" t="s">
        <v>35</v>
      </c>
      <c r="D48" s="68"/>
      <c r="E48" s="68"/>
      <c r="F48" s="70"/>
      <c r="G48" s="155">
        <f>G49</f>
        <v>24000000</v>
      </c>
      <c r="H48" s="189" t="s">
        <v>525</v>
      </c>
      <c r="I48" s="69" t="s">
        <v>35</v>
      </c>
      <c r="J48" s="68"/>
      <c r="K48" s="68"/>
      <c r="L48" s="70"/>
      <c r="M48" s="70">
        <f>M49</f>
        <v>24000000</v>
      </c>
      <c r="N48" s="417">
        <f>N49</f>
        <v>0</v>
      </c>
      <c r="O48" s="279" t="s">
        <v>1007</v>
      </c>
      <c r="P48" s="244"/>
      <c r="Q48" s="244"/>
      <c r="S48" s="311" t="s">
        <v>501</v>
      </c>
    </row>
    <row r="49" spans="1:19" ht="26.4" hidden="1" x14ac:dyDescent="0.25">
      <c r="A49" s="1" t="s">
        <v>61</v>
      </c>
      <c r="B49" s="65"/>
      <c r="C49" s="66" t="s">
        <v>566</v>
      </c>
      <c r="D49" s="65">
        <v>6</v>
      </c>
      <c r="E49" s="65" t="s">
        <v>26</v>
      </c>
      <c r="F49" s="67">
        <v>4000000</v>
      </c>
      <c r="G49" s="154">
        <f>ROUNDDOWN(D49*F49,-3)</f>
        <v>24000000</v>
      </c>
      <c r="H49" s="188"/>
      <c r="I49" s="66" t="s">
        <v>566</v>
      </c>
      <c r="J49" s="65">
        <v>6</v>
      </c>
      <c r="K49" s="65" t="s">
        <v>26</v>
      </c>
      <c r="L49" s="67">
        <v>4000000</v>
      </c>
      <c r="M49" s="67">
        <f>ROUNDDOWN(J49*L49,-3)</f>
        <v>24000000</v>
      </c>
      <c r="N49" s="340">
        <f>G49-M49</f>
        <v>0</v>
      </c>
      <c r="O49" s="240" t="str">
        <f>IF(AND(ISBLANK(H49),N49&lt;&gt;0),"Rev","")</f>
        <v/>
      </c>
      <c r="P49" s="247"/>
      <c r="Q49" s="244"/>
    </row>
    <row r="50" spans="1:19" ht="13.2" x14ac:dyDescent="0.25">
      <c r="A50" s="1" t="s">
        <v>62</v>
      </c>
      <c r="B50" s="71" t="s">
        <v>38</v>
      </c>
      <c r="C50" s="72" t="s">
        <v>567</v>
      </c>
      <c r="D50" s="71"/>
      <c r="E50" s="71"/>
      <c r="F50" s="73"/>
      <c r="G50" s="156">
        <f>SUM(G51,G56,G58)</f>
        <v>83752000</v>
      </c>
      <c r="H50" s="190" t="s">
        <v>38</v>
      </c>
      <c r="I50" s="72" t="s">
        <v>567</v>
      </c>
      <c r="J50" s="71"/>
      <c r="K50" s="71"/>
      <c r="L50" s="73"/>
      <c r="M50" s="73">
        <f>SUM(M51,M56,M58)</f>
        <v>91252000</v>
      </c>
      <c r="N50" s="444">
        <f>SUM(N51,N56,N58)</f>
        <v>-7500000</v>
      </c>
      <c r="O50" s="279" t="s">
        <v>1007</v>
      </c>
      <c r="P50" s="244" t="s">
        <v>499</v>
      </c>
      <c r="Q50" s="244" t="s">
        <v>501</v>
      </c>
      <c r="S50" s="311"/>
    </row>
    <row r="51" spans="1:19" ht="13.2" x14ac:dyDescent="0.25">
      <c r="A51" s="1" t="s">
        <v>568</v>
      </c>
      <c r="B51" s="68" t="s">
        <v>523</v>
      </c>
      <c r="C51" s="69" t="s">
        <v>24</v>
      </c>
      <c r="D51" s="68"/>
      <c r="E51" s="68"/>
      <c r="F51" s="70"/>
      <c r="G51" s="155">
        <f>SUM(G52:G55)</f>
        <v>13500000</v>
      </c>
      <c r="H51" s="189" t="s">
        <v>523</v>
      </c>
      <c r="I51" s="69" t="s">
        <v>24</v>
      </c>
      <c r="J51" s="68"/>
      <c r="K51" s="68"/>
      <c r="L51" s="70"/>
      <c r="M51" s="70">
        <f>SUM(M52:M55)</f>
        <v>21000000</v>
      </c>
      <c r="N51" s="445">
        <f>SUM(N52:N55)</f>
        <v>-7500000</v>
      </c>
      <c r="O51" s="279" t="s">
        <v>1007</v>
      </c>
      <c r="P51" s="244"/>
      <c r="Q51" s="244"/>
      <c r="S51" s="311" t="s">
        <v>501</v>
      </c>
    </row>
    <row r="52" spans="1:19" ht="13.2" x14ac:dyDescent="0.25">
      <c r="A52" s="1" t="s">
        <v>569</v>
      </c>
      <c r="B52" s="65"/>
      <c r="C52" s="66" t="s">
        <v>555</v>
      </c>
      <c r="D52" s="65">
        <v>100</v>
      </c>
      <c r="E52" s="65" t="s">
        <v>26</v>
      </c>
      <c r="F52" s="67">
        <v>75000</v>
      </c>
      <c r="G52" s="154">
        <f>ROUNDDOWN(D52*F52,-3)</f>
        <v>7500000</v>
      </c>
      <c r="H52" s="188"/>
      <c r="I52" s="271" t="s">
        <v>555</v>
      </c>
      <c r="J52" s="272">
        <v>200</v>
      </c>
      <c r="K52" s="272" t="s">
        <v>26</v>
      </c>
      <c r="L52" s="274">
        <v>75000</v>
      </c>
      <c r="M52" s="274">
        <f>ROUNDDOWN(J52*L52,-3)</f>
        <v>15000000</v>
      </c>
      <c r="N52" s="479">
        <f>G52-M52</f>
        <v>-7500000</v>
      </c>
      <c r="O52" s="253" t="str">
        <f>IF(AND(ISBLANK(H52),N52&lt;&gt;0),"Rev detil","")</f>
        <v>Rev detil</v>
      </c>
      <c r="P52" s="244"/>
      <c r="Q52" s="244"/>
    </row>
    <row r="53" spans="1:19" ht="13.2" x14ac:dyDescent="0.25">
      <c r="A53" s="1" t="s">
        <v>570</v>
      </c>
      <c r="B53" s="65"/>
      <c r="C53" s="66" t="s">
        <v>563</v>
      </c>
      <c r="D53" s="65">
        <v>2</v>
      </c>
      <c r="E53" s="65" t="s">
        <v>120</v>
      </c>
      <c r="F53" s="67">
        <v>1500000</v>
      </c>
      <c r="G53" s="154">
        <f>ROUNDDOWN(D53*F53,-3)</f>
        <v>3000000</v>
      </c>
      <c r="H53" s="188"/>
      <c r="I53" s="66" t="s">
        <v>563</v>
      </c>
      <c r="J53" s="65">
        <v>2</v>
      </c>
      <c r="K53" s="65" t="s">
        <v>120</v>
      </c>
      <c r="L53" s="67">
        <v>1500000</v>
      </c>
      <c r="M53" s="67">
        <f>ROUNDDOWN(J53*L53,-3)</f>
        <v>3000000</v>
      </c>
      <c r="N53" s="340">
        <f>G53-M53</f>
        <v>0</v>
      </c>
      <c r="O53" s="279" t="s">
        <v>1007</v>
      </c>
      <c r="P53" s="244"/>
      <c r="Q53" s="244"/>
    </row>
    <row r="54" spans="1:19" ht="13.2" x14ac:dyDescent="0.25">
      <c r="A54" s="1" t="s">
        <v>571</v>
      </c>
      <c r="B54" s="65"/>
      <c r="C54" s="66" t="s">
        <v>564</v>
      </c>
      <c r="D54" s="65">
        <v>2</v>
      </c>
      <c r="E54" s="65" t="s">
        <v>120</v>
      </c>
      <c r="F54" s="67">
        <v>1000000</v>
      </c>
      <c r="G54" s="154">
        <f>ROUNDDOWN(D54*F54,-3)</f>
        <v>2000000</v>
      </c>
      <c r="H54" s="188"/>
      <c r="I54" s="66" t="s">
        <v>564</v>
      </c>
      <c r="J54" s="65">
        <v>2</v>
      </c>
      <c r="K54" s="65" t="s">
        <v>120</v>
      </c>
      <c r="L54" s="67">
        <v>1000000</v>
      </c>
      <c r="M54" s="67">
        <f>ROUNDDOWN(J54*L54,-3)</f>
        <v>2000000</v>
      </c>
      <c r="N54" s="340">
        <f>G54-M54</f>
        <v>0</v>
      </c>
      <c r="O54" s="279" t="s">
        <v>1007</v>
      </c>
      <c r="P54" s="244"/>
      <c r="Q54" s="244"/>
    </row>
    <row r="55" spans="1:19" ht="13.2" x14ac:dyDescent="0.25">
      <c r="A55" s="25" t="s">
        <v>572</v>
      </c>
      <c r="B55" s="65"/>
      <c r="C55" s="66" t="s">
        <v>573</v>
      </c>
      <c r="D55" s="65">
        <v>4</v>
      </c>
      <c r="E55" s="65" t="s">
        <v>59</v>
      </c>
      <c r="F55" s="67">
        <v>250000</v>
      </c>
      <c r="G55" s="154">
        <f>ROUNDDOWN(D55*F55,-3)</f>
        <v>1000000</v>
      </c>
      <c r="H55" s="188"/>
      <c r="I55" s="66" t="s">
        <v>573</v>
      </c>
      <c r="J55" s="65">
        <v>4</v>
      </c>
      <c r="K55" s="65" t="s">
        <v>59</v>
      </c>
      <c r="L55" s="67">
        <v>250000</v>
      </c>
      <c r="M55" s="67">
        <f>ROUNDDOWN(J55*L55,-3)</f>
        <v>1000000</v>
      </c>
      <c r="N55" s="340">
        <f>G55-M55</f>
        <v>0</v>
      </c>
      <c r="O55" s="279" t="s">
        <v>1007</v>
      </c>
      <c r="P55" s="244"/>
      <c r="Q55" s="244"/>
    </row>
    <row r="56" spans="1:19" ht="13.2" x14ac:dyDescent="0.25">
      <c r="A56" s="1" t="s">
        <v>574</v>
      </c>
      <c r="B56" s="74" t="s">
        <v>528</v>
      </c>
      <c r="C56" s="75" t="s">
        <v>31</v>
      </c>
      <c r="D56" s="74"/>
      <c r="E56" s="74"/>
      <c r="F56" s="76"/>
      <c r="G56" s="157">
        <f>G57</f>
        <v>4000000</v>
      </c>
      <c r="H56" s="191" t="s">
        <v>528</v>
      </c>
      <c r="I56" s="75" t="s">
        <v>31</v>
      </c>
      <c r="J56" s="74"/>
      <c r="K56" s="74"/>
      <c r="L56" s="76"/>
      <c r="M56" s="76">
        <f>M57</f>
        <v>4000000</v>
      </c>
      <c r="N56" s="418">
        <f>N57</f>
        <v>0</v>
      </c>
      <c r="O56" s="279" t="s">
        <v>1007</v>
      </c>
      <c r="P56" s="244"/>
      <c r="Q56" s="244"/>
      <c r="S56" s="311" t="s">
        <v>501</v>
      </c>
    </row>
    <row r="57" spans="1:19" ht="13.2" hidden="1" x14ac:dyDescent="0.25">
      <c r="A57" s="1" t="s">
        <v>575</v>
      </c>
      <c r="B57" s="65"/>
      <c r="C57" s="66" t="s">
        <v>559</v>
      </c>
      <c r="D57" s="65">
        <v>4</v>
      </c>
      <c r="E57" s="65" t="s">
        <v>33</v>
      </c>
      <c r="F57" s="67">
        <v>1000000</v>
      </c>
      <c r="G57" s="154">
        <f>ROUNDDOWN(D57*F57,-3)</f>
        <v>4000000</v>
      </c>
      <c r="H57" s="188"/>
      <c r="I57" s="66" t="s">
        <v>559</v>
      </c>
      <c r="J57" s="65">
        <v>4</v>
      </c>
      <c r="K57" s="65" t="s">
        <v>33</v>
      </c>
      <c r="L57" s="67">
        <v>1000000</v>
      </c>
      <c r="M57" s="67">
        <f>ROUNDDOWN(J57*L57,-3)</f>
        <v>4000000</v>
      </c>
      <c r="N57" s="340">
        <f>G57-M57</f>
        <v>0</v>
      </c>
      <c r="O57" s="253" t="str">
        <f>IF(AND(ISBLANK(H57),N57&lt;&gt;0),"Rev","")</f>
        <v/>
      </c>
      <c r="P57" s="244"/>
      <c r="Q57" s="244"/>
    </row>
    <row r="58" spans="1:19" ht="13.2" x14ac:dyDescent="0.25">
      <c r="A58" s="1" t="s">
        <v>63</v>
      </c>
      <c r="B58" s="68" t="s">
        <v>525</v>
      </c>
      <c r="C58" s="69" t="s">
        <v>35</v>
      </c>
      <c r="D58" s="68"/>
      <c r="E58" s="68"/>
      <c r="F58" s="70"/>
      <c r="G58" s="155">
        <f>G59</f>
        <v>66252000</v>
      </c>
      <c r="H58" s="189" t="s">
        <v>525</v>
      </c>
      <c r="I58" s="69" t="s">
        <v>35</v>
      </c>
      <c r="J58" s="68"/>
      <c r="K58" s="68"/>
      <c r="L58" s="70"/>
      <c r="M58" s="70">
        <f>M59</f>
        <v>66252000</v>
      </c>
      <c r="N58" s="417">
        <f>N59</f>
        <v>0</v>
      </c>
      <c r="O58" s="279" t="s">
        <v>1007</v>
      </c>
      <c r="P58" s="244"/>
      <c r="Q58" s="244"/>
      <c r="S58" s="311" t="s">
        <v>501</v>
      </c>
    </row>
    <row r="59" spans="1:19" ht="13.2" hidden="1" x14ac:dyDescent="0.25">
      <c r="A59" s="1" t="s">
        <v>64</v>
      </c>
      <c r="B59" s="65"/>
      <c r="C59" s="66" t="s">
        <v>576</v>
      </c>
      <c r="D59" s="65">
        <v>12</v>
      </c>
      <c r="E59" s="65" t="s">
        <v>26</v>
      </c>
      <c r="F59" s="67">
        <v>5521000</v>
      </c>
      <c r="G59" s="154">
        <f>ROUNDDOWN(D59*F59,-3)</f>
        <v>66252000</v>
      </c>
      <c r="H59" s="188"/>
      <c r="I59" s="66" t="s">
        <v>576</v>
      </c>
      <c r="J59" s="65">
        <v>12</v>
      </c>
      <c r="K59" s="65" t="s">
        <v>26</v>
      </c>
      <c r="L59" s="67">
        <v>5521000</v>
      </c>
      <c r="M59" s="67">
        <f>ROUNDDOWN(J59*L59,-3)</f>
        <v>66252000</v>
      </c>
      <c r="N59" s="340">
        <f>G59-M59</f>
        <v>0</v>
      </c>
      <c r="O59" s="240" t="str">
        <f>IF(AND(ISBLANK(H59),N59&lt;&gt;0),"Rev","")</f>
        <v/>
      </c>
      <c r="P59" s="244"/>
      <c r="Q59" s="244"/>
    </row>
    <row r="60" spans="1:19" ht="13.2" x14ac:dyDescent="0.25">
      <c r="A60" s="1" t="s">
        <v>65</v>
      </c>
      <c r="B60" s="77" t="s">
        <v>66</v>
      </c>
      <c r="C60" s="78" t="s">
        <v>67</v>
      </c>
      <c r="D60" s="77"/>
      <c r="E60" s="77" t="s">
        <v>554</v>
      </c>
      <c r="F60" s="79"/>
      <c r="G60" s="158">
        <f>SUM(G61,G76)</f>
        <v>475336000</v>
      </c>
      <c r="H60" s="192" t="s">
        <v>66</v>
      </c>
      <c r="I60" s="78" t="s">
        <v>67</v>
      </c>
      <c r="J60" s="77"/>
      <c r="K60" s="77" t="s">
        <v>554</v>
      </c>
      <c r="L60" s="79"/>
      <c r="M60" s="79">
        <f>SUM(M61,M76)</f>
        <v>466536000</v>
      </c>
      <c r="N60" s="428">
        <f>SUM(N61,N76)</f>
        <v>8800000</v>
      </c>
      <c r="O60" s="279" t="s">
        <v>1007</v>
      </c>
      <c r="P60" s="244"/>
      <c r="Q60" s="244"/>
    </row>
    <row r="61" spans="1:19" ht="13.2" x14ac:dyDescent="0.25">
      <c r="A61" s="1" t="s">
        <v>68</v>
      </c>
      <c r="B61" s="71" t="s">
        <v>21</v>
      </c>
      <c r="C61" s="72" t="s">
        <v>577</v>
      </c>
      <c r="D61" s="71"/>
      <c r="E61" s="71"/>
      <c r="F61" s="73"/>
      <c r="G61" s="156">
        <f>SUM(G62,G70,G72,G74)</f>
        <v>404820000</v>
      </c>
      <c r="H61" s="190" t="s">
        <v>21</v>
      </c>
      <c r="I61" s="72" t="s">
        <v>577</v>
      </c>
      <c r="J61" s="71"/>
      <c r="K61" s="71"/>
      <c r="L61" s="73"/>
      <c r="M61" s="73">
        <f>SUM(M62,M68,M70,M72,M74)</f>
        <v>396020000</v>
      </c>
      <c r="N61" s="419">
        <f>SUM(N62,N68,N70,N72,N74)</f>
        <v>8800000</v>
      </c>
      <c r="O61" s="279" t="s">
        <v>1007</v>
      </c>
      <c r="P61" s="244" t="s">
        <v>502</v>
      </c>
      <c r="Q61" s="244" t="s">
        <v>503</v>
      </c>
      <c r="S61" s="311"/>
    </row>
    <row r="62" spans="1:19" ht="13.2" x14ac:dyDescent="0.25">
      <c r="A62" s="1" t="s">
        <v>69</v>
      </c>
      <c r="B62" s="68" t="s">
        <v>523</v>
      </c>
      <c r="C62" s="69" t="s">
        <v>24</v>
      </c>
      <c r="D62" s="68"/>
      <c r="E62" s="68"/>
      <c r="F62" s="70"/>
      <c r="G62" s="155">
        <f>SUM(G63:G67)</f>
        <v>74000000</v>
      </c>
      <c r="H62" s="189" t="s">
        <v>523</v>
      </c>
      <c r="I62" s="69" t="s">
        <v>24</v>
      </c>
      <c r="J62" s="68"/>
      <c r="K62" s="68"/>
      <c r="L62" s="70"/>
      <c r="M62" s="70">
        <f>SUM(M63:M67)</f>
        <v>36000000</v>
      </c>
      <c r="N62" s="417">
        <f>SUM(N63:N67)</f>
        <v>38000000</v>
      </c>
      <c r="O62" s="279" t="s">
        <v>1007</v>
      </c>
      <c r="P62" s="244"/>
      <c r="Q62" s="244"/>
      <c r="S62" s="311" t="s">
        <v>503</v>
      </c>
    </row>
    <row r="63" spans="1:19" ht="13.2" x14ac:dyDescent="0.25">
      <c r="A63" s="1" t="s">
        <v>70</v>
      </c>
      <c r="B63" s="65"/>
      <c r="C63" s="66" t="s">
        <v>555</v>
      </c>
      <c r="D63" s="65">
        <v>200</v>
      </c>
      <c r="E63" s="65" t="s">
        <v>26</v>
      </c>
      <c r="F63" s="67">
        <v>75000</v>
      </c>
      <c r="G63" s="154">
        <f>ROUNDDOWN(D63*F63,-3)</f>
        <v>15000000</v>
      </c>
      <c r="H63" s="188"/>
      <c r="I63" s="66" t="s">
        <v>555</v>
      </c>
      <c r="J63" s="65">
        <v>200</v>
      </c>
      <c r="K63" s="65" t="s">
        <v>26</v>
      </c>
      <c r="L63" s="67">
        <v>75000</v>
      </c>
      <c r="M63" s="67">
        <f>ROUNDDOWN(J63*L63,-3)</f>
        <v>15000000</v>
      </c>
      <c r="N63" s="340">
        <f>G63-M63</f>
        <v>0</v>
      </c>
      <c r="O63" s="279" t="s">
        <v>1007</v>
      </c>
      <c r="P63" s="244"/>
      <c r="Q63" s="244"/>
    </row>
    <row r="64" spans="1:19" ht="13.2" x14ac:dyDescent="0.25">
      <c r="A64" s="1" t="s">
        <v>71</v>
      </c>
      <c r="B64" s="65"/>
      <c r="C64" s="66" t="s">
        <v>556</v>
      </c>
      <c r="D64" s="65">
        <v>8</v>
      </c>
      <c r="E64" s="65" t="s">
        <v>120</v>
      </c>
      <c r="F64" s="67">
        <v>1000000</v>
      </c>
      <c r="G64" s="154">
        <f>ROUNDDOWN(D64*F64,-3)</f>
        <v>8000000</v>
      </c>
      <c r="H64" s="188"/>
      <c r="I64" s="271" t="s">
        <v>556</v>
      </c>
      <c r="J64" s="272">
        <v>6</v>
      </c>
      <c r="K64" s="272" t="s">
        <v>120</v>
      </c>
      <c r="L64" s="274">
        <v>1000000</v>
      </c>
      <c r="M64" s="274">
        <f>ROUNDDOWN(J64*L64,-3)</f>
        <v>6000000</v>
      </c>
      <c r="N64" s="480">
        <f>G64-M64</f>
        <v>2000000</v>
      </c>
      <c r="O64" s="253" t="str">
        <f>IF(AND(ISBLANK(H64),N64&lt;&gt;0),"Rev detil","")</f>
        <v>Rev detil</v>
      </c>
      <c r="P64" s="244"/>
      <c r="Q64" s="244"/>
    </row>
    <row r="65" spans="1:19" ht="13.2" x14ac:dyDescent="0.25">
      <c r="A65" s="1" t="s">
        <v>72</v>
      </c>
      <c r="B65" s="65"/>
      <c r="C65" s="66" t="s">
        <v>557</v>
      </c>
      <c r="D65" s="65">
        <v>8</v>
      </c>
      <c r="E65" s="65" t="s">
        <v>120</v>
      </c>
      <c r="F65" s="67">
        <v>1500000</v>
      </c>
      <c r="G65" s="154">
        <f>ROUNDDOWN(D65*F65,-3)</f>
        <v>12000000</v>
      </c>
      <c r="H65" s="188"/>
      <c r="I65" s="271" t="s">
        <v>557</v>
      </c>
      <c r="J65" s="272">
        <v>6</v>
      </c>
      <c r="K65" s="272" t="s">
        <v>120</v>
      </c>
      <c r="L65" s="274">
        <v>1500000</v>
      </c>
      <c r="M65" s="274">
        <f>ROUNDDOWN(J65*L65,-3)</f>
        <v>9000000</v>
      </c>
      <c r="N65" s="480">
        <f>G65-M65</f>
        <v>3000000</v>
      </c>
      <c r="O65" s="253" t="str">
        <f>IF(AND(ISBLANK(H65),N65&lt;&gt;0),"Rev detil","")</f>
        <v>Rev detil</v>
      </c>
      <c r="P65" s="244"/>
      <c r="Q65" s="244"/>
    </row>
    <row r="66" spans="1:19" ht="13.2" x14ac:dyDescent="0.25">
      <c r="A66" s="1" t="s">
        <v>578</v>
      </c>
      <c r="B66" s="65"/>
      <c r="C66" s="66" t="s">
        <v>558</v>
      </c>
      <c r="D66" s="65">
        <v>8</v>
      </c>
      <c r="E66" s="65" t="s">
        <v>120</v>
      </c>
      <c r="F66" s="67">
        <v>1000000</v>
      </c>
      <c r="G66" s="154">
        <f>ROUNDDOWN(D66*F66,-3)</f>
        <v>8000000</v>
      </c>
      <c r="H66" s="188"/>
      <c r="I66" s="271" t="s">
        <v>558</v>
      </c>
      <c r="J66" s="272">
        <v>6</v>
      </c>
      <c r="K66" s="272" t="s">
        <v>120</v>
      </c>
      <c r="L66" s="274">
        <v>1000000</v>
      </c>
      <c r="M66" s="274">
        <f>ROUNDDOWN(J66*L66,-3)</f>
        <v>6000000</v>
      </c>
      <c r="N66" s="480">
        <f>G66-M66</f>
        <v>2000000</v>
      </c>
      <c r="O66" s="253" t="str">
        <f>IF(AND(ISBLANK(H66),N66&lt;&gt;0),"Rev detil","")</f>
        <v>Rev detil</v>
      </c>
      <c r="P66" s="244"/>
      <c r="Q66" s="244"/>
    </row>
    <row r="67" spans="1:19" ht="13.2" x14ac:dyDescent="0.25">
      <c r="A67" s="1" t="s">
        <v>579</v>
      </c>
      <c r="B67" s="65"/>
      <c r="C67" s="66" t="s">
        <v>580</v>
      </c>
      <c r="D67" s="65">
        <v>62</v>
      </c>
      <c r="E67" s="65" t="s">
        <v>581</v>
      </c>
      <c r="F67" s="67">
        <v>500000</v>
      </c>
      <c r="G67" s="154">
        <f>ROUNDDOWN(D67*F67,-3)</f>
        <v>31000000</v>
      </c>
      <c r="H67" s="188"/>
      <c r="I67" s="304"/>
      <c r="J67" s="305"/>
      <c r="K67" s="305"/>
      <c r="L67" s="306"/>
      <c r="M67" s="306"/>
      <c r="N67" s="478">
        <f>G67-M67</f>
        <v>31000000</v>
      </c>
      <c r="O67" s="253" t="str">
        <f>IF(AND(ISBLANK(H67),N67&lt;&gt;0),"Rev detil","")</f>
        <v>Rev detil</v>
      </c>
      <c r="P67" s="244"/>
      <c r="Q67" s="244"/>
    </row>
    <row r="68" spans="1:19" ht="13.2" x14ac:dyDescent="0.25">
      <c r="A68" s="1" t="s">
        <v>1024</v>
      </c>
      <c r="B68" s="65"/>
      <c r="C68" s="66"/>
      <c r="D68" s="65"/>
      <c r="E68" s="65"/>
      <c r="F68" s="67"/>
      <c r="G68" s="154"/>
      <c r="H68" s="187" t="s">
        <v>524</v>
      </c>
      <c r="I68" s="63" t="s">
        <v>73</v>
      </c>
      <c r="J68" s="62"/>
      <c r="K68" s="62"/>
      <c r="L68" s="64"/>
      <c r="M68" s="64">
        <f>M69</f>
        <v>31000000</v>
      </c>
      <c r="N68" s="442">
        <f>N69</f>
        <v>-31000000</v>
      </c>
      <c r="O68" s="279" t="s">
        <v>1007</v>
      </c>
      <c r="P68" s="244"/>
      <c r="Q68" s="244"/>
      <c r="S68" s="311" t="s">
        <v>503</v>
      </c>
    </row>
    <row r="69" spans="1:19" ht="13.2" x14ac:dyDescent="0.25">
      <c r="A69" s="1"/>
      <c r="B69" s="65"/>
      <c r="C69" s="66"/>
      <c r="D69" s="65"/>
      <c r="E69" s="65"/>
      <c r="F69" s="67"/>
      <c r="G69" s="154"/>
      <c r="H69" s="188"/>
      <c r="I69" s="271" t="s">
        <v>955</v>
      </c>
      <c r="J69" s="272">
        <v>1</v>
      </c>
      <c r="K69" s="272" t="s">
        <v>120</v>
      </c>
      <c r="L69" s="274">
        <v>31000000</v>
      </c>
      <c r="M69" s="274">
        <f>ROUNDDOWN(J69*L69,-3)</f>
        <v>31000000</v>
      </c>
      <c r="N69" s="479">
        <f>G69-M69</f>
        <v>-31000000</v>
      </c>
      <c r="O69" s="253" t="str">
        <f>IF(AND(ISBLANK(H69),N69&lt;&gt;0),"Rev detil","")</f>
        <v>Rev detil</v>
      </c>
      <c r="P69" s="244"/>
      <c r="Q69" s="244"/>
    </row>
    <row r="70" spans="1:19" ht="13.2" x14ac:dyDescent="0.25">
      <c r="A70" s="1" t="s">
        <v>75</v>
      </c>
      <c r="B70" s="68" t="s">
        <v>528</v>
      </c>
      <c r="C70" s="69" t="s">
        <v>31</v>
      </c>
      <c r="D70" s="68"/>
      <c r="E70" s="68"/>
      <c r="F70" s="70"/>
      <c r="G70" s="155">
        <f>G71</f>
        <v>25200000</v>
      </c>
      <c r="H70" s="189" t="s">
        <v>528</v>
      </c>
      <c r="I70" s="69" t="s">
        <v>31</v>
      </c>
      <c r="J70" s="68"/>
      <c r="K70" s="68"/>
      <c r="L70" s="70"/>
      <c r="M70" s="70">
        <f>M71</f>
        <v>23400000</v>
      </c>
      <c r="N70" s="417">
        <f>N71</f>
        <v>1800000</v>
      </c>
      <c r="O70" s="279" t="s">
        <v>1007</v>
      </c>
      <c r="P70" s="244"/>
      <c r="Q70" s="244"/>
      <c r="S70" s="311" t="s">
        <v>503</v>
      </c>
    </row>
    <row r="71" spans="1:19" ht="13.2" x14ac:dyDescent="0.25">
      <c r="A71" s="1" t="s">
        <v>76</v>
      </c>
      <c r="B71" s="65"/>
      <c r="C71" s="66" t="s">
        <v>559</v>
      </c>
      <c r="D71" s="65">
        <v>28</v>
      </c>
      <c r="E71" s="65" t="s">
        <v>33</v>
      </c>
      <c r="F71" s="67">
        <v>900000</v>
      </c>
      <c r="G71" s="154">
        <f>ROUNDDOWN(D71*F71,-3)</f>
        <v>25200000</v>
      </c>
      <c r="H71" s="188"/>
      <c r="I71" s="271" t="s">
        <v>559</v>
      </c>
      <c r="J71" s="272">
        <v>26</v>
      </c>
      <c r="K71" s="272" t="s">
        <v>33</v>
      </c>
      <c r="L71" s="274">
        <v>900000</v>
      </c>
      <c r="M71" s="274">
        <f>ROUNDDOWN(J71*L71,-3)</f>
        <v>23400000</v>
      </c>
      <c r="N71" s="480">
        <f>G71-M71</f>
        <v>1800000</v>
      </c>
      <c r="O71" s="253" t="str">
        <f>IF(AND(ISBLANK(H71),N71&lt;&gt;0),"Rev detil","")</f>
        <v>Rev detil</v>
      </c>
      <c r="P71" s="244"/>
      <c r="Q71" s="244"/>
    </row>
    <row r="72" spans="1:19" ht="13.2" x14ac:dyDescent="0.25">
      <c r="A72" s="1" t="s">
        <v>77</v>
      </c>
      <c r="B72" s="68" t="s">
        <v>525</v>
      </c>
      <c r="C72" s="69" t="s">
        <v>35</v>
      </c>
      <c r="D72" s="68"/>
      <c r="E72" s="68"/>
      <c r="F72" s="70"/>
      <c r="G72" s="155">
        <f>G73</f>
        <v>304120000</v>
      </c>
      <c r="H72" s="189" t="s">
        <v>525</v>
      </c>
      <c r="I72" s="69" t="s">
        <v>35</v>
      </c>
      <c r="J72" s="68"/>
      <c r="K72" s="68"/>
      <c r="L72" s="70"/>
      <c r="M72" s="70">
        <f>M73</f>
        <v>304120000</v>
      </c>
      <c r="N72" s="417">
        <f>N73</f>
        <v>0</v>
      </c>
      <c r="O72" s="279" t="s">
        <v>1007</v>
      </c>
      <c r="P72" s="244"/>
      <c r="Q72" s="244"/>
      <c r="S72" s="311" t="s">
        <v>503</v>
      </c>
    </row>
    <row r="73" spans="1:19" ht="13.2" hidden="1" x14ac:dyDescent="0.25">
      <c r="A73" s="1" t="s">
        <v>78</v>
      </c>
      <c r="B73" s="65"/>
      <c r="C73" s="66" t="s">
        <v>582</v>
      </c>
      <c r="D73" s="65">
        <v>52</v>
      </c>
      <c r="E73" s="65" t="s">
        <v>26</v>
      </c>
      <c r="F73" s="67">
        <v>5848480</v>
      </c>
      <c r="G73" s="154">
        <f>ROUNDDOWN(D73*F73,-3)</f>
        <v>304120000</v>
      </c>
      <c r="H73" s="188"/>
      <c r="I73" s="66" t="s">
        <v>582</v>
      </c>
      <c r="J73" s="65">
        <v>52</v>
      </c>
      <c r="K73" s="65" t="s">
        <v>26</v>
      </c>
      <c r="L73" s="67">
        <v>5848480</v>
      </c>
      <c r="M73" s="67">
        <f>ROUNDDOWN(J73*L73,-3)</f>
        <v>304120000</v>
      </c>
      <c r="N73" s="340">
        <f>G73-M73</f>
        <v>0</v>
      </c>
      <c r="O73" s="240" t="str">
        <f>IF(AND(ISBLANK(H73),N73&lt;&gt;0),"Rev","")</f>
        <v/>
      </c>
      <c r="P73" s="244"/>
      <c r="Q73" s="244"/>
    </row>
    <row r="74" spans="1:19" ht="13.2" x14ac:dyDescent="0.25">
      <c r="A74" s="1" t="s">
        <v>79</v>
      </c>
      <c r="B74" s="68" t="s">
        <v>583</v>
      </c>
      <c r="C74" s="69" t="s">
        <v>80</v>
      </c>
      <c r="D74" s="68"/>
      <c r="E74" s="68"/>
      <c r="F74" s="70"/>
      <c r="G74" s="155">
        <f>G75</f>
        <v>1500000</v>
      </c>
      <c r="H74" s="189" t="s">
        <v>583</v>
      </c>
      <c r="I74" s="69" t="s">
        <v>80</v>
      </c>
      <c r="J74" s="68"/>
      <c r="K74" s="68"/>
      <c r="L74" s="70"/>
      <c r="M74" s="70">
        <f>M75</f>
        <v>1500000</v>
      </c>
      <c r="N74" s="417">
        <f>N75</f>
        <v>0</v>
      </c>
      <c r="O74" s="279" t="s">
        <v>1007</v>
      </c>
      <c r="P74" s="244"/>
      <c r="Q74" s="244"/>
      <c r="S74" s="311" t="s">
        <v>503</v>
      </c>
    </row>
    <row r="75" spans="1:19" ht="13.2" hidden="1" x14ac:dyDescent="0.25">
      <c r="A75" s="1" t="s">
        <v>81</v>
      </c>
      <c r="B75" s="65"/>
      <c r="C75" s="66" t="s">
        <v>584</v>
      </c>
      <c r="D75" s="65">
        <v>10</v>
      </c>
      <c r="E75" s="65" t="s">
        <v>26</v>
      </c>
      <c r="F75" s="67">
        <v>150000</v>
      </c>
      <c r="G75" s="154">
        <f>ROUNDDOWN(D75*F75,-3)</f>
        <v>1500000</v>
      </c>
      <c r="H75" s="188"/>
      <c r="I75" s="66" t="s">
        <v>584</v>
      </c>
      <c r="J75" s="65">
        <v>10</v>
      </c>
      <c r="K75" s="65" t="s">
        <v>26</v>
      </c>
      <c r="L75" s="67">
        <v>150000</v>
      </c>
      <c r="M75" s="67">
        <f>ROUNDDOWN(J75*L75,-3)</f>
        <v>1500000</v>
      </c>
      <c r="N75" s="340">
        <f>G75-M75</f>
        <v>0</v>
      </c>
      <c r="O75" s="240" t="str">
        <f>IF(AND(ISBLANK(H75),N75&lt;&gt;0),"Rev","")</f>
        <v/>
      </c>
      <c r="P75" s="244"/>
      <c r="Q75" s="244"/>
    </row>
    <row r="76" spans="1:19" ht="13.2" x14ac:dyDescent="0.25">
      <c r="A76" s="1" t="s">
        <v>82</v>
      </c>
      <c r="B76" s="71" t="s">
        <v>38</v>
      </c>
      <c r="C76" s="72" t="s">
        <v>92</v>
      </c>
      <c r="D76" s="71"/>
      <c r="E76" s="71"/>
      <c r="F76" s="73"/>
      <c r="G76" s="156">
        <f>SUM(G77,G82,G84)</f>
        <v>70516000</v>
      </c>
      <c r="H76" s="190" t="s">
        <v>38</v>
      </c>
      <c r="I76" s="72" t="s">
        <v>92</v>
      </c>
      <c r="J76" s="71"/>
      <c r="K76" s="71"/>
      <c r="L76" s="73"/>
      <c r="M76" s="73">
        <f>SUM(M77,M82,M84)</f>
        <v>70516000</v>
      </c>
      <c r="N76" s="419">
        <f>SUM(N77,N82,N84)</f>
        <v>0</v>
      </c>
      <c r="O76" s="279" t="s">
        <v>1007</v>
      </c>
      <c r="P76" s="244" t="s">
        <v>502</v>
      </c>
      <c r="Q76" s="244" t="s">
        <v>503</v>
      </c>
      <c r="S76" s="311"/>
    </row>
    <row r="77" spans="1:19" ht="13.2" hidden="1" x14ac:dyDescent="0.25">
      <c r="A77" s="1" t="s">
        <v>83</v>
      </c>
      <c r="B77" s="68" t="s">
        <v>523</v>
      </c>
      <c r="C77" s="69" t="s">
        <v>24</v>
      </c>
      <c r="D77" s="68"/>
      <c r="E77" s="68"/>
      <c r="F77" s="70"/>
      <c r="G77" s="155">
        <f>SUM(G78:G81)</f>
        <v>22625000</v>
      </c>
      <c r="H77" s="189" t="s">
        <v>523</v>
      </c>
      <c r="I77" s="69" t="s">
        <v>24</v>
      </c>
      <c r="J77" s="68"/>
      <c r="K77" s="68"/>
      <c r="L77" s="70"/>
      <c r="M77" s="70">
        <f>SUM(M78:M81)</f>
        <v>22625000</v>
      </c>
      <c r="N77" s="417">
        <f>SUM(N78:N81)</f>
        <v>0</v>
      </c>
      <c r="O77" s="281"/>
      <c r="P77" s="244"/>
      <c r="Q77" s="244"/>
      <c r="S77" s="311" t="s">
        <v>503</v>
      </c>
    </row>
    <row r="78" spans="1:19" ht="13.2" hidden="1" x14ac:dyDescent="0.25">
      <c r="A78" s="1" t="s">
        <v>84</v>
      </c>
      <c r="B78" s="65"/>
      <c r="C78" s="66" t="s">
        <v>555</v>
      </c>
      <c r="D78" s="65">
        <v>75</v>
      </c>
      <c r="E78" s="65" t="s">
        <v>26</v>
      </c>
      <c r="F78" s="67">
        <v>75000</v>
      </c>
      <c r="G78" s="154">
        <f>ROUNDDOWN(D78*F78,-3)</f>
        <v>5625000</v>
      </c>
      <c r="H78" s="188"/>
      <c r="I78" s="66" t="s">
        <v>555</v>
      </c>
      <c r="J78" s="65">
        <v>75</v>
      </c>
      <c r="K78" s="65" t="s">
        <v>26</v>
      </c>
      <c r="L78" s="67">
        <v>75000</v>
      </c>
      <c r="M78" s="67">
        <f>ROUNDDOWN(J78*L78,-3)</f>
        <v>5625000</v>
      </c>
      <c r="N78" s="340">
        <f>G78-M78</f>
        <v>0</v>
      </c>
      <c r="O78" s="240" t="str">
        <f>IF(AND(ISBLANK(H78),N78&lt;&gt;0),"Rev","")</f>
        <v/>
      </c>
      <c r="P78" s="244"/>
      <c r="Q78" s="244"/>
    </row>
    <row r="79" spans="1:19" ht="13.2" hidden="1" x14ac:dyDescent="0.25">
      <c r="A79" s="1" t="s">
        <v>85</v>
      </c>
      <c r="B79" s="65"/>
      <c r="C79" s="66" t="s">
        <v>556</v>
      </c>
      <c r="D79" s="65">
        <v>4</v>
      </c>
      <c r="E79" s="65" t="s">
        <v>120</v>
      </c>
      <c r="F79" s="67">
        <v>1500000</v>
      </c>
      <c r="G79" s="154">
        <f>ROUNDDOWN(D79*F79,-3)</f>
        <v>6000000</v>
      </c>
      <c r="H79" s="188"/>
      <c r="I79" s="66" t="s">
        <v>556</v>
      </c>
      <c r="J79" s="65">
        <v>4</v>
      </c>
      <c r="K79" s="65" t="s">
        <v>120</v>
      </c>
      <c r="L79" s="67">
        <v>1500000</v>
      </c>
      <c r="M79" s="67">
        <f>ROUNDDOWN(J79*L79,-3)</f>
        <v>6000000</v>
      </c>
      <c r="N79" s="340">
        <f>G79-M79</f>
        <v>0</v>
      </c>
      <c r="O79" s="240" t="str">
        <f>IF(AND(ISBLANK(H79),N79&lt;&gt;0),"Rev","")</f>
        <v/>
      </c>
      <c r="P79" s="244"/>
      <c r="Q79" s="244"/>
    </row>
    <row r="80" spans="1:19" ht="13.2" hidden="1" x14ac:dyDescent="0.25">
      <c r="A80" s="1" t="s">
        <v>585</v>
      </c>
      <c r="B80" s="65"/>
      <c r="C80" s="66" t="s">
        <v>557</v>
      </c>
      <c r="D80" s="65">
        <v>4</v>
      </c>
      <c r="E80" s="65" t="s">
        <v>120</v>
      </c>
      <c r="F80" s="67">
        <v>1500000</v>
      </c>
      <c r="G80" s="154">
        <f>ROUNDDOWN(D80*F80,-3)</f>
        <v>6000000</v>
      </c>
      <c r="H80" s="188"/>
      <c r="I80" s="66" t="s">
        <v>557</v>
      </c>
      <c r="J80" s="65">
        <v>4</v>
      </c>
      <c r="K80" s="65" t="s">
        <v>120</v>
      </c>
      <c r="L80" s="67">
        <v>1500000</v>
      </c>
      <c r="M80" s="67">
        <f>ROUNDDOWN(J80*L80,-3)</f>
        <v>6000000</v>
      </c>
      <c r="N80" s="340">
        <f>G80-M80</f>
        <v>0</v>
      </c>
      <c r="O80" s="240" t="str">
        <f>IF(AND(ISBLANK(H80),N80&lt;&gt;0),"Rev","")</f>
        <v/>
      </c>
      <c r="P80" s="244"/>
      <c r="Q80" s="244"/>
    </row>
    <row r="81" spans="1:19" ht="13.2" hidden="1" x14ac:dyDescent="0.25">
      <c r="A81" s="1" t="s">
        <v>586</v>
      </c>
      <c r="B81" s="65"/>
      <c r="C81" s="66" t="s">
        <v>558</v>
      </c>
      <c r="D81" s="65">
        <v>5</v>
      </c>
      <c r="E81" s="65" t="s">
        <v>120</v>
      </c>
      <c r="F81" s="67">
        <v>1000000</v>
      </c>
      <c r="G81" s="154">
        <f>ROUNDDOWN(D81*F81,-3)</f>
        <v>5000000</v>
      </c>
      <c r="H81" s="188"/>
      <c r="I81" s="66" t="s">
        <v>558</v>
      </c>
      <c r="J81" s="65">
        <v>5</v>
      </c>
      <c r="K81" s="65" t="s">
        <v>120</v>
      </c>
      <c r="L81" s="67">
        <v>1000000</v>
      </c>
      <c r="M81" s="67">
        <f>ROUNDDOWN(J81*L81,-3)</f>
        <v>5000000</v>
      </c>
      <c r="N81" s="340">
        <f>G81-M81</f>
        <v>0</v>
      </c>
      <c r="O81" s="240" t="str">
        <f>IF(AND(ISBLANK(H81),N81&lt;&gt;0),"Rev","")</f>
        <v/>
      </c>
      <c r="P81" s="244"/>
      <c r="Q81" s="244"/>
    </row>
    <row r="82" spans="1:19" ht="13.2" hidden="1" x14ac:dyDescent="0.25">
      <c r="A82" s="1" t="s">
        <v>86</v>
      </c>
      <c r="B82" s="62" t="s">
        <v>528</v>
      </c>
      <c r="C82" s="63" t="s">
        <v>31</v>
      </c>
      <c r="D82" s="62"/>
      <c r="E82" s="62"/>
      <c r="F82" s="64"/>
      <c r="G82" s="153">
        <f>G83</f>
        <v>7200000</v>
      </c>
      <c r="H82" s="187" t="s">
        <v>528</v>
      </c>
      <c r="I82" s="63" t="s">
        <v>31</v>
      </c>
      <c r="J82" s="62"/>
      <c r="K82" s="62"/>
      <c r="L82" s="64"/>
      <c r="M82" s="64">
        <f>M83</f>
        <v>7200000</v>
      </c>
      <c r="N82" s="416">
        <f>N83</f>
        <v>0</v>
      </c>
      <c r="O82" s="280"/>
      <c r="P82" s="244"/>
      <c r="Q82" s="244"/>
      <c r="S82" s="311" t="s">
        <v>503</v>
      </c>
    </row>
    <row r="83" spans="1:19" ht="13.2" hidden="1" x14ac:dyDescent="0.25">
      <c r="A83" s="1" t="s">
        <v>87</v>
      </c>
      <c r="B83" s="65"/>
      <c r="C83" s="66" t="s">
        <v>559</v>
      </c>
      <c r="D83" s="65">
        <v>8</v>
      </c>
      <c r="E83" s="65" t="s">
        <v>33</v>
      </c>
      <c r="F83" s="67">
        <v>900000</v>
      </c>
      <c r="G83" s="154">
        <f>ROUNDDOWN(D83*F83,-3)</f>
        <v>7200000</v>
      </c>
      <c r="H83" s="188"/>
      <c r="I83" s="66" t="s">
        <v>559</v>
      </c>
      <c r="J83" s="65">
        <v>8</v>
      </c>
      <c r="K83" s="65" t="s">
        <v>33</v>
      </c>
      <c r="L83" s="67">
        <v>900000</v>
      </c>
      <c r="M83" s="67">
        <f>ROUNDDOWN(J83*L83,-3)</f>
        <v>7200000</v>
      </c>
      <c r="N83" s="340">
        <f>G83-M83</f>
        <v>0</v>
      </c>
      <c r="O83" s="240" t="str">
        <f>IF(AND(ISBLANK(H83),N83&lt;&gt;0),"Rev","")</f>
        <v/>
      </c>
      <c r="P83" s="244"/>
      <c r="Q83" s="244"/>
    </row>
    <row r="84" spans="1:19" ht="13.2" hidden="1" x14ac:dyDescent="0.25">
      <c r="A84" s="1" t="s">
        <v>89</v>
      </c>
      <c r="B84" s="68" t="s">
        <v>525</v>
      </c>
      <c r="C84" s="69" t="s">
        <v>35</v>
      </c>
      <c r="D84" s="68"/>
      <c r="E84" s="68"/>
      <c r="F84" s="70"/>
      <c r="G84" s="155">
        <f>G85</f>
        <v>40691000</v>
      </c>
      <c r="H84" s="189" t="s">
        <v>525</v>
      </c>
      <c r="I84" s="69" t="s">
        <v>35</v>
      </c>
      <c r="J84" s="68"/>
      <c r="K84" s="68"/>
      <c r="L84" s="70"/>
      <c r="M84" s="70">
        <f>M85</f>
        <v>40691000</v>
      </c>
      <c r="N84" s="417">
        <f>N85</f>
        <v>0</v>
      </c>
      <c r="O84" s="281"/>
      <c r="P84" s="244"/>
      <c r="Q84" s="244"/>
      <c r="S84" s="311" t="s">
        <v>503</v>
      </c>
    </row>
    <row r="85" spans="1:19" ht="13.2" hidden="1" x14ac:dyDescent="0.25">
      <c r="A85" s="1" t="s">
        <v>90</v>
      </c>
      <c r="B85" s="65"/>
      <c r="C85" s="66" t="s">
        <v>587</v>
      </c>
      <c r="D85" s="65">
        <v>20</v>
      </c>
      <c r="E85" s="65" t="s">
        <v>26</v>
      </c>
      <c r="F85" s="67">
        <v>2034550</v>
      </c>
      <c r="G85" s="154">
        <f>ROUNDDOWN(D85*F85,-3)</f>
        <v>40691000</v>
      </c>
      <c r="H85" s="188"/>
      <c r="I85" s="66" t="s">
        <v>587</v>
      </c>
      <c r="J85" s="65">
        <v>20</v>
      </c>
      <c r="K85" s="65" t="s">
        <v>26</v>
      </c>
      <c r="L85" s="67">
        <v>2034550</v>
      </c>
      <c r="M85" s="67">
        <f>ROUNDDOWN(J85*L85,-3)</f>
        <v>40691000</v>
      </c>
      <c r="N85" s="340">
        <f>G85-M85</f>
        <v>0</v>
      </c>
      <c r="O85" s="240" t="str">
        <f>IF(AND(ISBLANK(H85),N85&lt;&gt;0),"Rev","")</f>
        <v/>
      </c>
      <c r="P85" s="244"/>
      <c r="Q85" s="244"/>
    </row>
    <row r="86" spans="1:19" ht="13.2" x14ac:dyDescent="0.25">
      <c r="A86" s="1" t="s">
        <v>93</v>
      </c>
      <c r="B86" s="77" t="s">
        <v>94</v>
      </c>
      <c r="C86" s="78" t="s">
        <v>95</v>
      </c>
      <c r="D86" s="77"/>
      <c r="E86" s="77" t="s">
        <v>554</v>
      </c>
      <c r="F86" s="79"/>
      <c r="G86" s="158">
        <f>SUM(G87,G97)</f>
        <v>219670000</v>
      </c>
      <c r="H86" s="192" t="s">
        <v>94</v>
      </c>
      <c r="I86" s="78" t="s">
        <v>95</v>
      </c>
      <c r="J86" s="77"/>
      <c r="K86" s="77" t="s">
        <v>554</v>
      </c>
      <c r="L86" s="79"/>
      <c r="M86" s="79">
        <f>SUM(M87,M97)</f>
        <v>211670000</v>
      </c>
      <c r="N86" s="428">
        <f>SUM(N87,N97)</f>
        <v>8000000</v>
      </c>
      <c r="O86" s="279" t="s">
        <v>1007</v>
      </c>
      <c r="P86" s="244"/>
      <c r="Q86" s="244"/>
    </row>
    <row r="87" spans="1:19" ht="13.2" x14ac:dyDescent="0.25">
      <c r="A87" s="1" t="s">
        <v>96</v>
      </c>
      <c r="B87" s="71" t="s">
        <v>21</v>
      </c>
      <c r="C87" s="72" t="s">
        <v>588</v>
      </c>
      <c r="D87" s="71"/>
      <c r="E87" s="71"/>
      <c r="F87" s="73"/>
      <c r="G87" s="156">
        <f>SUM(G88,G95)</f>
        <v>116750000</v>
      </c>
      <c r="H87" s="190" t="s">
        <v>21</v>
      </c>
      <c r="I87" s="72" t="s">
        <v>588</v>
      </c>
      <c r="J87" s="71"/>
      <c r="K87" s="71"/>
      <c r="L87" s="73"/>
      <c r="M87" s="73">
        <f>SUM(M88,M93,M95)</f>
        <v>108750000</v>
      </c>
      <c r="N87" s="419">
        <f>SUM(N88,N93,N95)</f>
        <v>8000000</v>
      </c>
      <c r="O87" s="279" t="s">
        <v>1007</v>
      </c>
      <c r="P87" s="244" t="s">
        <v>502</v>
      </c>
      <c r="Q87" s="244" t="s">
        <v>504</v>
      </c>
      <c r="S87" s="311"/>
    </row>
    <row r="88" spans="1:19" ht="13.2" x14ac:dyDescent="0.25">
      <c r="A88" s="1" t="s">
        <v>98</v>
      </c>
      <c r="B88" s="68" t="s">
        <v>523</v>
      </c>
      <c r="C88" s="69" t="s">
        <v>24</v>
      </c>
      <c r="D88" s="68"/>
      <c r="E88" s="68"/>
      <c r="F88" s="70"/>
      <c r="G88" s="155">
        <f>SUM(G89:G92)</f>
        <v>50750000</v>
      </c>
      <c r="H88" s="189" t="s">
        <v>523</v>
      </c>
      <c r="I88" s="69" t="s">
        <v>24</v>
      </c>
      <c r="J88" s="68"/>
      <c r="K88" s="68"/>
      <c r="L88" s="70"/>
      <c r="M88" s="70">
        <f>SUM(M89:M92)</f>
        <v>42750000</v>
      </c>
      <c r="N88" s="417">
        <f>SUM(N89:N92)</f>
        <v>8000000</v>
      </c>
      <c r="O88" s="279" t="s">
        <v>1007</v>
      </c>
      <c r="P88" s="244"/>
      <c r="Q88" s="244"/>
      <c r="S88" s="311" t="s">
        <v>504</v>
      </c>
    </row>
    <row r="89" spans="1:19" ht="13.2" x14ac:dyDescent="0.25">
      <c r="A89" s="1" t="s">
        <v>99</v>
      </c>
      <c r="B89" s="65"/>
      <c r="C89" s="66" t="s">
        <v>555</v>
      </c>
      <c r="D89" s="65">
        <v>250</v>
      </c>
      <c r="E89" s="65" t="s">
        <v>26</v>
      </c>
      <c r="F89" s="67">
        <v>75000</v>
      </c>
      <c r="G89" s="154">
        <f>ROUNDDOWN(D89*F89,-3)</f>
        <v>18750000</v>
      </c>
      <c r="H89" s="188"/>
      <c r="I89" s="66" t="s">
        <v>555</v>
      </c>
      <c r="J89" s="65">
        <v>250</v>
      </c>
      <c r="K89" s="65" t="s">
        <v>26</v>
      </c>
      <c r="L89" s="67">
        <v>75000</v>
      </c>
      <c r="M89" s="67">
        <f>ROUNDDOWN(J89*L89,-3)</f>
        <v>18750000</v>
      </c>
      <c r="N89" s="340">
        <f>G89-M89</f>
        <v>0</v>
      </c>
      <c r="O89" s="279" t="s">
        <v>1007</v>
      </c>
      <c r="P89" s="244"/>
      <c r="Q89" s="244"/>
    </row>
    <row r="90" spans="1:19" ht="13.2" x14ac:dyDescent="0.25">
      <c r="A90" s="1" t="s">
        <v>100</v>
      </c>
      <c r="B90" s="65"/>
      <c r="C90" s="66" t="s">
        <v>556</v>
      </c>
      <c r="D90" s="65">
        <v>8</v>
      </c>
      <c r="E90" s="65" t="s">
        <v>120</v>
      </c>
      <c r="F90" s="67">
        <v>1500000</v>
      </c>
      <c r="G90" s="154">
        <f>ROUNDDOWN(D90*F90,-3)</f>
        <v>12000000</v>
      </c>
      <c r="H90" s="188"/>
      <c r="I90" s="271" t="s">
        <v>556</v>
      </c>
      <c r="J90" s="272">
        <v>6</v>
      </c>
      <c r="K90" s="272" t="s">
        <v>120</v>
      </c>
      <c r="L90" s="274">
        <v>1500000</v>
      </c>
      <c r="M90" s="274">
        <f>ROUNDDOWN(J90*L90,-3)</f>
        <v>9000000</v>
      </c>
      <c r="N90" s="480">
        <f>G90-M90</f>
        <v>3000000</v>
      </c>
      <c r="O90" s="253" t="str">
        <f>IF(AND(ISBLANK(H90),N90&lt;&gt;0),"Rev detil","")</f>
        <v>Rev detil</v>
      </c>
      <c r="P90" s="244"/>
      <c r="Q90" s="244"/>
    </row>
    <row r="91" spans="1:19" ht="13.2" x14ac:dyDescent="0.25">
      <c r="A91" s="1" t="s">
        <v>101</v>
      </c>
      <c r="B91" s="65"/>
      <c r="C91" s="66" t="s">
        <v>557</v>
      </c>
      <c r="D91" s="65">
        <v>8</v>
      </c>
      <c r="E91" s="65" t="s">
        <v>120</v>
      </c>
      <c r="F91" s="67">
        <v>1500000</v>
      </c>
      <c r="G91" s="154">
        <f>ROUNDDOWN(D91*F91,-3)</f>
        <v>12000000</v>
      </c>
      <c r="H91" s="188"/>
      <c r="I91" s="271" t="s">
        <v>557</v>
      </c>
      <c r="J91" s="272">
        <v>6</v>
      </c>
      <c r="K91" s="272" t="s">
        <v>120</v>
      </c>
      <c r="L91" s="274">
        <v>1500000</v>
      </c>
      <c r="M91" s="274">
        <f>ROUNDDOWN(J91*L91,-3)</f>
        <v>9000000</v>
      </c>
      <c r="N91" s="480">
        <f>G91-M91</f>
        <v>3000000</v>
      </c>
      <c r="O91" s="253" t="str">
        <f>IF(AND(ISBLANK(H91),N91&lt;&gt;0),"Rev detil","")</f>
        <v>Rev detil</v>
      </c>
      <c r="P91" s="244"/>
      <c r="Q91" s="244"/>
    </row>
    <row r="92" spans="1:19" ht="13.2" x14ac:dyDescent="0.25">
      <c r="A92" s="1" t="s">
        <v>102</v>
      </c>
      <c r="B92" s="65"/>
      <c r="C92" s="66" t="s">
        <v>558</v>
      </c>
      <c r="D92" s="65">
        <v>8</v>
      </c>
      <c r="E92" s="65" t="s">
        <v>120</v>
      </c>
      <c r="F92" s="67">
        <v>1000000</v>
      </c>
      <c r="G92" s="154">
        <f>ROUNDDOWN(D92*F92,-3)</f>
        <v>8000000</v>
      </c>
      <c r="H92" s="188"/>
      <c r="I92" s="271" t="s">
        <v>558</v>
      </c>
      <c r="J92" s="272">
        <v>6</v>
      </c>
      <c r="K92" s="272" t="s">
        <v>120</v>
      </c>
      <c r="L92" s="274">
        <v>1000000</v>
      </c>
      <c r="M92" s="274">
        <f>ROUNDDOWN(J92*L92,-3)</f>
        <v>6000000</v>
      </c>
      <c r="N92" s="480">
        <f>G92-M92</f>
        <v>2000000</v>
      </c>
      <c r="O92" s="253" t="str">
        <f>IF(AND(ISBLANK(H92),N92&lt;&gt;0),"Rev detil","")</f>
        <v>Rev detil</v>
      </c>
      <c r="P92" s="244"/>
      <c r="Q92" s="244"/>
    </row>
    <row r="93" spans="1:19" ht="13.2" hidden="1" x14ac:dyDescent="0.25">
      <c r="A93" s="1" t="s">
        <v>1025</v>
      </c>
      <c r="B93" s="65"/>
      <c r="C93" s="66"/>
      <c r="D93" s="65"/>
      <c r="E93" s="65"/>
      <c r="F93" s="67"/>
      <c r="G93" s="154"/>
      <c r="H93" s="191" t="s">
        <v>528</v>
      </c>
      <c r="I93" s="75" t="s">
        <v>31</v>
      </c>
      <c r="J93" s="74"/>
      <c r="K93" s="74"/>
      <c r="L93" s="76"/>
      <c r="M93" s="76">
        <f>M94</f>
        <v>0</v>
      </c>
      <c r="N93" s="418">
        <f>N94</f>
        <v>0</v>
      </c>
      <c r="O93" s="279"/>
      <c r="P93" s="244"/>
      <c r="Q93" s="244"/>
      <c r="S93" s="311" t="s">
        <v>504</v>
      </c>
    </row>
    <row r="94" spans="1:19" ht="13.2" hidden="1" x14ac:dyDescent="0.25">
      <c r="A94" s="1"/>
      <c r="B94" s="65"/>
      <c r="C94" s="66"/>
      <c r="D94" s="65"/>
      <c r="E94" s="65"/>
      <c r="F94" s="67"/>
      <c r="G94" s="154"/>
      <c r="H94" s="188"/>
      <c r="I94" s="66" t="s">
        <v>559</v>
      </c>
      <c r="J94" s="65">
        <v>0</v>
      </c>
      <c r="K94" s="65" t="s">
        <v>33</v>
      </c>
      <c r="L94" s="67">
        <v>900000</v>
      </c>
      <c r="M94" s="67">
        <f>ROUNDDOWN(J94*L94,-3)</f>
        <v>0</v>
      </c>
      <c r="N94" s="340">
        <f>G94-M94</f>
        <v>0</v>
      </c>
      <c r="O94" s="253" t="str">
        <f>IF(AND(ISBLANK(H94),N94&lt;&gt;0),"Rev","")</f>
        <v/>
      </c>
      <c r="P94" s="244"/>
      <c r="Q94" s="244"/>
    </row>
    <row r="95" spans="1:19" ht="13.2" x14ac:dyDescent="0.25">
      <c r="A95" s="1" t="s">
        <v>103</v>
      </c>
      <c r="B95" s="68" t="s">
        <v>525</v>
      </c>
      <c r="C95" s="69" t="s">
        <v>35</v>
      </c>
      <c r="D95" s="68"/>
      <c r="E95" s="68"/>
      <c r="F95" s="70"/>
      <c r="G95" s="155">
        <f>G96</f>
        <v>66000000</v>
      </c>
      <c r="H95" s="189" t="s">
        <v>525</v>
      </c>
      <c r="I95" s="69" t="s">
        <v>35</v>
      </c>
      <c r="J95" s="68"/>
      <c r="K95" s="68"/>
      <c r="L95" s="70"/>
      <c r="M95" s="70">
        <f>M96</f>
        <v>66000000</v>
      </c>
      <c r="N95" s="417">
        <f>N96</f>
        <v>0</v>
      </c>
      <c r="O95" s="279" t="s">
        <v>1007</v>
      </c>
      <c r="P95" s="244"/>
      <c r="Q95" s="244"/>
      <c r="S95" s="311" t="s">
        <v>504</v>
      </c>
    </row>
    <row r="96" spans="1:19" ht="13.2" hidden="1" x14ac:dyDescent="0.25">
      <c r="A96" s="1" t="s">
        <v>104</v>
      </c>
      <c r="B96" s="65"/>
      <c r="C96" s="66" t="s">
        <v>589</v>
      </c>
      <c r="D96" s="65">
        <v>12</v>
      </c>
      <c r="E96" s="65" t="s">
        <v>26</v>
      </c>
      <c r="F96" s="67">
        <v>5500000</v>
      </c>
      <c r="G96" s="154">
        <f>ROUNDDOWN(D96*F96,-3)</f>
        <v>66000000</v>
      </c>
      <c r="H96" s="188"/>
      <c r="I96" s="66" t="s">
        <v>589</v>
      </c>
      <c r="J96" s="65">
        <v>12</v>
      </c>
      <c r="K96" s="65" t="s">
        <v>26</v>
      </c>
      <c r="L96" s="67">
        <v>5500000</v>
      </c>
      <c r="M96" s="67">
        <f>ROUNDDOWN(J96*L96,-3)</f>
        <v>66000000</v>
      </c>
      <c r="N96" s="340">
        <f>G96-M96</f>
        <v>0</v>
      </c>
      <c r="O96" s="240" t="str">
        <f>IF(AND(ISBLANK(H96),N96&lt;&gt;0),"Rev","")</f>
        <v/>
      </c>
      <c r="P96" s="244"/>
      <c r="Q96" s="244"/>
    </row>
    <row r="97" spans="1:19" ht="13.2" x14ac:dyDescent="0.25">
      <c r="A97" s="1" t="s">
        <v>590</v>
      </c>
      <c r="B97" s="80" t="s">
        <v>38</v>
      </c>
      <c r="C97" s="81" t="s">
        <v>97</v>
      </c>
      <c r="D97" s="80"/>
      <c r="E97" s="80"/>
      <c r="F97" s="82"/>
      <c r="G97" s="159">
        <f>SUM(G98,G104,G106)</f>
        <v>102920000</v>
      </c>
      <c r="H97" s="193" t="s">
        <v>38</v>
      </c>
      <c r="I97" s="81" t="s">
        <v>97</v>
      </c>
      <c r="J97" s="80"/>
      <c r="K97" s="80"/>
      <c r="L97" s="82"/>
      <c r="M97" s="82">
        <f>SUM(M98,M104,M106)</f>
        <v>102920000</v>
      </c>
      <c r="N97" s="420">
        <f>SUM(N98,N104,N106)</f>
        <v>0</v>
      </c>
      <c r="O97" s="279" t="s">
        <v>1007</v>
      </c>
      <c r="P97" s="244" t="s">
        <v>502</v>
      </c>
      <c r="Q97" s="244" t="s">
        <v>504</v>
      </c>
      <c r="S97" s="311"/>
    </row>
    <row r="98" spans="1:19" ht="13.2" hidden="1" x14ac:dyDescent="0.25">
      <c r="A98" s="1" t="s">
        <v>591</v>
      </c>
      <c r="B98" s="68" t="s">
        <v>523</v>
      </c>
      <c r="C98" s="69" t="s">
        <v>24</v>
      </c>
      <c r="D98" s="68"/>
      <c r="E98" s="68"/>
      <c r="F98" s="70"/>
      <c r="G98" s="155">
        <f>SUM(G99:G103)</f>
        <v>23750000</v>
      </c>
      <c r="H98" s="189" t="s">
        <v>523</v>
      </c>
      <c r="I98" s="69" t="s">
        <v>24</v>
      </c>
      <c r="J98" s="68"/>
      <c r="K98" s="68"/>
      <c r="L98" s="70"/>
      <c r="M98" s="70">
        <f>SUM(M99:M103)</f>
        <v>23750000</v>
      </c>
      <c r="N98" s="417">
        <f>SUM(N99:N103)</f>
        <v>0</v>
      </c>
      <c r="O98" s="279"/>
      <c r="P98" s="244"/>
      <c r="Q98" s="244"/>
      <c r="S98" s="311" t="s">
        <v>504</v>
      </c>
    </row>
    <row r="99" spans="1:19" ht="13.2" hidden="1" x14ac:dyDescent="0.25">
      <c r="A99" s="1" t="s">
        <v>592</v>
      </c>
      <c r="B99" s="65"/>
      <c r="C99" s="66" t="s">
        <v>555</v>
      </c>
      <c r="D99" s="65">
        <v>90</v>
      </c>
      <c r="E99" s="65" t="s">
        <v>26</v>
      </c>
      <c r="F99" s="67">
        <v>75000</v>
      </c>
      <c r="G99" s="154">
        <f>ROUNDDOWN(D99*F99,-3)</f>
        <v>6750000</v>
      </c>
      <c r="H99" s="188"/>
      <c r="I99" s="66" t="s">
        <v>555</v>
      </c>
      <c r="J99" s="65">
        <v>90</v>
      </c>
      <c r="K99" s="65" t="s">
        <v>26</v>
      </c>
      <c r="L99" s="67">
        <v>75000</v>
      </c>
      <c r="M99" s="67">
        <f>ROUNDDOWN(J99*L99,-3)</f>
        <v>6750000</v>
      </c>
      <c r="N99" s="340">
        <f>G99-M99</f>
        <v>0</v>
      </c>
      <c r="O99" s="240" t="str">
        <f>IF(AND(ISBLANK(H99),N99&lt;&gt;0),"Rev","")</f>
        <v/>
      </c>
      <c r="P99" s="244"/>
      <c r="Q99" s="244"/>
    </row>
    <row r="100" spans="1:19" ht="13.2" hidden="1" x14ac:dyDescent="0.25">
      <c r="A100" s="1" t="s">
        <v>593</v>
      </c>
      <c r="B100" s="65"/>
      <c r="C100" s="66" t="s">
        <v>556</v>
      </c>
      <c r="D100" s="65">
        <v>2</v>
      </c>
      <c r="E100" s="65" t="s">
        <v>120</v>
      </c>
      <c r="F100" s="67">
        <v>1500000</v>
      </c>
      <c r="G100" s="154">
        <f>ROUNDDOWN(D100*F100,-3)</f>
        <v>3000000</v>
      </c>
      <c r="H100" s="188"/>
      <c r="I100" s="66" t="s">
        <v>556</v>
      </c>
      <c r="J100" s="65">
        <v>2</v>
      </c>
      <c r="K100" s="65" t="s">
        <v>120</v>
      </c>
      <c r="L100" s="67">
        <v>1500000</v>
      </c>
      <c r="M100" s="67">
        <f>ROUNDDOWN(J100*L100,-3)</f>
        <v>3000000</v>
      </c>
      <c r="N100" s="340">
        <f>G100-M100</f>
        <v>0</v>
      </c>
      <c r="O100" s="240" t="str">
        <f>IF(AND(ISBLANK(H100),N100&lt;&gt;0),"Rev","")</f>
        <v/>
      </c>
      <c r="P100" s="244"/>
      <c r="Q100" s="244"/>
    </row>
    <row r="101" spans="1:19" ht="13.2" hidden="1" x14ac:dyDescent="0.25">
      <c r="A101" s="1" t="s">
        <v>594</v>
      </c>
      <c r="B101" s="65"/>
      <c r="C101" s="66" t="s">
        <v>557</v>
      </c>
      <c r="D101" s="65">
        <v>2</v>
      </c>
      <c r="E101" s="65" t="s">
        <v>120</v>
      </c>
      <c r="F101" s="67">
        <v>1500000</v>
      </c>
      <c r="G101" s="154">
        <f>ROUNDDOWN(D101*F101,-3)</f>
        <v>3000000</v>
      </c>
      <c r="H101" s="188"/>
      <c r="I101" s="66" t="s">
        <v>557</v>
      </c>
      <c r="J101" s="65">
        <v>2</v>
      </c>
      <c r="K101" s="65" t="s">
        <v>120</v>
      </c>
      <c r="L101" s="67">
        <v>1500000</v>
      </c>
      <c r="M101" s="67">
        <f>ROUNDDOWN(J101*L101,-3)</f>
        <v>3000000</v>
      </c>
      <c r="N101" s="340">
        <f>G101-M101</f>
        <v>0</v>
      </c>
      <c r="O101" s="240" t="str">
        <f>IF(AND(ISBLANK(H101),N101&lt;&gt;0),"Rev","")</f>
        <v/>
      </c>
      <c r="P101" s="244"/>
      <c r="Q101" s="244"/>
    </row>
    <row r="102" spans="1:19" ht="13.2" hidden="1" x14ac:dyDescent="0.25">
      <c r="A102" s="1" t="s">
        <v>595</v>
      </c>
      <c r="B102" s="65"/>
      <c r="C102" s="66" t="s">
        <v>558</v>
      </c>
      <c r="D102" s="65">
        <v>2</v>
      </c>
      <c r="E102" s="65" t="s">
        <v>120</v>
      </c>
      <c r="F102" s="67">
        <v>1000000</v>
      </c>
      <c r="G102" s="154">
        <f>ROUNDDOWN(D102*F102,-3)</f>
        <v>2000000</v>
      </c>
      <c r="H102" s="188"/>
      <c r="I102" s="66" t="s">
        <v>558</v>
      </c>
      <c r="J102" s="65">
        <v>2</v>
      </c>
      <c r="K102" s="65" t="s">
        <v>120</v>
      </c>
      <c r="L102" s="67">
        <v>1000000</v>
      </c>
      <c r="M102" s="67">
        <f>ROUNDDOWN(J102*L102,-3)</f>
        <v>2000000</v>
      </c>
      <c r="N102" s="340">
        <f>G102-M102</f>
        <v>0</v>
      </c>
      <c r="O102" s="240" t="str">
        <f>IF(AND(ISBLANK(H102),N102&lt;&gt;0),"Rev","")</f>
        <v/>
      </c>
      <c r="P102" s="244"/>
      <c r="Q102" s="244"/>
    </row>
    <row r="103" spans="1:19" ht="13.2" hidden="1" x14ac:dyDescent="0.25">
      <c r="A103" s="25" t="s">
        <v>596</v>
      </c>
      <c r="B103" s="65"/>
      <c r="C103" s="66" t="s">
        <v>597</v>
      </c>
      <c r="D103" s="65">
        <v>36</v>
      </c>
      <c r="E103" s="65" t="s">
        <v>26</v>
      </c>
      <c r="F103" s="67">
        <v>250000</v>
      </c>
      <c r="G103" s="154">
        <f>ROUNDDOWN(D103*F103,-3)</f>
        <v>9000000</v>
      </c>
      <c r="H103" s="188"/>
      <c r="I103" s="66" t="s">
        <v>597</v>
      </c>
      <c r="J103" s="65">
        <v>36</v>
      </c>
      <c r="K103" s="65" t="s">
        <v>26</v>
      </c>
      <c r="L103" s="67">
        <v>250000</v>
      </c>
      <c r="M103" s="67">
        <f>ROUNDDOWN(J103*L103,-3)</f>
        <v>9000000</v>
      </c>
      <c r="N103" s="340">
        <f>G103-M103</f>
        <v>0</v>
      </c>
      <c r="O103" s="240" t="str">
        <f>IF(AND(ISBLANK(H103),N103&lt;&gt;0),"Rev","")</f>
        <v/>
      </c>
      <c r="P103" s="244"/>
      <c r="Q103" s="244"/>
    </row>
    <row r="104" spans="1:19" ht="13.2" hidden="1" x14ac:dyDescent="0.25">
      <c r="A104" s="1" t="s">
        <v>598</v>
      </c>
      <c r="B104" s="74" t="s">
        <v>528</v>
      </c>
      <c r="C104" s="75" t="s">
        <v>31</v>
      </c>
      <c r="D104" s="74"/>
      <c r="E104" s="74"/>
      <c r="F104" s="76"/>
      <c r="G104" s="157">
        <f>G105</f>
        <v>10000000</v>
      </c>
      <c r="H104" s="191" t="s">
        <v>528</v>
      </c>
      <c r="I104" s="75" t="s">
        <v>31</v>
      </c>
      <c r="J104" s="74"/>
      <c r="K104" s="74"/>
      <c r="L104" s="76"/>
      <c r="M104" s="76">
        <f>M105</f>
        <v>10000000</v>
      </c>
      <c r="N104" s="418">
        <f>N105</f>
        <v>0</v>
      </c>
      <c r="O104" s="279"/>
      <c r="P104" s="244"/>
      <c r="Q104" s="244"/>
      <c r="S104" s="311" t="s">
        <v>504</v>
      </c>
    </row>
    <row r="105" spans="1:19" ht="13.2" hidden="1" x14ac:dyDescent="0.25">
      <c r="A105" s="1" t="s">
        <v>599</v>
      </c>
      <c r="B105" s="65"/>
      <c r="C105" s="66" t="s">
        <v>559</v>
      </c>
      <c r="D105" s="65">
        <v>10</v>
      </c>
      <c r="E105" s="65" t="s">
        <v>33</v>
      </c>
      <c r="F105" s="67">
        <v>1000000</v>
      </c>
      <c r="G105" s="154">
        <f>ROUNDDOWN(D105*F105,-3)</f>
        <v>10000000</v>
      </c>
      <c r="H105" s="188"/>
      <c r="I105" s="66" t="s">
        <v>559</v>
      </c>
      <c r="J105" s="65">
        <v>10</v>
      </c>
      <c r="K105" s="65" t="s">
        <v>33</v>
      </c>
      <c r="L105" s="67">
        <v>1000000</v>
      </c>
      <c r="M105" s="67">
        <f>ROUNDDOWN(J105*L105,-3)</f>
        <v>10000000</v>
      </c>
      <c r="N105" s="340">
        <f>G105-M105</f>
        <v>0</v>
      </c>
      <c r="O105" s="253"/>
      <c r="P105" s="244"/>
      <c r="Q105" s="244"/>
    </row>
    <row r="106" spans="1:19" ht="13.2" hidden="1" x14ac:dyDescent="0.25">
      <c r="A106" s="1" t="s">
        <v>600</v>
      </c>
      <c r="B106" s="68" t="s">
        <v>525</v>
      </c>
      <c r="C106" s="69" t="s">
        <v>35</v>
      </c>
      <c r="D106" s="68"/>
      <c r="E106" s="68"/>
      <c r="F106" s="70"/>
      <c r="G106" s="155">
        <f>G107</f>
        <v>69170000</v>
      </c>
      <c r="H106" s="189" t="s">
        <v>525</v>
      </c>
      <c r="I106" s="69" t="s">
        <v>35</v>
      </c>
      <c r="J106" s="68"/>
      <c r="K106" s="68"/>
      <c r="L106" s="70"/>
      <c r="M106" s="70">
        <f>M107</f>
        <v>69170000</v>
      </c>
      <c r="N106" s="417">
        <f>N107</f>
        <v>0</v>
      </c>
      <c r="O106" s="279"/>
      <c r="P106" s="244"/>
      <c r="Q106" s="244"/>
      <c r="S106" s="311" t="s">
        <v>504</v>
      </c>
    </row>
    <row r="107" spans="1:19" ht="13.2" hidden="1" x14ac:dyDescent="0.25">
      <c r="A107" s="1" t="s">
        <v>601</v>
      </c>
      <c r="B107" s="65"/>
      <c r="C107" s="66" t="s">
        <v>602</v>
      </c>
      <c r="D107" s="65">
        <v>26</v>
      </c>
      <c r="E107" s="65" t="s">
        <v>26</v>
      </c>
      <c r="F107" s="67">
        <v>2660417</v>
      </c>
      <c r="G107" s="154">
        <f>ROUNDDOWN(D107*F107,-3)</f>
        <v>69170000</v>
      </c>
      <c r="H107" s="188"/>
      <c r="I107" s="66" t="s">
        <v>602</v>
      </c>
      <c r="J107" s="65">
        <v>26</v>
      </c>
      <c r="K107" s="65" t="s">
        <v>26</v>
      </c>
      <c r="L107" s="67">
        <v>2660417</v>
      </c>
      <c r="M107" s="67">
        <f>ROUNDDOWN(J107*L107,-3)</f>
        <v>69170000</v>
      </c>
      <c r="N107" s="340">
        <f>G107-M107</f>
        <v>0</v>
      </c>
      <c r="O107" s="240" t="str">
        <f>IF(AND(ISBLANK(H107),N107&lt;&gt;0),"Rev","")</f>
        <v/>
      </c>
      <c r="P107" s="244"/>
      <c r="Q107" s="244"/>
    </row>
    <row r="108" spans="1:19" ht="13.2" x14ac:dyDescent="0.25">
      <c r="A108" s="1" t="s">
        <v>105</v>
      </c>
      <c r="B108" s="83" t="s">
        <v>105</v>
      </c>
      <c r="C108" s="84" t="s">
        <v>106</v>
      </c>
      <c r="D108" s="83"/>
      <c r="E108" s="83"/>
      <c r="F108" s="85"/>
      <c r="G108" s="160">
        <f>SUM(G109,G563)</f>
        <v>22288180000</v>
      </c>
      <c r="H108" s="194" t="s">
        <v>105</v>
      </c>
      <c r="I108" s="84" t="s">
        <v>106</v>
      </c>
      <c r="J108" s="83"/>
      <c r="K108" s="83"/>
      <c r="L108" s="85"/>
      <c r="M108" s="85">
        <f>SUM(M109,M563)</f>
        <v>22288180000</v>
      </c>
      <c r="N108" s="421">
        <f>SUM(N109,N563)</f>
        <v>0</v>
      </c>
      <c r="O108" s="279" t="s">
        <v>1007</v>
      </c>
      <c r="P108" s="244"/>
      <c r="Q108" s="244"/>
    </row>
    <row r="109" spans="1:19" ht="26.4" x14ac:dyDescent="0.25">
      <c r="A109" s="1" t="s">
        <v>107</v>
      </c>
      <c r="B109" s="86" t="s">
        <v>603</v>
      </c>
      <c r="C109" s="87" t="s">
        <v>108</v>
      </c>
      <c r="D109" s="86"/>
      <c r="E109" s="86"/>
      <c r="F109" s="88"/>
      <c r="G109" s="161">
        <f>SUM(G110,G116,G354,G360)</f>
        <v>13788180000</v>
      </c>
      <c r="H109" s="195" t="s">
        <v>603</v>
      </c>
      <c r="I109" s="87" t="s">
        <v>108</v>
      </c>
      <c r="J109" s="86"/>
      <c r="K109" s="86"/>
      <c r="L109" s="88"/>
      <c r="M109" s="88">
        <f>SUM(M110,M116,M354,M360)</f>
        <v>13788180000</v>
      </c>
      <c r="N109" s="422">
        <f>SUM(N110,N116,N354,N360)</f>
        <v>0</v>
      </c>
      <c r="O109" s="279" t="s">
        <v>1007</v>
      </c>
      <c r="P109" s="244"/>
      <c r="Q109" s="244"/>
    </row>
    <row r="110" spans="1:19" ht="26.4" x14ac:dyDescent="0.25">
      <c r="A110" s="1" t="s">
        <v>109</v>
      </c>
      <c r="B110" s="89" t="s">
        <v>110</v>
      </c>
      <c r="C110" s="90" t="s">
        <v>604</v>
      </c>
      <c r="D110" s="89">
        <v>2</v>
      </c>
      <c r="E110" s="89" t="s">
        <v>111</v>
      </c>
      <c r="F110" s="91"/>
      <c r="G110" s="162">
        <f>G111</f>
        <v>260000000</v>
      </c>
      <c r="H110" s="196" t="s">
        <v>110</v>
      </c>
      <c r="I110" s="90" t="s">
        <v>604</v>
      </c>
      <c r="J110" s="89">
        <v>2</v>
      </c>
      <c r="K110" s="89" t="s">
        <v>111</v>
      </c>
      <c r="L110" s="91"/>
      <c r="M110" s="91">
        <f t="shared" ref="M110:N112" si="1">M111</f>
        <v>260000000</v>
      </c>
      <c r="N110" s="423">
        <f t="shared" si="1"/>
        <v>0</v>
      </c>
      <c r="O110" s="279" t="s">
        <v>1007</v>
      </c>
      <c r="P110" s="244"/>
      <c r="Q110" s="244"/>
    </row>
    <row r="111" spans="1:19" ht="26.4" hidden="1" x14ac:dyDescent="0.25">
      <c r="A111" s="1" t="s">
        <v>112</v>
      </c>
      <c r="B111" s="92" t="s">
        <v>113</v>
      </c>
      <c r="C111" s="93" t="s">
        <v>605</v>
      </c>
      <c r="D111" s="92">
        <v>2</v>
      </c>
      <c r="E111" s="92" t="s">
        <v>111</v>
      </c>
      <c r="F111" s="94"/>
      <c r="G111" s="94">
        <f>G112</f>
        <v>260000000</v>
      </c>
      <c r="H111" s="92" t="s">
        <v>113</v>
      </c>
      <c r="I111" s="93" t="s">
        <v>605</v>
      </c>
      <c r="J111" s="92">
        <v>2</v>
      </c>
      <c r="K111" s="92" t="s">
        <v>111</v>
      </c>
      <c r="L111" s="94"/>
      <c r="M111" s="94">
        <f t="shared" si="1"/>
        <v>260000000</v>
      </c>
      <c r="N111" s="424">
        <f t="shared" si="1"/>
        <v>0</v>
      </c>
      <c r="O111" s="289"/>
      <c r="P111" s="244"/>
      <c r="Q111" s="244"/>
    </row>
    <row r="112" spans="1:19" ht="26.4" hidden="1" x14ac:dyDescent="0.25">
      <c r="A112" s="1" t="s">
        <v>114</v>
      </c>
      <c r="B112" s="370" t="s">
        <v>606</v>
      </c>
      <c r="C112" s="371" t="s">
        <v>115</v>
      </c>
      <c r="D112" s="370"/>
      <c r="E112" s="370" t="s">
        <v>554</v>
      </c>
      <c r="F112" s="372"/>
      <c r="G112" s="373">
        <f>G113</f>
        <v>260000000</v>
      </c>
      <c r="H112" s="374" t="s">
        <v>606</v>
      </c>
      <c r="I112" s="371" t="s">
        <v>115</v>
      </c>
      <c r="J112" s="370"/>
      <c r="K112" s="370" t="s">
        <v>554</v>
      </c>
      <c r="L112" s="372"/>
      <c r="M112" s="372">
        <f t="shared" si="1"/>
        <v>260000000</v>
      </c>
      <c r="N112" s="425">
        <f t="shared" si="1"/>
        <v>0</v>
      </c>
      <c r="O112" s="290"/>
      <c r="P112" s="244"/>
      <c r="Q112" s="244"/>
    </row>
    <row r="113" spans="1:19" ht="13.2" hidden="1" x14ac:dyDescent="0.25">
      <c r="A113" s="1" t="s">
        <v>116</v>
      </c>
      <c r="B113" s="80" t="s">
        <v>21</v>
      </c>
      <c r="C113" s="81" t="s">
        <v>607</v>
      </c>
      <c r="D113" s="80"/>
      <c r="E113" s="80"/>
      <c r="F113" s="82"/>
      <c r="G113" s="159">
        <f>G114</f>
        <v>260000000</v>
      </c>
      <c r="H113" s="193" t="s">
        <v>21</v>
      </c>
      <c r="I113" s="81" t="s">
        <v>607</v>
      </c>
      <c r="J113" s="80"/>
      <c r="K113" s="80"/>
      <c r="L113" s="82"/>
      <c r="M113" s="82">
        <f t="shared" ref="M113:N114" si="2">M114</f>
        <v>260000000</v>
      </c>
      <c r="N113" s="420">
        <f t="shared" si="2"/>
        <v>0</v>
      </c>
      <c r="O113" s="285"/>
      <c r="P113" s="244" t="s">
        <v>505</v>
      </c>
      <c r="Q113" s="244" t="s">
        <v>506</v>
      </c>
      <c r="S113" s="311"/>
    </row>
    <row r="114" spans="1:19" ht="13.2" hidden="1" x14ac:dyDescent="0.25">
      <c r="A114" s="1" t="s">
        <v>117</v>
      </c>
      <c r="B114" s="62" t="s">
        <v>608</v>
      </c>
      <c r="C114" s="63" t="s">
        <v>118</v>
      </c>
      <c r="D114" s="62"/>
      <c r="E114" s="62"/>
      <c r="F114" s="64"/>
      <c r="G114" s="153">
        <f>G115</f>
        <v>260000000</v>
      </c>
      <c r="H114" s="187" t="s">
        <v>608</v>
      </c>
      <c r="I114" s="63" t="s">
        <v>118</v>
      </c>
      <c r="J114" s="62"/>
      <c r="K114" s="62"/>
      <c r="L114" s="64"/>
      <c r="M114" s="64">
        <f t="shared" si="2"/>
        <v>260000000</v>
      </c>
      <c r="N114" s="416">
        <f t="shared" si="2"/>
        <v>0</v>
      </c>
      <c r="O114" s="280"/>
      <c r="P114" s="244"/>
      <c r="Q114" s="244"/>
      <c r="R114" s="345" t="s">
        <v>1043</v>
      </c>
      <c r="S114" s="311" t="s">
        <v>506</v>
      </c>
    </row>
    <row r="115" spans="1:19" ht="13.2" hidden="1" x14ac:dyDescent="0.25">
      <c r="A115" s="1" t="s">
        <v>119</v>
      </c>
      <c r="B115" s="65"/>
      <c r="C115" s="66" t="s">
        <v>609</v>
      </c>
      <c r="D115" s="65">
        <v>1</v>
      </c>
      <c r="E115" s="65" t="s">
        <v>120</v>
      </c>
      <c r="F115" s="67">
        <v>260000000</v>
      </c>
      <c r="G115" s="154">
        <f>ROUNDDOWN(D115*F115,-3)</f>
        <v>260000000</v>
      </c>
      <c r="H115" s="188"/>
      <c r="I115" s="66" t="s">
        <v>609</v>
      </c>
      <c r="J115" s="65">
        <v>1</v>
      </c>
      <c r="K115" s="65" t="s">
        <v>120</v>
      </c>
      <c r="L115" s="67">
        <v>260000000</v>
      </c>
      <c r="M115" s="67">
        <f>ROUNDDOWN(J115*L115,-3)</f>
        <v>260000000</v>
      </c>
      <c r="N115" s="340">
        <f>G115-M115</f>
        <v>0</v>
      </c>
      <c r="O115" s="240" t="str">
        <f>IF(AND(ISBLANK(H115),N115&lt;&gt;0),"Rev","")</f>
        <v/>
      </c>
      <c r="P115" s="244"/>
      <c r="Q115" s="244"/>
    </row>
    <row r="116" spans="1:19" ht="66" x14ac:dyDescent="0.25">
      <c r="A116" s="1" t="s">
        <v>121</v>
      </c>
      <c r="B116" s="98" t="s">
        <v>122</v>
      </c>
      <c r="C116" s="99" t="s">
        <v>610</v>
      </c>
      <c r="D116" s="98">
        <v>8</v>
      </c>
      <c r="E116" s="501" t="s">
        <v>611</v>
      </c>
      <c r="F116" s="501"/>
      <c r="G116" s="165">
        <f>SUM(G117,G132,G269)</f>
        <v>10694573000</v>
      </c>
      <c r="H116" s="199" t="s">
        <v>122</v>
      </c>
      <c r="I116" s="99" t="s">
        <v>610</v>
      </c>
      <c r="J116" s="98">
        <v>8</v>
      </c>
      <c r="K116" s="249" t="s">
        <v>611</v>
      </c>
      <c r="L116" s="249"/>
      <c r="M116" s="100">
        <f>SUM(M117,M132,M269)</f>
        <v>11259205000</v>
      </c>
      <c r="N116" s="408">
        <f>SUM(N117,N132,N269)</f>
        <v>-564632000</v>
      </c>
      <c r="O116" s="279" t="s">
        <v>1007</v>
      </c>
      <c r="P116" s="244"/>
      <c r="Q116" s="244"/>
    </row>
    <row r="117" spans="1:19" ht="13.2" x14ac:dyDescent="0.25">
      <c r="A117" s="1" t="s">
        <v>124</v>
      </c>
      <c r="B117" s="101" t="s">
        <v>125</v>
      </c>
      <c r="C117" s="102" t="s">
        <v>126</v>
      </c>
      <c r="D117" s="101">
        <v>1</v>
      </c>
      <c r="E117" s="101" t="s">
        <v>123</v>
      </c>
      <c r="F117" s="103"/>
      <c r="G117" s="166">
        <f>G118</f>
        <v>253780000</v>
      </c>
      <c r="H117" s="200" t="s">
        <v>125</v>
      </c>
      <c r="I117" s="102" t="s">
        <v>126</v>
      </c>
      <c r="J117" s="101">
        <v>1</v>
      </c>
      <c r="K117" s="101" t="s">
        <v>123</v>
      </c>
      <c r="L117" s="103"/>
      <c r="M117" s="103">
        <f t="shared" ref="M117:N118" si="3">M118</f>
        <v>104426000</v>
      </c>
      <c r="N117" s="434">
        <f t="shared" si="3"/>
        <v>149354000</v>
      </c>
      <c r="O117" s="279" t="s">
        <v>1007</v>
      </c>
      <c r="P117" s="244"/>
      <c r="Q117" s="244"/>
    </row>
    <row r="118" spans="1:19" ht="13.2" x14ac:dyDescent="0.25">
      <c r="A118" s="1" t="s">
        <v>612</v>
      </c>
      <c r="B118" s="375" t="s">
        <v>613</v>
      </c>
      <c r="C118" s="376" t="s">
        <v>127</v>
      </c>
      <c r="D118" s="375"/>
      <c r="E118" s="375" t="s">
        <v>554</v>
      </c>
      <c r="F118" s="377"/>
      <c r="G118" s="378">
        <f>G119</f>
        <v>253780000</v>
      </c>
      <c r="H118" s="379" t="s">
        <v>613</v>
      </c>
      <c r="I118" s="376" t="s">
        <v>127</v>
      </c>
      <c r="J118" s="375"/>
      <c r="K118" s="375" t="s">
        <v>554</v>
      </c>
      <c r="L118" s="377"/>
      <c r="M118" s="377">
        <f t="shared" si="3"/>
        <v>104426000</v>
      </c>
      <c r="N118" s="435">
        <f t="shared" si="3"/>
        <v>149354000</v>
      </c>
      <c r="O118" s="279" t="s">
        <v>1007</v>
      </c>
      <c r="P118" s="244"/>
      <c r="Q118" s="244"/>
    </row>
    <row r="119" spans="1:19" ht="13.2" x14ac:dyDescent="0.25">
      <c r="A119" s="1" t="s">
        <v>614</v>
      </c>
      <c r="B119" s="107" t="s">
        <v>21</v>
      </c>
      <c r="C119" s="108" t="s">
        <v>128</v>
      </c>
      <c r="D119" s="107"/>
      <c r="E119" s="107"/>
      <c r="F119" s="109"/>
      <c r="G119" s="168">
        <f>SUM(G120,G125,G128,G130)</f>
        <v>253780000</v>
      </c>
      <c r="H119" s="202" t="s">
        <v>21</v>
      </c>
      <c r="I119" s="108" t="s">
        <v>128</v>
      </c>
      <c r="J119" s="107"/>
      <c r="K119" s="107"/>
      <c r="L119" s="109"/>
      <c r="M119" s="109">
        <f>SUM(M120,M125,M128,M130)</f>
        <v>104426000</v>
      </c>
      <c r="N119" s="436">
        <f>SUM(N120,N125,N128,N130)</f>
        <v>149354000</v>
      </c>
      <c r="O119" s="279" t="s">
        <v>1007</v>
      </c>
      <c r="P119" s="244" t="s">
        <v>507</v>
      </c>
      <c r="Q119" s="244" t="s">
        <v>508</v>
      </c>
      <c r="S119" s="311"/>
    </row>
    <row r="120" spans="1:19" ht="13.2" x14ac:dyDescent="0.25">
      <c r="A120" s="1" t="s">
        <v>615</v>
      </c>
      <c r="B120" s="110" t="s">
        <v>523</v>
      </c>
      <c r="C120" s="111" t="s">
        <v>24</v>
      </c>
      <c r="D120" s="110"/>
      <c r="E120" s="110"/>
      <c r="F120" s="112"/>
      <c r="G120" s="169">
        <f>SUM(G121:G124)</f>
        <v>39000000</v>
      </c>
      <c r="H120" s="203" t="s">
        <v>523</v>
      </c>
      <c r="I120" s="111" t="s">
        <v>24</v>
      </c>
      <c r="J120" s="110"/>
      <c r="K120" s="110"/>
      <c r="L120" s="112"/>
      <c r="M120" s="112">
        <f>SUM(M121:M124)</f>
        <v>23500000</v>
      </c>
      <c r="N120" s="437">
        <f>SUM(N121:N124)</f>
        <v>15500000</v>
      </c>
      <c r="O120" s="279" t="s">
        <v>1007</v>
      </c>
      <c r="P120" s="244"/>
      <c r="Q120" s="244"/>
      <c r="R120" s="4" t="s">
        <v>1046</v>
      </c>
      <c r="S120" s="311" t="s">
        <v>508</v>
      </c>
    </row>
    <row r="121" spans="1:19" ht="13.2" x14ac:dyDescent="0.25">
      <c r="A121" s="1" t="s">
        <v>616</v>
      </c>
      <c r="B121" s="65"/>
      <c r="C121" s="66" t="s">
        <v>555</v>
      </c>
      <c r="D121" s="65">
        <v>200</v>
      </c>
      <c r="E121" s="65" t="s">
        <v>26</v>
      </c>
      <c r="F121" s="67">
        <v>75000</v>
      </c>
      <c r="G121" s="154">
        <f>ROUNDDOWN(D121*F121,-3)</f>
        <v>15000000</v>
      </c>
      <c r="H121" s="188"/>
      <c r="I121" s="271" t="s">
        <v>555</v>
      </c>
      <c r="J121" s="272">
        <v>100</v>
      </c>
      <c r="K121" s="272" t="s">
        <v>26</v>
      </c>
      <c r="L121" s="274">
        <v>75000</v>
      </c>
      <c r="M121" s="274">
        <f>ROUNDDOWN(J121*L121,-3)</f>
        <v>7500000</v>
      </c>
      <c r="N121" s="480">
        <f>G121-M121</f>
        <v>7500000</v>
      </c>
      <c r="O121" s="253" t="str">
        <f>IF(AND(ISBLANK(H121),N121&lt;&gt;0),"Rev detil","")</f>
        <v>Rev detil</v>
      </c>
      <c r="P121" s="244"/>
      <c r="Q121" s="244"/>
    </row>
    <row r="122" spans="1:19" ht="13.2" x14ac:dyDescent="0.25">
      <c r="A122" s="1" t="s">
        <v>617</v>
      </c>
      <c r="B122" s="65"/>
      <c r="C122" s="66" t="s">
        <v>556</v>
      </c>
      <c r="D122" s="65">
        <v>6</v>
      </c>
      <c r="E122" s="65" t="s">
        <v>120</v>
      </c>
      <c r="F122" s="67">
        <v>1500000</v>
      </c>
      <c r="G122" s="154">
        <f>ROUNDDOWN(D122*F122,-3)</f>
        <v>9000000</v>
      </c>
      <c r="H122" s="188"/>
      <c r="I122" s="271" t="s">
        <v>556</v>
      </c>
      <c r="J122" s="272">
        <v>4</v>
      </c>
      <c r="K122" s="272" t="s">
        <v>120</v>
      </c>
      <c r="L122" s="274">
        <v>1500000</v>
      </c>
      <c r="M122" s="274">
        <f>ROUNDDOWN(J122*L122,-3)</f>
        <v>6000000</v>
      </c>
      <c r="N122" s="480">
        <f>G122-M122</f>
        <v>3000000</v>
      </c>
      <c r="O122" s="253" t="str">
        <f>IF(AND(ISBLANK(H122),N122&lt;&gt;0),"Rev detil","")</f>
        <v>Rev detil</v>
      </c>
      <c r="P122" s="244"/>
      <c r="Q122" s="244"/>
    </row>
    <row r="123" spans="1:19" ht="13.2" x14ac:dyDescent="0.25">
      <c r="A123" s="1" t="s">
        <v>618</v>
      </c>
      <c r="B123" s="65"/>
      <c r="C123" s="66" t="s">
        <v>557</v>
      </c>
      <c r="D123" s="65">
        <v>6</v>
      </c>
      <c r="E123" s="65" t="s">
        <v>120</v>
      </c>
      <c r="F123" s="67">
        <v>1500000</v>
      </c>
      <c r="G123" s="154">
        <f>ROUNDDOWN(D123*F123,-3)</f>
        <v>9000000</v>
      </c>
      <c r="H123" s="188"/>
      <c r="I123" s="271" t="s">
        <v>557</v>
      </c>
      <c r="J123" s="272">
        <v>4</v>
      </c>
      <c r="K123" s="272" t="s">
        <v>120</v>
      </c>
      <c r="L123" s="274">
        <v>1500000</v>
      </c>
      <c r="M123" s="274">
        <f>ROUNDDOWN(J123*L123,-3)</f>
        <v>6000000</v>
      </c>
      <c r="N123" s="480">
        <f>G123-M123</f>
        <v>3000000</v>
      </c>
      <c r="O123" s="253" t="str">
        <f>IF(AND(ISBLANK(H123),N123&lt;&gt;0),"Rev detil","")</f>
        <v>Rev detil</v>
      </c>
      <c r="P123" s="244"/>
      <c r="Q123" s="244"/>
    </row>
    <row r="124" spans="1:19" ht="13.2" x14ac:dyDescent="0.25">
      <c r="A124" s="1" t="s">
        <v>619</v>
      </c>
      <c r="B124" s="65"/>
      <c r="C124" s="66" t="s">
        <v>558</v>
      </c>
      <c r="D124" s="65">
        <v>6</v>
      </c>
      <c r="E124" s="65" t="s">
        <v>120</v>
      </c>
      <c r="F124" s="67">
        <v>1000000</v>
      </c>
      <c r="G124" s="154">
        <f>ROUNDDOWN(D124*F124,-3)</f>
        <v>6000000</v>
      </c>
      <c r="H124" s="188"/>
      <c r="I124" s="271" t="s">
        <v>558</v>
      </c>
      <c r="J124" s="272">
        <v>4</v>
      </c>
      <c r="K124" s="272" t="s">
        <v>120</v>
      </c>
      <c r="L124" s="274">
        <v>1000000</v>
      </c>
      <c r="M124" s="274">
        <f>ROUNDDOWN(J124*L124,-3)</f>
        <v>4000000</v>
      </c>
      <c r="N124" s="480">
        <f>G124-M124</f>
        <v>2000000</v>
      </c>
      <c r="O124" s="253" t="str">
        <f>IF(AND(ISBLANK(H124),N124&lt;&gt;0),"Rev detil","")</f>
        <v>Rev detil</v>
      </c>
      <c r="P124" s="244"/>
      <c r="Q124" s="244"/>
    </row>
    <row r="125" spans="1:19" ht="13.2" x14ac:dyDescent="0.25">
      <c r="A125" s="1" t="s">
        <v>620</v>
      </c>
      <c r="B125" s="62" t="s">
        <v>524</v>
      </c>
      <c r="C125" s="63" t="s">
        <v>73</v>
      </c>
      <c r="D125" s="62"/>
      <c r="E125" s="62"/>
      <c r="F125" s="64"/>
      <c r="G125" s="153">
        <f>SUM(G126:G127)</f>
        <v>9000000</v>
      </c>
      <c r="H125" s="187" t="s">
        <v>524</v>
      </c>
      <c r="I125" s="63" t="s">
        <v>73</v>
      </c>
      <c r="J125" s="62"/>
      <c r="K125" s="62"/>
      <c r="L125" s="64"/>
      <c r="M125" s="64">
        <f>SUM(M126:M127)</f>
        <v>9000000</v>
      </c>
      <c r="N125" s="416">
        <f>SUM(N126:N127)</f>
        <v>0</v>
      </c>
      <c r="O125" s="279" t="s">
        <v>1007</v>
      </c>
      <c r="P125" s="244"/>
      <c r="Q125" s="244"/>
      <c r="R125" s="4" t="s">
        <v>1046</v>
      </c>
      <c r="S125" s="311" t="s">
        <v>508</v>
      </c>
    </row>
    <row r="126" spans="1:19" ht="13.2" hidden="1" x14ac:dyDescent="0.25">
      <c r="A126" s="1" t="s">
        <v>621</v>
      </c>
      <c r="B126" s="65"/>
      <c r="C126" s="66" t="s">
        <v>622</v>
      </c>
      <c r="D126" s="65">
        <v>4</v>
      </c>
      <c r="E126" s="65" t="s">
        <v>120</v>
      </c>
      <c r="F126" s="67">
        <v>250000</v>
      </c>
      <c r="G126" s="154">
        <f>ROUNDDOWN(D126*F126,-3)</f>
        <v>1000000</v>
      </c>
      <c r="H126" s="188"/>
      <c r="I126" s="66" t="s">
        <v>622</v>
      </c>
      <c r="J126" s="65">
        <v>4</v>
      </c>
      <c r="K126" s="65" t="s">
        <v>120</v>
      </c>
      <c r="L126" s="67">
        <v>250000</v>
      </c>
      <c r="M126" s="67">
        <f>ROUNDDOWN(J126*L126,-3)</f>
        <v>1000000</v>
      </c>
      <c r="N126" s="340">
        <f>G126-M126</f>
        <v>0</v>
      </c>
      <c r="O126" s="240" t="str">
        <f>IF(AND(ISBLANK(H126),N126&lt;&gt;0),"Rev","")</f>
        <v/>
      </c>
      <c r="P126" s="244"/>
      <c r="Q126" s="244"/>
    </row>
    <row r="127" spans="1:19" ht="13.2" hidden="1" x14ac:dyDescent="0.25">
      <c r="A127" s="25" t="s">
        <v>623</v>
      </c>
      <c r="B127" s="65"/>
      <c r="C127" s="66" t="s">
        <v>624</v>
      </c>
      <c r="D127" s="65">
        <v>1</v>
      </c>
      <c r="E127" s="65" t="s">
        <v>120</v>
      </c>
      <c r="F127" s="67">
        <v>8000000</v>
      </c>
      <c r="G127" s="154">
        <f>ROUNDDOWN(D127*F127,-3)</f>
        <v>8000000</v>
      </c>
      <c r="H127" s="188"/>
      <c r="I127" s="66" t="s">
        <v>624</v>
      </c>
      <c r="J127" s="65">
        <v>1</v>
      </c>
      <c r="K127" s="65" t="s">
        <v>120</v>
      </c>
      <c r="L127" s="67">
        <v>8000000</v>
      </c>
      <c r="M127" s="67">
        <f>ROUNDDOWN(J127*L127,-3)</f>
        <v>8000000</v>
      </c>
      <c r="N127" s="340">
        <f>G127-M127</f>
        <v>0</v>
      </c>
      <c r="O127" s="240" t="str">
        <f>IF(AND(ISBLANK(H127),N127&lt;&gt;0),"Rev","")</f>
        <v/>
      </c>
      <c r="P127" s="244"/>
      <c r="Q127" s="244"/>
    </row>
    <row r="128" spans="1:19" ht="13.2" x14ac:dyDescent="0.25">
      <c r="A128" s="1" t="s">
        <v>625</v>
      </c>
      <c r="B128" s="113" t="s">
        <v>528</v>
      </c>
      <c r="C128" s="114" t="s">
        <v>31</v>
      </c>
      <c r="D128" s="113"/>
      <c r="E128" s="113"/>
      <c r="F128" s="115"/>
      <c r="G128" s="170">
        <f>G129</f>
        <v>8000000</v>
      </c>
      <c r="H128" s="204" t="s">
        <v>528</v>
      </c>
      <c r="I128" s="114" t="s">
        <v>31</v>
      </c>
      <c r="J128" s="113"/>
      <c r="K128" s="113"/>
      <c r="L128" s="115"/>
      <c r="M128" s="115">
        <f>M129</f>
        <v>6000000</v>
      </c>
      <c r="N128" s="429">
        <f>N129</f>
        <v>2000000</v>
      </c>
      <c r="O128" s="279" t="s">
        <v>1007</v>
      </c>
      <c r="P128" s="244"/>
      <c r="Q128" s="244"/>
      <c r="R128" s="4" t="s">
        <v>1046</v>
      </c>
      <c r="S128" s="311" t="s">
        <v>508</v>
      </c>
    </row>
    <row r="129" spans="1:19" ht="13.2" x14ac:dyDescent="0.25">
      <c r="A129" s="1" t="s">
        <v>626</v>
      </c>
      <c r="B129" s="65"/>
      <c r="C129" s="66" t="s">
        <v>559</v>
      </c>
      <c r="D129" s="65">
        <v>8</v>
      </c>
      <c r="E129" s="65" t="s">
        <v>33</v>
      </c>
      <c r="F129" s="67">
        <v>1000000</v>
      </c>
      <c r="G129" s="154">
        <f>ROUNDDOWN(D129*F129,-3)</f>
        <v>8000000</v>
      </c>
      <c r="H129" s="188"/>
      <c r="I129" s="271" t="s">
        <v>559</v>
      </c>
      <c r="J129" s="272">
        <v>6</v>
      </c>
      <c r="K129" s="272" t="s">
        <v>33</v>
      </c>
      <c r="L129" s="274">
        <v>1000000</v>
      </c>
      <c r="M129" s="274">
        <f>ROUNDDOWN(J129*L129,-3)</f>
        <v>6000000</v>
      </c>
      <c r="N129" s="480">
        <f>G129-M129</f>
        <v>2000000</v>
      </c>
      <c r="O129" s="253" t="str">
        <f>IF(AND(ISBLANK(H129),N129&lt;&gt;0),"Rev detil","")</f>
        <v>Rev detil</v>
      </c>
      <c r="P129" s="244"/>
      <c r="Q129" s="244"/>
    </row>
    <row r="130" spans="1:19" ht="13.2" x14ac:dyDescent="0.25">
      <c r="A130" s="1" t="s">
        <v>627</v>
      </c>
      <c r="B130" s="74" t="s">
        <v>525</v>
      </c>
      <c r="C130" s="75" t="s">
        <v>35</v>
      </c>
      <c r="D130" s="74"/>
      <c r="E130" s="74"/>
      <c r="F130" s="76"/>
      <c r="G130" s="157">
        <f>G131</f>
        <v>197780000</v>
      </c>
      <c r="H130" s="191" t="s">
        <v>525</v>
      </c>
      <c r="I130" s="75" t="s">
        <v>35</v>
      </c>
      <c r="J130" s="74"/>
      <c r="K130" s="74"/>
      <c r="L130" s="76"/>
      <c r="M130" s="76">
        <f>M131</f>
        <v>65926000</v>
      </c>
      <c r="N130" s="418">
        <f>N131</f>
        <v>131854000</v>
      </c>
      <c r="O130" s="279" t="s">
        <v>1007</v>
      </c>
      <c r="P130" s="244"/>
      <c r="Q130" s="244"/>
      <c r="R130" s="4" t="s">
        <v>1046</v>
      </c>
      <c r="S130" s="311" t="s">
        <v>508</v>
      </c>
    </row>
    <row r="131" spans="1:19" ht="13.2" x14ac:dyDescent="0.25">
      <c r="A131" s="1" t="s">
        <v>628</v>
      </c>
      <c r="B131" s="65"/>
      <c r="C131" s="66" t="s">
        <v>629</v>
      </c>
      <c r="D131" s="65">
        <v>30</v>
      </c>
      <c r="E131" s="65" t="s">
        <v>26</v>
      </c>
      <c r="F131" s="67">
        <v>6592667</v>
      </c>
      <c r="G131" s="154">
        <f>ROUNDDOWN(D131*F131,-3)</f>
        <v>197780000</v>
      </c>
      <c r="H131" s="188"/>
      <c r="I131" s="271" t="s">
        <v>629</v>
      </c>
      <c r="J131" s="272">
        <v>10</v>
      </c>
      <c r="K131" s="272" t="s">
        <v>26</v>
      </c>
      <c r="L131" s="274">
        <v>6592667</v>
      </c>
      <c r="M131" s="274">
        <f>ROUNDDOWN(J131*L131,-3)</f>
        <v>65926000</v>
      </c>
      <c r="N131" s="480">
        <f>G131-M131</f>
        <v>131854000</v>
      </c>
      <c r="O131" s="253" t="str">
        <f>IF(AND(ISBLANK(H131),N131&lt;&gt;0),"Rev detil","")</f>
        <v>Rev detil</v>
      </c>
      <c r="P131" s="244"/>
      <c r="Q131" s="244"/>
    </row>
    <row r="132" spans="1:19" ht="13.2" x14ac:dyDescent="0.25">
      <c r="A132" s="1" t="s">
        <v>129</v>
      </c>
      <c r="B132" s="101" t="s">
        <v>130</v>
      </c>
      <c r="C132" s="102" t="s">
        <v>131</v>
      </c>
      <c r="D132" s="101">
        <v>1</v>
      </c>
      <c r="E132" s="101" t="s">
        <v>123</v>
      </c>
      <c r="F132" s="103"/>
      <c r="G132" s="166">
        <f>G133</f>
        <v>1209115000</v>
      </c>
      <c r="H132" s="200" t="s">
        <v>130</v>
      </c>
      <c r="I132" s="102" t="s">
        <v>131</v>
      </c>
      <c r="J132" s="101">
        <v>1</v>
      </c>
      <c r="K132" s="101" t="s">
        <v>123</v>
      </c>
      <c r="L132" s="103"/>
      <c r="M132" s="103">
        <f>M133</f>
        <v>1923101000</v>
      </c>
      <c r="N132" s="446">
        <f>N133</f>
        <v>-713986000</v>
      </c>
      <c r="O132" s="279" t="s">
        <v>1007</v>
      </c>
      <c r="P132" s="244"/>
      <c r="Q132" s="244"/>
    </row>
    <row r="133" spans="1:19" ht="26.4" x14ac:dyDescent="0.25">
      <c r="A133" s="1" t="s">
        <v>132</v>
      </c>
      <c r="B133" s="380" t="s">
        <v>606</v>
      </c>
      <c r="C133" s="381" t="s">
        <v>133</v>
      </c>
      <c r="D133" s="380"/>
      <c r="E133" s="380" t="s">
        <v>554</v>
      </c>
      <c r="F133" s="382"/>
      <c r="G133" s="383">
        <f>SUM(G134,G144,G153,G165,G176,G190,G202,G213,G221)</f>
        <v>1209115000</v>
      </c>
      <c r="H133" s="384" t="s">
        <v>606</v>
      </c>
      <c r="I133" s="381" t="s">
        <v>133</v>
      </c>
      <c r="J133" s="380"/>
      <c r="K133" s="380" t="s">
        <v>554</v>
      </c>
      <c r="L133" s="382"/>
      <c r="M133" s="382">
        <f>SUM(M134,M144,M153,M165,M176,M190,M202,M213,M221,M229,M244,M254,M257,M261,M266)</f>
        <v>1923101000</v>
      </c>
      <c r="N133" s="410">
        <f>SUM(N134,N144,N153,N165,N176,N190,N202,N213,N221,N229,N244,N254,N257,N261,N266)</f>
        <v>-713986000</v>
      </c>
      <c r="O133" s="279" t="s">
        <v>1007</v>
      </c>
      <c r="P133" s="244"/>
      <c r="Q133" s="244"/>
    </row>
    <row r="134" spans="1:19" ht="13.2" x14ac:dyDescent="0.25">
      <c r="A134" s="1" t="s">
        <v>134</v>
      </c>
      <c r="B134" s="80" t="s">
        <v>21</v>
      </c>
      <c r="C134" s="81" t="s">
        <v>630</v>
      </c>
      <c r="D134" s="80"/>
      <c r="E134" s="80"/>
      <c r="F134" s="82"/>
      <c r="G134" s="159">
        <f>SUM(G135,G140,G142)</f>
        <v>72100000</v>
      </c>
      <c r="H134" s="193" t="s">
        <v>21</v>
      </c>
      <c r="I134" s="81" t="s">
        <v>630</v>
      </c>
      <c r="J134" s="80"/>
      <c r="K134" s="80"/>
      <c r="L134" s="82"/>
      <c r="M134" s="82">
        <f>SUM(M135,M140,M142)</f>
        <v>61900000</v>
      </c>
      <c r="N134" s="420">
        <f>SUM(N135,N140,N142)</f>
        <v>10200000</v>
      </c>
      <c r="O134" s="279" t="s">
        <v>1007</v>
      </c>
      <c r="P134" s="244" t="s">
        <v>505</v>
      </c>
      <c r="Q134" s="244" t="s">
        <v>506</v>
      </c>
      <c r="S134" s="311"/>
    </row>
    <row r="135" spans="1:19" ht="13.2" x14ac:dyDescent="0.25">
      <c r="A135" s="1" t="s">
        <v>135</v>
      </c>
      <c r="B135" s="62" t="s">
        <v>523</v>
      </c>
      <c r="C135" s="63" t="s">
        <v>24</v>
      </c>
      <c r="D135" s="62"/>
      <c r="E135" s="62"/>
      <c r="F135" s="64"/>
      <c r="G135" s="153">
        <f>SUM(G136:G139)</f>
        <v>22000000</v>
      </c>
      <c r="H135" s="187" t="s">
        <v>523</v>
      </c>
      <c r="I135" s="63" t="s">
        <v>24</v>
      </c>
      <c r="J135" s="62"/>
      <c r="K135" s="62"/>
      <c r="L135" s="64"/>
      <c r="M135" s="64">
        <f>SUM(M136:M139)</f>
        <v>15000000</v>
      </c>
      <c r="N135" s="416">
        <f>SUM(N136:N139)</f>
        <v>7000000</v>
      </c>
      <c r="O135" s="279" t="s">
        <v>1007</v>
      </c>
      <c r="P135" s="244"/>
      <c r="Q135" s="244"/>
      <c r="R135" s="4" t="s">
        <v>131</v>
      </c>
      <c r="S135" s="311" t="s">
        <v>506</v>
      </c>
    </row>
    <row r="136" spans="1:19" ht="13.2" x14ac:dyDescent="0.25">
      <c r="A136" s="1" t="s">
        <v>136</v>
      </c>
      <c r="B136" s="65"/>
      <c r="C136" s="66" t="s">
        <v>631</v>
      </c>
      <c r="D136" s="65">
        <v>4</v>
      </c>
      <c r="E136" s="65" t="s">
        <v>120</v>
      </c>
      <c r="F136" s="67">
        <v>1500000</v>
      </c>
      <c r="G136" s="154">
        <f>ROUNDDOWN(D136*F136,-3)</f>
        <v>6000000</v>
      </c>
      <c r="H136" s="188"/>
      <c r="I136" s="271" t="s">
        <v>631</v>
      </c>
      <c r="J136" s="272">
        <v>3</v>
      </c>
      <c r="K136" s="272" t="s">
        <v>120</v>
      </c>
      <c r="L136" s="274">
        <v>1500000</v>
      </c>
      <c r="M136" s="274">
        <f>ROUNDDOWN(J136*L136,-3)</f>
        <v>4500000</v>
      </c>
      <c r="N136" s="480">
        <f>G136-M136</f>
        <v>1500000</v>
      </c>
      <c r="O136" s="279" t="s">
        <v>1007</v>
      </c>
      <c r="P136" s="244"/>
      <c r="Q136" s="244"/>
    </row>
    <row r="137" spans="1:19" ht="13.2" x14ac:dyDescent="0.25">
      <c r="A137" s="1" t="s">
        <v>137</v>
      </c>
      <c r="B137" s="65"/>
      <c r="C137" s="66" t="s">
        <v>563</v>
      </c>
      <c r="D137" s="65">
        <v>4</v>
      </c>
      <c r="E137" s="65" t="s">
        <v>120</v>
      </c>
      <c r="F137" s="67">
        <v>1500000</v>
      </c>
      <c r="G137" s="154">
        <f>ROUNDDOWN(D137*F137,-3)</f>
        <v>6000000</v>
      </c>
      <c r="H137" s="188"/>
      <c r="I137" s="271" t="s">
        <v>563</v>
      </c>
      <c r="J137" s="272">
        <v>3</v>
      </c>
      <c r="K137" s="272" t="s">
        <v>120</v>
      </c>
      <c r="L137" s="274">
        <v>1500000</v>
      </c>
      <c r="M137" s="274">
        <f>ROUNDDOWN(J137*L137,-3)</f>
        <v>4500000</v>
      </c>
      <c r="N137" s="480">
        <f>G137-M137</f>
        <v>1500000</v>
      </c>
      <c r="O137" s="279" t="s">
        <v>1007</v>
      </c>
      <c r="P137" s="244"/>
      <c r="Q137" s="244"/>
    </row>
    <row r="138" spans="1:19" ht="13.2" x14ac:dyDescent="0.25">
      <c r="A138" s="1" t="s">
        <v>138</v>
      </c>
      <c r="B138" s="65"/>
      <c r="C138" s="66" t="s">
        <v>564</v>
      </c>
      <c r="D138" s="65">
        <v>4</v>
      </c>
      <c r="E138" s="65" t="s">
        <v>120</v>
      </c>
      <c r="F138" s="67">
        <v>1000000</v>
      </c>
      <c r="G138" s="154">
        <f>ROUNDDOWN(D138*F138,-3)</f>
        <v>4000000</v>
      </c>
      <c r="H138" s="188"/>
      <c r="I138" s="271" t="s">
        <v>564</v>
      </c>
      <c r="J138" s="272">
        <v>3</v>
      </c>
      <c r="K138" s="272" t="s">
        <v>120</v>
      </c>
      <c r="L138" s="274">
        <v>1000000</v>
      </c>
      <c r="M138" s="274">
        <f>ROUNDDOWN(J138*L138,-3)</f>
        <v>3000000</v>
      </c>
      <c r="N138" s="480">
        <f>G138-M138</f>
        <v>1000000</v>
      </c>
      <c r="O138" s="279" t="s">
        <v>1007</v>
      </c>
      <c r="P138" s="244"/>
      <c r="Q138" s="244"/>
    </row>
    <row r="139" spans="1:19" ht="13.2" x14ac:dyDescent="0.25">
      <c r="A139" s="1" t="s">
        <v>632</v>
      </c>
      <c r="B139" s="65"/>
      <c r="C139" s="66" t="s">
        <v>633</v>
      </c>
      <c r="D139" s="65">
        <v>12</v>
      </c>
      <c r="E139" s="65" t="s">
        <v>634</v>
      </c>
      <c r="F139" s="67">
        <v>500000</v>
      </c>
      <c r="G139" s="154">
        <f>ROUNDDOWN(D139*F139,-3)</f>
        <v>6000000</v>
      </c>
      <c r="H139" s="188"/>
      <c r="I139" s="271" t="s">
        <v>633</v>
      </c>
      <c r="J139" s="272">
        <v>6</v>
      </c>
      <c r="K139" s="272" t="s">
        <v>634</v>
      </c>
      <c r="L139" s="274">
        <v>500000</v>
      </c>
      <c r="M139" s="274">
        <f>ROUNDDOWN(J139*L139,-3)</f>
        <v>3000000</v>
      </c>
      <c r="N139" s="480">
        <f>G139-M139</f>
        <v>3000000</v>
      </c>
      <c r="O139" s="253" t="str">
        <f>IF(AND(ISBLANK(H139),N139&lt;&gt;0),"Rev detil","")</f>
        <v>Rev detil</v>
      </c>
      <c r="P139" s="244"/>
      <c r="Q139" s="244"/>
    </row>
    <row r="140" spans="1:19" ht="13.2" x14ac:dyDescent="0.25">
      <c r="A140" s="1" t="s">
        <v>139</v>
      </c>
      <c r="B140" s="74" t="s">
        <v>525</v>
      </c>
      <c r="C140" s="75" t="s">
        <v>35</v>
      </c>
      <c r="D140" s="74"/>
      <c r="E140" s="74"/>
      <c r="F140" s="76"/>
      <c r="G140" s="157">
        <f>G141</f>
        <v>48000000</v>
      </c>
      <c r="H140" s="191" t="s">
        <v>525</v>
      </c>
      <c r="I140" s="75" t="s">
        <v>35</v>
      </c>
      <c r="J140" s="74"/>
      <c r="K140" s="74"/>
      <c r="L140" s="76"/>
      <c r="M140" s="76">
        <f>M141</f>
        <v>44800000</v>
      </c>
      <c r="N140" s="418">
        <f>N141</f>
        <v>3200000</v>
      </c>
      <c r="O140" s="279" t="s">
        <v>1007</v>
      </c>
      <c r="P140" s="244"/>
      <c r="Q140" s="244"/>
      <c r="R140" s="4" t="s">
        <v>131</v>
      </c>
      <c r="S140" s="311" t="s">
        <v>506</v>
      </c>
    </row>
    <row r="141" spans="1:19" ht="13.2" x14ac:dyDescent="0.25">
      <c r="A141" s="1" t="s">
        <v>140</v>
      </c>
      <c r="B141" s="65"/>
      <c r="C141" s="66" t="s">
        <v>635</v>
      </c>
      <c r="D141" s="65">
        <v>12</v>
      </c>
      <c r="E141" s="65" t="s">
        <v>26</v>
      </c>
      <c r="F141" s="67">
        <v>4000000</v>
      </c>
      <c r="G141" s="154">
        <f>ROUNDDOWN(D141*F141,-3)</f>
        <v>48000000</v>
      </c>
      <c r="H141" s="188"/>
      <c r="I141" s="271" t="s">
        <v>635</v>
      </c>
      <c r="J141" s="272">
        <v>8</v>
      </c>
      <c r="K141" s="272" t="s">
        <v>26</v>
      </c>
      <c r="L141" s="274">
        <v>5600000</v>
      </c>
      <c r="M141" s="274">
        <f>ROUNDDOWN(J141*L141,-3)</f>
        <v>44800000</v>
      </c>
      <c r="N141" s="480">
        <f>G141-M141</f>
        <v>3200000</v>
      </c>
      <c r="O141" s="253" t="str">
        <f>IF(AND(ISBLANK(H141),N141&lt;&gt;0),"Rev detil","")</f>
        <v>Rev detil</v>
      </c>
      <c r="P141" s="244"/>
      <c r="Q141" s="244"/>
    </row>
    <row r="142" spans="1:19" ht="13.2" x14ac:dyDescent="0.25">
      <c r="A142" s="1" t="s">
        <v>141</v>
      </c>
      <c r="B142" s="68" t="s">
        <v>583</v>
      </c>
      <c r="C142" s="69" t="s">
        <v>80</v>
      </c>
      <c r="D142" s="68"/>
      <c r="E142" s="68"/>
      <c r="F142" s="70"/>
      <c r="G142" s="155">
        <f>G143</f>
        <v>2100000</v>
      </c>
      <c r="H142" s="189" t="s">
        <v>583</v>
      </c>
      <c r="I142" s="69" t="s">
        <v>80</v>
      </c>
      <c r="J142" s="68"/>
      <c r="K142" s="68"/>
      <c r="L142" s="70"/>
      <c r="M142" s="70">
        <f>M143</f>
        <v>2100000</v>
      </c>
      <c r="N142" s="417">
        <f>N143</f>
        <v>0</v>
      </c>
      <c r="O142" s="279" t="s">
        <v>1007</v>
      </c>
      <c r="P142" s="244"/>
      <c r="Q142" s="244"/>
      <c r="R142" s="4" t="s">
        <v>131</v>
      </c>
      <c r="S142" s="311" t="s">
        <v>506</v>
      </c>
    </row>
    <row r="143" spans="1:19" ht="13.2" hidden="1" x14ac:dyDescent="0.25">
      <c r="A143" s="1" t="s">
        <v>142</v>
      </c>
      <c r="B143" s="65"/>
      <c r="C143" s="66" t="s">
        <v>636</v>
      </c>
      <c r="D143" s="65">
        <v>14</v>
      </c>
      <c r="E143" s="65" t="s">
        <v>26</v>
      </c>
      <c r="F143" s="67">
        <v>150000</v>
      </c>
      <c r="G143" s="154">
        <f>ROUNDDOWN(D143*F143,-3)</f>
        <v>2100000</v>
      </c>
      <c r="H143" s="188"/>
      <c r="I143" s="66" t="s">
        <v>636</v>
      </c>
      <c r="J143" s="65">
        <v>14</v>
      </c>
      <c r="K143" s="65" t="s">
        <v>26</v>
      </c>
      <c r="L143" s="67">
        <v>150000</v>
      </c>
      <c r="M143" s="67">
        <f>ROUNDDOWN(J143*L143,-3)</f>
        <v>2100000</v>
      </c>
      <c r="N143" s="340">
        <f>G143-M143</f>
        <v>0</v>
      </c>
      <c r="O143" s="240" t="str">
        <f>IF(AND(ISBLANK(H143),N143&lt;&gt;0),"Rev","")</f>
        <v/>
      </c>
      <c r="P143" s="244"/>
      <c r="Q143" s="244"/>
    </row>
    <row r="144" spans="1:19" ht="13.2" x14ac:dyDescent="0.25">
      <c r="A144" s="1" t="s">
        <v>143</v>
      </c>
      <c r="B144" s="116" t="s">
        <v>38</v>
      </c>
      <c r="C144" s="117" t="s">
        <v>637</v>
      </c>
      <c r="D144" s="116"/>
      <c r="E144" s="116"/>
      <c r="F144" s="118"/>
      <c r="G144" s="171">
        <f>SUM(G145,G148,G150)</f>
        <v>572300000</v>
      </c>
      <c r="H144" s="205" t="s">
        <v>38</v>
      </c>
      <c r="I144" s="117" t="s">
        <v>1041</v>
      </c>
      <c r="J144" s="116"/>
      <c r="K144" s="116"/>
      <c r="L144" s="118"/>
      <c r="M144" s="118">
        <f>SUM(M145,M148,M150)</f>
        <v>498618000</v>
      </c>
      <c r="N144" s="438">
        <f>SUM(N145,N148,N150)</f>
        <v>73682000</v>
      </c>
      <c r="O144" s="279" t="s">
        <v>1007</v>
      </c>
      <c r="P144" s="244" t="s">
        <v>505</v>
      </c>
      <c r="Q144" s="244" t="s">
        <v>506</v>
      </c>
      <c r="S144" s="311"/>
    </row>
    <row r="145" spans="1:19" ht="13.2" x14ac:dyDescent="0.25">
      <c r="A145" s="1" t="s">
        <v>144</v>
      </c>
      <c r="B145" s="74" t="s">
        <v>523</v>
      </c>
      <c r="C145" s="75" t="s">
        <v>24</v>
      </c>
      <c r="D145" s="74"/>
      <c r="E145" s="74"/>
      <c r="F145" s="76"/>
      <c r="G145" s="157">
        <f>SUM(G146:G147)</f>
        <v>10000000</v>
      </c>
      <c r="H145" s="191" t="s">
        <v>523</v>
      </c>
      <c r="I145" s="75" t="s">
        <v>24</v>
      </c>
      <c r="J145" s="74"/>
      <c r="K145" s="74"/>
      <c r="L145" s="76"/>
      <c r="M145" s="76">
        <f>SUM(M146:M147)</f>
        <v>5000000</v>
      </c>
      <c r="N145" s="418">
        <f>SUM(N146:N147)</f>
        <v>5000000</v>
      </c>
      <c r="O145" s="279" t="s">
        <v>1007</v>
      </c>
      <c r="P145" s="244"/>
      <c r="Q145" s="244"/>
      <c r="R145" s="4" t="s">
        <v>131</v>
      </c>
      <c r="S145" s="311" t="s">
        <v>506</v>
      </c>
    </row>
    <row r="146" spans="1:19" ht="13.2" x14ac:dyDescent="0.25">
      <c r="A146" s="1" t="s">
        <v>145</v>
      </c>
      <c r="B146" s="65"/>
      <c r="C146" s="66" t="s">
        <v>638</v>
      </c>
      <c r="D146" s="65">
        <v>4</v>
      </c>
      <c r="E146" s="65" t="s">
        <v>120</v>
      </c>
      <c r="F146" s="67">
        <v>1500000</v>
      </c>
      <c r="G146" s="154">
        <f>ROUNDDOWN(D146*F146,-3)</f>
        <v>6000000</v>
      </c>
      <c r="H146" s="188"/>
      <c r="I146" s="271" t="s">
        <v>638</v>
      </c>
      <c r="J146" s="272">
        <v>2</v>
      </c>
      <c r="K146" s="272" t="s">
        <v>120</v>
      </c>
      <c r="L146" s="274">
        <v>1500000</v>
      </c>
      <c r="M146" s="274">
        <f>ROUNDDOWN(J146*L146,-3)</f>
        <v>3000000</v>
      </c>
      <c r="N146" s="480">
        <f>G146-M146</f>
        <v>3000000</v>
      </c>
      <c r="O146" s="253" t="str">
        <f>IF(AND(ISBLANK(H146),N146&lt;&gt;0),"Rev detil","")</f>
        <v>Rev detil</v>
      </c>
      <c r="P146" s="244"/>
      <c r="Q146" s="244"/>
    </row>
    <row r="147" spans="1:19" ht="13.2" x14ac:dyDescent="0.25">
      <c r="A147" s="1" t="s">
        <v>146</v>
      </c>
      <c r="B147" s="65"/>
      <c r="C147" s="66" t="s">
        <v>639</v>
      </c>
      <c r="D147" s="65">
        <v>4</v>
      </c>
      <c r="E147" s="65" t="s">
        <v>120</v>
      </c>
      <c r="F147" s="67">
        <v>1000000</v>
      </c>
      <c r="G147" s="154">
        <f>ROUNDDOWN(D147*F147,-3)</f>
        <v>4000000</v>
      </c>
      <c r="H147" s="188"/>
      <c r="I147" s="271" t="s">
        <v>639</v>
      </c>
      <c r="J147" s="272">
        <v>2</v>
      </c>
      <c r="K147" s="272" t="s">
        <v>120</v>
      </c>
      <c r="L147" s="274">
        <v>1000000</v>
      </c>
      <c r="M147" s="274">
        <f>ROUNDDOWN(J147*L147,-3)</f>
        <v>2000000</v>
      </c>
      <c r="N147" s="480">
        <f>G147-M147</f>
        <v>2000000</v>
      </c>
      <c r="O147" s="253" t="str">
        <f>IF(AND(ISBLANK(H147),N147&lt;&gt;0),"Rev detil","")</f>
        <v>Rev detil</v>
      </c>
      <c r="P147" s="244"/>
      <c r="Q147" s="244"/>
    </row>
    <row r="148" spans="1:19" ht="13.2" x14ac:dyDescent="0.25">
      <c r="A148" s="1" t="s">
        <v>640</v>
      </c>
      <c r="B148" s="68" t="s">
        <v>524</v>
      </c>
      <c r="C148" s="69" t="s">
        <v>73</v>
      </c>
      <c r="D148" s="68"/>
      <c r="E148" s="68"/>
      <c r="F148" s="70"/>
      <c r="G148" s="155">
        <f>G149</f>
        <v>7800000</v>
      </c>
      <c r="H148" s="189" t="s">
        <v>524</v>
      </c>
      <c r="I148" s="69" t="s">
        <v>73</v>
      </c>
      <c r="J148" s="68"/>
      <c r="K148" s="68"/>
      <c r="L148" s="70"/>
      <c r="M148" s="70">
        <f>M149</f>
        <v>7800000</v>
      </c>
      <c r="N148" s="417">
        <f>N149</f>
        <v>0</v>
      </c>
      <c r="O148" s="279" t="s">
        <v>1007</v>
      </c>
      <c r="P148" s="244"/>
      <c r="Q148" s="244"/>
      <c r="R148" s="4" t="s">
        <v>131</v>
      </c>
      <c r="S148" s="311" t="s">
        <v>506</v>
      </c>
    </row>
    <row r="149" spans="1:19" ht="13.2" hidden="1" x14ac:dyDescent="0.25">
      <c r="A149" s="1" t="s">
        <v>641</v>
      </c>
      <c r="B149" s="65"/>
      <c r="C149" s="66" t="s">
        <v>622</v>
      </c>
      <c r="D149" s="65">
        <v>12</v>
      </c>
      <c r="E149" s="65" t="s">
        <v>120</v>
      </c>
      <c r="F149" s="67">
        <v>650000</v>
      </c>
      <c r="G149" s="154">
        <f>ROUNDDOWN(D149*F149,-3)</f>
        <v>7800000</v>
      </c>
      <c r="H149" s="188"/>
      <c r="I149" s="66" t="s">
        <v>962</v>
      </c>
      <c r="J149" s="65">
        <v>2</v>
      </c>
      <c r="K149" s="65" t="s">
        <v>120</v>
      </c>
      <c r="L149" s="67">
        <v>3900000</v>
      </c>
      <c r="M149" s="67">
        <f>ROUNDDOWN(J149*L149,-3)</f>
        <v>7800000</v>
      </c>
      <c r="N149" s="340">
        <f>G149-M149</f>
        <v>0</v>
      </c>
      <c r="O149" s="240" t="str">
        <f>IF(AND(ISBLANK(H149),N149&lt;&gt;0),"Rev","")</f>
        <v/>
      </c>
      <c r="P149" s="244"/>
      <c r="Q149" s="244"/>
    </row>
    <row r="150" spans="1:19" ht="13.2" x14ac:dyDescent="0.25">
      <c r="A150" s="1" t="s">
        <v>148</v>
      </c>
      <c r="B150" s="62" t="s">
        <v>525</v>
      </c>
      <c r="C150" s="63" t="s">
        <v>35</v>
      </c>
      <c r="D150" s="62"/>
      <c r="E150" s="62"/>
      <c r="F150" s="64"/>
      <c r="G150" s="153">
        <f>SUM(G151:G152)</f>
        <v>554500000</v>
      </c>
      <c r="H150" s="187" t="s">
        <v>525</v>
      </c>
      <c r="I150" s="63" t="s">
        <v>35</v>
      </c>
      <c r="J150" s="62"/>
      <c r="K150" s="62"/>
      <c r="L150" s="64"/>
      <c r="M150" s="64">
        <f>SUM(M151:M152)</f>
        <v>485818000</v>
      </c>
      <c r="N150" s="416">
        <f>SUM(N151:N152)</f>
        <v>68682000</v>
      </c>
      <c r="O150" s="279" t="s">
        <v>1007</v>
      </c>
      <c r="P150" s="244"/>
      <c r="Q150" s="244"/>
      <c r="R150" s="4" t="s">
        <v>131</v>
      </c>
      <c r="S150" s="311" t="s">
        <v>506</v>
      </c>
    </row>
    <row r="151" spans="1:19" ht="26.4" x14ac:dyDescent="0.25">
      <c r="A151" s="1" t="s">
        <v>149</v>
      </c>
      <c r="B151" s="65"/>
      <c r="C151" s="66" t="s">
        <v>642</v>
      </c>
      <c r="D151" s="65">
        <v>55</v>
      </c>
      <c r="E151" s="65" t="s">
        <v>26</v>
      </c>
      <c r="F151" s="67">
        <v>6075000</v>
      </c>
      <c r="G151" s="154">
        <f>ROUNDDOWN(D151*F151,-3)</f>
        <v>334125000</v>
      </c>
      <c r="H151" s="188"/>
      <c r="I151" s="271" t="s">
        <v>1042</v>
      </c>
      <c r="J151" s="272">
        <v>68</v>
      </c>
      <c r="K151" s="272" t="s">
        <v>26</v>
      </c>
      <c r="L151" s="274">
        <v>7144383</v>
      </c>
      <c r="M151" s="274">
        <f>ROUNDDOWN(J151*L151,-3)</f>
        <v>485818000</v>
      </c>
      <c r="N151" s="479">
        <f>G151-M151</f>
        <v>-151693000</v>
      </c>
      <c r="O151" s="253" t="str">
        <f>IF(AND(ISBLANK(H151),N151&lt;&gt;0),"Rev detil","")</f>
        <v>Rev detil</v>
      </c>
      <c r="P151" s="244"/>
      <c r="Q151" s="244"/>
    </row>
    <row r="152" spans="1:19" ht="26.4" x14ac:dyDescent="0.25">
      <c r="A152" s="1" t="s">
        <v>150</v>
      </c>
      <c r="B152" s="65"/>
      <c r="C152" s="66" t="s">
        <v>643</v>
      </c>
      <c r="D152" s="65">
        <v>36</v>
      </c>
      <c r="E152" s="65" t="s">
        <v>26</v>
      </c>
      <c r="F152" s="67">
        <v>6121528</v>
      </c>
      <c r="G152" s="154">
        <f>ROUNDDOWN(D152*F152,-3)</f>
        <v>220375000</v>
      </c>
      <c r="H152" s="188"/>
      <c r="I152" s="304"/>
      <c r="J152" s="305"/>
      <c r="K152" s="305"/>
      <c r="L152" s="306"/>
      <c r="M152" s="306">
        <f>ROUNDDOWN(J152*L152,-3)</f>
        <v>0</v>
      </c>
      <c r="N152" s="478">
        <f>G152-M152</f>
        <v>220375000</v>
      </c>
      <c r="O152" s="253" t="str">
        <f>IF(AND(ISBLANK(H152),N152&lt;&gt;0),"Rev detil","")</f>
        <v>Rev detil</v>
      </c>
      <c r="P152" s="244"/>
      <c r="Q152" s="244"/>
    </row>
    <row r="153" spans="1:19" ht="26.4" x14ac:dyDescent="0.25">
      <c r="A153" s="1" t="s">
        <v>151</v>
      </c>
      <c r="B153" s="80" t="s">
        <v>91</v>
      </c>
      <c r="C153" s="81" t="s">
        <v>152</v>
      </c>
      <c r="D153" s="80"/>
      <c r="E153" s="80"/>
      <c r="F153" s="82"/>
      <c r="G153" s="159">
        <f>SUM(G154,G159,G161,G163)</f>
        <v>78000000</v>
      </c>
      <c r="H153" s="193" t="s">
        <v>91</v>
      </c>
      <c r="I153" s="81" t="s">
        <v>152</v>
      </c>
      <c r="J153" s="80"/>
      <c r="K153" s="80"/>
      <c r="L153" s="82"/>
      <c r="M153" s="82">
        <f>SUM(M154,M159,M161,M163)</f>
        <v>63200000</v>
      </c>
      <c r="N153" s="420">
        <f>SUM(N154,N159,N161,N163)</f>
        <v>14800000</v>
      </c>
      <c r="O153" s="279" t="s">
        <v>1007</v>
      </c>
      <c r="P153" s="244" t="s">
        <v>505</v>
      </c>
      <c r="Q153" s="244" t="s">
        <v>506</v>
      </c>
      <c r="S153" s="311"/>
    </row>
    <row r="154" spans="1:19" ht="13.2" x14ac:dyDescent="0.25">
      <c r="A154" s="1" t="s">
        <v>153</v>
      </c>
      <c r="B154" s="74" t="s">
        <v>523</v>
      </c>
      <c r="C154" s="75" t="s">
        <v>24</v>
      </c>
      <c r="D154" s="74"/>
      <c r="E154" s="74"/>
      <c r="F154" s="76"/>
      <c r="G154" s="157">
        <f>SUM(G155:G158)</f>
        <v>34000000</v>
      </c>
      <c r="H154" s="191" t="s">
        <v>523</v>
      </c>
      <c r="I154" s="75" t="s">
        <v>24</v>
      </c>
      <c r="J154" s="74"/>
      <c r="K154" s="74"/>
      <c r="L154" s="76"/>
      <c r="M154" s="76">
        <f>SUM(M155:M158)</f>
        <v>18000000</v>
      </c>
      <c r="N154" s="418">
        <f>SUM(N155:N158)</f>
        <v>16000000</v>
      </c>
      <c r="O154" s="279" t="s">
        <v>1007</v>
      </c>
      <c r="P154" s="244"/>
      <c r="Q154" s="244"/>
      <c r="R154" s="4" t="s">
        <v>131</v>
      </c>
      <c r="S154" s="311" t="s">
        <v>506</v>
      </c>
    </row>
    <row r="155" spans="1:19" ht="13.2" x14ac:dyDescent="0.25">
      <c r="A155" s="1" t="s">
        <v>154</v>
      </c>
      <c r="B155" s="65"/>
      <c r="C155" s="66" t="s">
        <v>631</v>
      </c>
      <c r="D155" s="65">
        <v>8</v>
      </c>
      <c r="E155" s="65" t="s">
        <v>120</v>
      </c>
      <c r="F155" s="67">
        <v>1000000</v>
      </c>
      <c r="G155" s="154">
        <f>ROUNDDOWN(D155*F155,-3)</f>
        <v>8000000</v>
      </c>
      <c r="H155" s="188"/>
      <c r="I155" s="271" t="s">
        <v>631</v>
      </c>
      <c r="J155" s="272">
        <v>4</v>
      </c>
      <c r="K155" s="272" t="s">
        <v>120</v>
      </c>
      <c r="L155" s="274">
        <v>1000000</v>
      </c>
      <c r="M155" s="274">
        <f>ROUNDDOWN(J155*L155,-3)</f>
        <v>4000000</v>
      </c>
      <c r="N155" s="480">
        <f>G155-M155</f>
        <v>4000000</v>
      </c>
      <c r="O155" s="253" t="str">
        <f>IF(AND(ISBLANK(H155),N155&lt;&gt;0),"Rev detil","")</f>
        <v>Rev detil</v>
      </c>
      <c r="P155" s="244"/>
      <c r="Q155" s="244"/>
    </row>
    <row r="156" spans="1:19" ht="13.2" x14ac:dyDescent="0.25">
      <c r="A156" s="1" t="s">
        <v>155</v>
      </c>
      <c r="B156" s="65"/>
      <c r="C156" s="66" t="s">
        <v>563</v>
      </c>
      <c r="D156" s="65">
        <v>8</v>
      </c>
      <c r="E156" s="65" t="s">
        <v>120</v>
      </c>
      <c r="F156" s="67">
        <v>1500000</v>
      </c>
      <c r="G156" s="154">
        <f>ROUNDDOWN(D156*F156,-3)</f>
        <v>12000000</v>
      </c>
      <c r="H156" s="188"/>
      <c r="I156" s="271" t="s">
        <v>563</v>
      </c>
      <c r="J156" s="272">
        <v>4</v>
      </c>
      <c r="K156" s="272" t="s">
        <v>120</v>
      </c>
      <c r="L156" s="274">
        <v>1500000</v>
      </c>
      <c r="M156" s="274">
        <f>ROUNDDOWN(J156*L156,-3)</f>
        <v>6000000</v>
      </c>
      <c r="N156" s="480">
        <f>G156-M156</f>
        <v>6000000</v>
      </c>
      <c r="O156" s="253" t="str">
        <f>IF(AND(ISBLANK(H156),N156&lt;&gt;0),"Rev detil","")</f>
        <v>Rev detil</v>
      </c>
      <c r="P156" s="244"/>
      <c r="Q156" s="244"/>
    </row>
    <row r="157" spans="1:19" ht="13.2" x14ac:dyDescent="0.25">
      <c r="A157" s="1" t="s">
        <v>156</v>
      </c>
      <c r="B157" s="65"/>
      <c r="C157" s="66" t="s">
        <v>564</v>
      </c>
      <c r="D157" s="65">
        <v>8</v>
      </c>
      <c r="E157" s="65" t="s">
        <v>120</v>
      </c>
      <c r="F157" s="67">
        <v>1000000</v>
      </c>
      <c r="G157" s="154">
        <f>ROUNDDOWN(D157*F157,-3)</f>
        <v>8000000</v>
      </c>
      <c r="H157" s="188"/>
      <c r="I157" s="271" t="s">
        <v>564</v>
      </c>
      <c r="J157" s="272">
        <v>4</v>
      </c>
      <c r="K157" s="272" t="s">
        <v>120</v>
      </c>
      <c r="L157" s="274">
        <v>1000000</v>
      </c>
      <c r="M157" s="274">
        <f>ROUNDDOWN(J157*L157,-3)</f>
        <v>4000000</v>
      </c>
      <c r="N157" s="480">
        <f>G157-M157</f>
        <v>4000000</v>
      </c>
      <c r="O157" s="253" t="str">
        <f>IF(AND(ISBLANK(H157),N157&lt;&gt;0),"Rev detil","")</f>
        <v>Rev detil</v>
      </c>
      <c r="P157" s="244"/>
      <c r="Q157" s="244"/>
    </row>
    <row r="158" spans="1:19" ht="13.2" x14ac:dyDescent="0.25">
      <c r="A158" s="1" t="s">
        <v>157</v>
      </c>
      <c r="B158" s="65"/>
      <c r="C158" s="66" t="s">
        <v>644</v>
      </c>
      <c r="D158" s="65">
        <v>12</v>
      </c>
      <c r="E158" s="65" t="s">
        <v>634</v>
      </c>
      <c r="F158" s="67">
        <v>500000</v>
      </c>
      <c r="G158" s="154">
        <f>ROUNDDOWN(D158*F158,-3)</f>
        <v>6000000</v>
      </c>
      <c r="H158" s="188"/>
      <c r="I158" s="271" t="s">
        <v>644</v>
      </c>
      <c r="J158" s="272">
        <v>8</v>
      </c>
      <c r="K158" s="272" t="s">
        <v>634</v>
      </c>
      <c r="L158" s="274">
        <v>500000</v>
      </c>
      <c r="M158" s="274">
        <f>ROUNDDOWN(J158*L158,-3)</f>
        <v>4000000</v>
      </c>
      <c r="N158" s="480">
        <f>G158-M158</f>
        <v>2000000</v>
      </c>
      <c r="O158" s="253" t="str">
        <f>IF(AND(ISBLANK(H158),N158&lt;&gt;0),"Rev detil","")</f>
        <v>Rev detil</v>
      </c>
      <c r="P158" s="244"/>
      <c r="Q158" s="244"/>
    </row>
    <row r="159" spans="1:19" ht="13.2" x14ac:dyDescent="0.25">
      <c r="A159" s="1" t="s">
        <v>158</v>
      </c>
      <c r="B159" s="68" t="s">
        <v>532</v>
      </c>
      <c r="C159" s="69" t="s">
        <v>159</v>
      </c>
      <c r="D159" s="68"/>
      <c r="E159" s="68"/>
      <c r="F159" s="70"/>
      <c r="G159" s="155">
        <f>G160</f>
        <v>3000000</v>
      </c>
      <c r="H159" s="189" t="s">
        <v>532</v>
      </c>
      <c r="I159" s="69" t="s">
        <v>159</v>
      </c>
      <c r="J159" s="68"/>
      <c r="K159" s="68"/>
      <c r="L159" s="70"/>
      <c r="M159" s="70">
        <f>M160</f>
        <v>3000000</v>
      </c>
      <c r="N159" s="417">
        <f>N160</f>
        <v>0</v>
      </c>
      <c r="O159" s="279" t="s">
        <v>1007</v>
      </c>
      <c r="P159" s="244"/>
      <c r="Q159" s="244"/>
      <c r="R159" s="4" t="s">
        <v>131</v>
      </c>
      <c r="S159" s="311" t="s">
        <v>506</v>
      </c>
    </row>
    <row r="160" spans="1:19" ht="13.2" hidden="1" x14ac:dyDescent="0.25">
      <c r="A160" s="1" t="s">
        <v>160</v>
      </c>
      <c r="B160" s="65"/>
      <c r="C160" s="66" t="s">
        <v>645</v>
      </c>
      <c r="D160" s="65">
        <v>2</v>
      </c>
      <c r="E160" s="65" t="s">
        <v>161</v>
      </c>
      <c r="F160" s="67">
        <v>1500000</v>
      </c>
      <c r="G160" s="154">
        <f>ROUNDDOWN(D160*F160,-3)</f>
        <v>3000000</v>
      </c>
      <c r="H160" s="188"/>
      <c r="I160" s="66" t="s">
        <v>645</v>
      </c>
      <c r="J160" s="65">
        <v>2</v>
      </c>
      <c r="K160" s="65" t="s">
        <v>161</v>
      </c>
      <c r="L160" s="67">
        <v>1500000</v>
      </c>
      <c r="M160" s="67">
        <f>ROUNDDOWN(J160*L160,-3)</f>
        <v>3000000</v>
      </c>
      <c r="N160" s="340">
        <f>G160-M160</f>
        <v>0</v>
      </c>
      <c r="O160" s="240" t="str">
        <f>IF(AND(ISBLANK(H160),N160&lt;&gt;0),"Rev","")</f>
        <v/>
      </c>
      <c r="P160" s="244"/>
      <c r="Q160" s="244"/>
    </row>
    <row r="161" spans="1:19" ht="13.2" x14ac:dyDescent="0.25">
      <c r="A161" s="1" t="s">
        <v>162</v>
      </c>
      <c r="B161" s="68" t="s">
        <v>525</v>
      </c>
      <c r="C161" s="69" t="s">
        <v>35</v>
      </c>
      <c r="D161" s="68"/>
      <c r="E161" s="68"/>
      <c r="F161" s="70"/>
      <c r="G161" s="155">
        <f>G162</f>
        <v>38000000</v>
      </c>
      <c r="H161" s="189" t="s">
        <v>525</v>
      </c>
      <c r="I161" s="69" t="s">
        <v>35</v>
      </c>
      <c r="J161" s="68"/>
      <c r="K161" s="68"/>
      <c r="L161" s="70"/>
      <c r="M161" s="70">
        <f>M162</f>
        <v>38000000</v>
      </c>
      <c r="N161" s="417">
        <f>N162</f>
        <v>0</v>
      </c>
      <c r="O161" s="279" t="s">
        <v>1007</v>
      </c>
      <c r="P161" s="244"/>
      <c r="Q161" s="244"/>
      <c r="R161" s="4" t="s">
        <v>131</v>
      </c>
      <c r="S161" s="311" t="s">
        <v>506</v>
      </c>
    </row>
    <row r="162" spans="1:19" ht="26.4" hidden="1" x14ac:dyDescent="0.25">
      <c r="A162" s="1" t="s">
        <v>163</v>
      </c>
      <c r="B162" s="65"/>
      <c r="C162" s="66" t="s">
        <v>646</v>
      </c>
      <c r="D162" s="65">
        <v>8</v>
      </c>
      <c r="E162" s="65" t="s">
        <v>26</v>
      </c>
      <c r="F162" s="67">
        <v>4750000</v>
      </c>
      <c r="G162" s="154">
        <f>ROUNDDOWN(D162*F162,-3)</f>
        <v>38000000</v>
      </c>
      <c r="H162" s="188"/>
      <c r="I162" s="66" t="s">
        <v>965</v>
      </c>
      <c r="J162" s="65">
        <v>8</v>
      </c>
      <c r="K162" s="65" t="s">
        <v>26</v>
      </c>
      <c r="L162" s="67">
        <v>4750000</v>
      </c>
      <c r="M162" s="67">
        <f>ROUNDDOWN(J162*L162,-3)</f>
        <v>38000000</v>
      </c>
      <c r="N162" s="457">
        <f>G162-M162</f>
        <v>0</v>
      </c>
      <c r="O162" s="253" t="str">
        <f>IF(AND(ISBLANK(H162),N162&lt;&gt;0),"Rev detil","")</f>
        <v/>
      </c>
      <c r="P162" s="244"/>
      <c r="Q162" s="244"/>
    </row>
    <row r="163" spans="1:19" ht="13.2" x14ac:dyDescent="0.25">
      <c r="A163" s="1" t="s">
        <v>164</v>
      </c>
      <c r="B163" s="74" t="s">
        <v>583</v>
      </c>
      <c r="C163" s="75" t="s">
        <v>80</v>
      </c>
      <c r="D163" s="74"/>
      <c r="E163" s="74"/>
      <c r="F163" s="76"/>
      <c r="G163" s="157">
        <f>G164</f>
        <v>3000000</v>
      </c>
      <c r="H163" s="191" t="s">
        <v>583</v>
      </c>
      <c r="I163" s="75" t="s">
        <v>80</v>
      </c>
      <c r="J163" s="74"/>
      <c r="K163" s="74"/>
      <c r="L163" s="76"/>
      <c r="M163" s="76">
        <f>M164</f>
        <v>4200000</v>
      </c>
      <c r="N163" s="447">
        <f>N164</f>
        <v>-1200000</v>
      </c>
      <c r="O163" s="279" t="s">
        <v>1007</v>
      </c>
      <c r="P163" s="244"/>
      <c r="Q163" s="244"/>
      <c r="R163" s="4" t="s">
        <v>131</v>
      </c>
      <c r="S163" s="311" t="s">
        <v>506</v>
      </c>
    </row>
    <row r="164" spans="1:19" ht="13.2" x14ac:dyDescent="0.25">
      <c r="A164" s="1" t="s">
        <v>165</v>
      </c>
      <c r="B164" s="65"/>
      <c r="C164" s="66" t="s">
        <v>647</v>
      </c>
      <c r="D164" s="65">
        <v>20</v>
      </c>
      <c r="E164" s="65" t="s">
        <v>26</v>
      </c>
      <c r="F164" s="67">
        <v>150000</v>
      </c>
      <c r="G164" s="154">
        <f>ROUNDDOWN(D164*F164,-3)</f>
        <v>3000000</v>
      </c>
      <c r="H164" s="188"/>
      <c r="I164" s="271" t="s">
        <v>647</v>
      </c>
      <c r="J164" s="272">
        <v>28</v>
      </c>
      <c r="K164" s="272" t="s">
        <v>26</v>
      </c>
      <c r="L164" s="274">
        <v>150000</v>
      </c>
      <c r="M164" s="274">
        <f>ROUNDDOWN(J164*L164,-3)</f>
        <v>4200000</v>
      </c>
      <c r="N164" s="479">
        <f>G164-M164</f>
        <v>-1200000</v>
      </c>
      <c r="O164" s="253" t="str">
        <f>IF(AND(ISBLANK(H164),N164&lt;&gt;0),"Rev detil","")</f>
        <v>Rev detil</v>
      </c>
      <c r="P164" s="244"/>
      <c r="Q164" s="244"/>
    </row>
    <row r="165" spans="1:19" ht="13.2" x14ac:dyDescent="0.25">
      <c r="A165" s="1" t="s">
        <v>166</v>
      </c>
      <c r="B165" s="80" t="s">
        <v>167</v>
      </c>
      <c r="C165" s="81" t="s">
        <v>168</v>
      </c>
      <c r="D165" s="80"/>
      <c r="E165" s="80"/>
      <c r="F165" s="82"/>
      <c r="G165" s="159">
        <f>SUM(G166,G172,G174)</f>
        <v>65000000</v>
      </c>
      <c r="H165" s="193" t="s">
        <v>167</v>
      </c>
      <c r="I165" s="81" t="s">
        <v>168</v>
      </c>
      <c r="J165" s="80"/>
      <c r="K165" s="80"/>
      <c r="L165" s="82"/>
      <c r="M165" s="82">
        <f>SUM(M166,M172,M174)</f>
        <v>64800000</v>
      </c>
      <c r="N165" s="420">
        <f>SUM(N166,N172,N174)</f>
        <v>200000</v>
      </c>
      <c r="O165" s="279" t="s">
        <v>1007</v>
      </c>
      <c r="P165" s="244" t="s">
        <v>505</v>
      </c>
      <c r="Q165" s="244" t="s">
        <v>506</v>
      </c>
      <c r="S165" s="311"/>
    </row>
    <row r="166" spans="1:19" ht="13.2" x14ac:dyDescent="0.25">
      <c r="A166" s="1" t="s">
        <v>169</v>
      </c>
      <c r="B166" s="68" t="s">
        <v>523</v>
      </c>
      <c r="C166" s="69" t="s">
        <v>24</v>
      </c>
      <c r="D166" s="68"/>
      <c r="E166" s="68"/>
      <c r="F166" s="70"/>
      <c r="G166" s="155">
        <f>SUM(G167:G170)</f>
        <v>22000000</v>
      </c>
      <c r="H166" s="189" t="s">
        <v>523</v>
      </c>
      <c r="I166" s="69" t="s">
        <v>24</v>
      </c>
      <c r="J166" s="68"/>
      <c r="K166" s="68"/>
      <c r="L166" s="70"/>
      <c r="M166" s="70">
        <f>SUM(M167:M171)</f>
        <v>23000000</v>
      </c>
      <c r="N166" s="417">
        <f>SUM(N167:N171)</f>
        <v>-1000000</v>
      </c>
      <c r="O166" s="279" t="s">
        <v>1007</v>
      </c>
      <c r="P166" s="244"/>
      <c r="Q166" s="244"/>
      <c r="R166" s="4" t="s">
        <v>131</v>
      </c>
      <c r="S166" s="311" t="s">
        <v>506</v>
      </c>
    </row>
    <row r="167" spans="1:19" ht="13.2" x14ac:dyDescent="0.25">
      <c r="A167" s="1" t="s">
        <v>170</v>
      </c>
      <c r="B167" s="65"/>
      <c r="C167" s="66" t="s">
        <v>631</v>
      </c>
      <c r="D167" s="65">
        <v>4</v>
      </c>
      <c r="E167" s="65" t="s">
        <v>120</v>
      </c>
      <c r="F167" s="67">
        <v>1500000</v>
      </c>
      <c r="G167" s="154">
        <f>ROUNDDOWN(D167*F167,-3)</f>
        <v>6000000</v>
      </c>
      <c r="H167" s="188"/>
      <c r="I167" s="66" t="s">
        <v>631</v>
      </c>
      <c r="J167" s="65">
        <v>4</v>
      </c>
      <c r="K167" s="65" t="s">
        <v>120</v>
      </c>
      <c r="L167" s="67">
        <v>1500000</v>
      </c>
      <c r="M167" s="67">
        <f>ROUNDDOWN(J167*L167,-3)</f>
        <v>6000000</v>
      </c>
      <c r="N167" s="340">
        <f>G167-M167</f>
        <v>0</v>
      </c>
      <c r="O167" s="279" t="s">
        <v>1007</v>
      </c>
      <c r="P167" s="244"/>
      <c r="Q167" s="244"/>
    </row>
    <row r="168" spans="1:19" ht="13.2" x14ac:dyDescent="0.25">
      <c r="A168" s="1" t="s">
        <v>171</v>
      </c>
      <c r="B168" s="65"/>
      <c r="C168" s="66" t="s">
        <v>563</v>
      </c>
      <c r="D168" s="65">
        <v>4</v>
      </c>
      <c r="E168" s="65" t="s">
        <v>120</v>
      </c>
      <c r="F168" s="67">
        <v>1500000</v>
      </c>
      <c r="G168" s="154">
        <f>ROUNDDOWN(D168*F168,-3)</f>
        <v>6000000</v>
      </c>
      <c r="H168" s="188"/>
      <c r="I168" s="66" t="s">
        <v>563</v>
      </c>
      <c r="J168" s="65">
        <v>4</v>
      </c>
      <c r="K168" s="65" t="s">
        <v>120</v>
      </c>
      <c r="L168" s="67">
        <v>1500000</v>
      </c>
      <c r="M168" s="67">
        <f>ROUNDDOWN(J168*L168,-3)</f>
        <v>6000000</v>
      </c>
      <c r="N168" s="340">
        <f>G168-M168</f>
        <v>0</v>
      </c>
      <c r="O168" s="279" t="s">
        <v>1007</v>
      </c>
      <c r="P168" s="244"/>
      <c r="Q168" s="244"/>
    </row>
    <row r="169" spans="1:19" ht="13.2" x14ac:dyDescent="0.25">
      <c r="A169" s="1" t="s">
        <v>172</v>
      </c>
      <c r="B169" s="65"/>
      <c r="C169" s="66" t="s">
        <v>564</v>
      </c>
      <c r="D169" s="65">
        <v>4</v>
      </c>
      <c r="E169" s="65" t="s">
        <v>120</v>
      </c>
      <c r="F169" s="67">
        <v>1000000</v>
      </c>
      <c r="G169" s="154">
        <f>ROUNDDOWN(D169*F169,-3)</f>
        <v>4000000</v>
      </c>
      <c r="H169" s="188"/>
      <c r="I169" s="66" t="s">
        <v>564</v>
      </c>
      <c r="J169" s="65">
        <v>4</v>
      </c>
      <c r="K169" s="65" t="s">
        <v>120</v>
      </c>
      <c r="L169" s="67">
        <v>1000000</v>
      </c>
      <c r="M169" s="67">
        <f>ROUNDDOWN(J169*L169,-3)</f>
        <v>4000000</v>
      </c>
      <c r="N169" s="340">
        <f>G169-M169</f>
        <v>0</v>
      </c>
      <c r="O169" s="279" t="s">
        <v>1007</v>
      </c>
      <c r="P169" s="244"/>
      <c r="Q169" s="244"/>
    </row>
    <row r="170" spans="1:19" ht="13.2" x14ac:dyDescent="0.25">
      <c r="A170" s="1" t="s">
        <v>173</v>
      </c>
      <c r="B170" s="65"/>
      <c r="C170" s="66" t="s">
        <v>644</v>
      </c>
      <c r="D170" s="65">
        <v>12</v>
      </c>
      <c r="E170" s="65" t="s">
        <v>634</v>
      </c>
      <c r="F170" s="67">
        <v>500000</v>
      </c>
      <c r="G170" s="154">
        <f>ROUNDDOWN(D170*F170,-3)</f>
        <v>6000000</v>
      </c>
      <c r="H170" s="188"/>
      <c r="I170" s="271" t="s">
        <v>644</v>
      </c>
      <c r="J170" s="272">
        <v>8</v>
      </c>
      <c r="K170" s="272" t="s">
        <v>634</v>
      </c>
      <c r="L170" s="274">
        <v>500000</v>
      </c>
      <c r="M170" s="274">
        <f>ROUNDDOWN(J170*L170,-3)</f>
        <v>4000000</v>
      </c>
      <c r="N170" s="480">
        <f>G170-M170</f>
        <v>2000000</v>
      </c>
      <c r="O170" s="253" t="str">
        <f>IF(AND(ISBLANK(H170),N170&lt;&gt;0),"Rev detil","")</f>
        <v>Rev detil</v>
      </c>
      <c r="P170" s="244"/>
      <c r="Q170" s="244"/>
    </row>
    <row r="171" spans="1:19" ht="13.2" x14ac:dyDescent="0.25">
      <c r="A171" s="1"/>
      <c r="B171" s="65"/>
      <c r="C171" s="66"/>
      <c r="D171" s="65"/>
      <c r="E171" s="65"/>
      <c r="F171" s="67"/>
      <c r="G171" s="154"/>
      <c r="H171" s="188"/>
      <c r="I171" s="271" t="s">
        <v>1076</v>
      </c>
      <c r="J171" s="272">
        <v>40</v>
      </c>
      <c r="K171" s="272" t="s">
        <v>26</v>
      </c>
      <c r="L171" s="274">
        <v>75000</v>
      </c>
      <c r="M171" s="274">
        <f>ROUNDDOWN(J171*L171,-3)</f>
        <v>3000000</v>
      </c>
      <c r="N171" s="480">
        <f>G171-M171</f>
        <v>-3000000</v>
      </c>
      <c r="O171" s="253" t="str">
        <f>IF(AND(ISBLANK(H171),N171&lt;&gt;0),"Rev detil","")</f>
        <v>Rev detil</v>
      </c>
      <c r="P171" s="244"/>
      <c r="Q171" s="244"/>
    </row>
    <row r="172" spans="1:19" ht="13.2" x14ac:dyDescent="0.25">
      <c r="A172" s="1" t="s">
        <v>174</v>
      </c>
      <c r="B172" s="68" t="s">
        <v>525</v>
      </c>
      <c r="C172" s="69" t="s">
        <v>35</v>
      </c>
      <c r="D172" s="68"/>
      <c r="E172" s="68"/>
      <c r="F172" s="70"/>
      <c r="G172" s="155">
        <f>G173</f>
        <v>40000000</v>
      </c>
      <c r="H172" s="189" t="s">
        <v>525</v>
      </c>
      <c r="I172" s="69" t="s">
        <v>35</v>
      </c>
      <c r="J172" s="68"/>
      <c r="K172" s="68"/>
      <c r="L172" s="70"/>
      <c r="M172" s="70">
        <f>M173</f>
        <v>40000000</v>
      </c>
      <c r="N172" s="417">
        <f>N173</f>
        <v>0</v>
      </c>
      <c r="O172" s="279" t="s">
        <v>1007</v>
      </c>
      <c r="P172" s="244"/>
      <c r="Q172" s="244"/>
      <c r="R172" s="4" t="s">
        <v>131</v>
      </c>
      <c r="S172" s="311" t="s">
        <v>506</v>
      </c>
    </row>
    <row r="173" spans="1:19" ht="26.4" hidden="1" x14ac:dyDescent="0.25">
      <c r="A173" s="1" t="s">
        <v>175</v>
      </c>
      <c r="B173" s="65"/>
      <c r="C173" s="66" t="s">
        <v>648</v>
      </c>
      <c r="D173" s="65">
        <v>10</v>
      </c>
      <c r="E173" s="65" t="s">
        <v>26</v>
      </c>
      <c r="F173" s="67">
        <v>4000000</v>
      </c>
      <c r="G173" s="154">
        <f>ROUNDDOWN(D173*F173,-3)</f>
        <v>40000000</v>
      </c>
      <c r="H173" s="188"/>
      <c r="I173" s="66" t="s">
        <v>648</v>
      </c>
      <c r="J173" s="65">
        <v>10</v>
      </c>
      <c r="K173" s="65" t="s">
        <v>26</v>
      </c>
      <c r="L173" s="67">
        <v>4000000</v>
      </c>
      <c r="M173" s="67">
        <f>ROUNDDOWN(J173*L173,-3)</f>
        <v>40000000</v>
      </c>
      <c r="N173" s="340">
        <f>G173-M173</f>
        <v>0</v>
      </c>
      <c r="O173" s="240" t="str">
        <f>IF(AND(ISBLANK(H173),N173&lt;&gt;0),"Rev","")</f>
        <v/>
      </c>
      <c r="P173" s="244"/>
      <c r="Q173" s="244"/>
    </row>
    <row r="174" spans="1:19" ht="13.2" x14ac:dyDescent="0.25">
      <c r="A174" s="1" t="s">
        <v>649</v>
      </c>
      <c r="B174" s="68" t="s">
        <v>583</v>
      </c>
      <c r="C174" s="69" t="s">
        <v>80</v>
      </c>
      <c r="D174" s="68"/>
      <c r="E174" s="68"/>
      <c r="F174" s="70"/>
      <c r="G174" s="155">
        <f>G175</f>
        <v>3000000</v>
      </c>
      <c r="H174" s="189" t="s">
        <v>583</v>
      </c>
      <c r="I174" s="69" t="s">
        <v>80</v>
      </c>
      <c r="J174" s="68"/>
      <c r="K174" s="68"/>
      <c r="L174" s="70"/>
      <c r="M174" s="70">
        <f>M175</f>
        <v>1800000</v>
      </c>
      <c r="N174" s="417">
        <f>N175</f>
        <v>1200000</v>
      </c>
      <c r="O174" s="279" t="s">
        <v>1007</v>
      </c>
      <c r="P174" s="244"/>
      <c r="Q174" s="244"/>
      <c r="R174" s="4" t="s">
        <v>131</v>
      </c>
      <c r="S174" s="311" t="s">
        <v>506</v>
      </c>
    </row>
    <row r="175" spans="1:19" ht="13.2" x14ac:dyDescent="0.25">
      <c r="A175" s="1" t="s">
        <v>650</v>
      </c>
      <c r="B175" s="65"/>
      <c r="C175" s="66" t="s">
        <v>647</v>
      </c>
      <c r="D175" s="65">
        <v>20</v>
      </c>
      <c r="E175" s="65" t="s">
        <v>26</v>
      </c>
      <c r="F175" s="67">
        <v>150000</v>
      </c>
      <c r="G175" s="154">
        <f>ROUNDDOWN(D175*F175,-3)</f>
        <v>3000000</v>
      </c>
      <c r="H175" s="188"/>
      <c r="I175" s="271" t="s">
        <v>647</v>
      </c>
      <c r="J175" s="272">
        <v>12</v>
      </c>
      <c r="K175" s="272" t="s">
        <v>26</v>
      </c>
      <c r="L175" s="274">
        <v>150000</v>
      </c>
      <c r="M175" s="274">
        <f>ROUNDDOWN(J175*L175,-3)</f>
        <v>1800000</v>
      </c>
      <c r="N175" s="480">
        <f>G175-M175</f>
        <v>1200000</v>
      </c>
      <c r="O175" s="253" t="str">
        <f>IF(AND(ISBLANK(H175),N175&lt;&gt;0),"Rev detil","")</f>
        <v>Rev detil</v>
      </c>
      <c r="P175" s="244"/>
      <c r="Q175" s="244"/>
    </row>
    <row r="176" spans="1:19" ht="13.2" x14ac:dyDescent="0.25">
      <c r="A176" s="1" t="s">
        <v>176</v>
      </c>
      <c r="B176" s="80" t="s">
        <v>177</v>
      </c>
      <c r="C176" s="81" t="s">
        <v>178</v>
      </c>
      <c r="D176" s="80"/>
      <c r="E176" s="80"/>
      <c r="F176" s="82"/>
      <c r="G176" s="159">
        <f>SUM(G177,G183,G185,G188)</f>
        <v>82785000</v>
      </c>
      <c r="H176" s="193" t="s">
        <v>177</v>
      </c>
      <c r="I176" s="81" t="s">
        <v>178</v>
      </c>
      <c r="J176" s="80"/>
      <c r="K176" s="80"/>
      <c r="L176" s="82"/>
      <c r="M176" s="82">
        <f>SUM(M177,M183,M185,M188)</f>
        <v>151850000</v>
      </c>
      <c r="N176" s="448">
        <f>SUM(N177,N183,N185,N188)</f>
        <v>-69065000</v>
      </c>
      <c r="O176" s="279" t="s">
        <v>1007</v>
      </c>
      <c r="P176" s="244" t="s">
        <v>505</v>
      </c>
      <c r="Q176" s="244" t="s">
        <v>506</v>
      </c>
      <c r="S176" s="311"/>
    </row>
    <row r="177" spans="1:19" ht="13.2" x14ac:dyDescent="0.25">
      <c r="A177" s="1" t="s">
        <v>179</v>
      </c>
      <c r="B177" s="74" t="s">
        <v>523</v>
      </c>
      <c r="C177" s="75" t="s">
        <v>24</v>
      </c>
      <c r="D177" s="74"/>
      <c r="E177" s="74"/>
      <c r="F177" s="76"/>
      <c r="G177" s="157">
        <f>SUM(G178:G181)</f>
        <v>22000000</v>
      </c>
      <c r="H177" s="191" t="s">
        <v>523</v>
      </c>
      <c r="I177" s="75" t="s">
        <v>24</v>
      </c>
      <c r="J177" s="74"/>
      <c r="K177" s="74"/>
      <c r="L177" s="76"/>
      <c r="M177" s="76">
        <f>SUM(M178:M182)</f>
        <v>22000000</v>
      </c>
      <c r="N177" s="418">
        <f>SUM(N178:N182)</f>
        <v>0</v>
      </c>
      <c r="O177" s="279" t="s">
        <v>1007</v>
      </c>
      <c r="P177" s="244"/>
      <c r="Q177" s="244"/>
      <c r="R177" s="4" t="s">
        <v>131</v>
      </c>
      <c r="S177" s="311" t="s">
        <v>506</v>
      </c>
    </row>
    <row r="178" spans="1:19" ht="13.2" x14ac:dyDescent="0.25">
      <c r="A178" s="1" t="s">
        <v>180</v>
      </c>
      <c r="B178" s="65"/>
      <c r="C178" s="66" t="s">
        <v>631</v>
      </c>
      <c r="D178" s="65">
        <v>4</v>
      </c>
      <c r="E178" s="65" t="s">
        <v>120</v>
      </c>
      <c r="F178" s="67">
        <v>1500000</v>
      </c>
      <c r="G178" s="154">
        <f>ROUNDDOWN(D178*F178,-3)</f>
        <v>6000000</v>
      </c>
      <c r="H178" s="188"/>
      <c r="I178" s="66" t="s">
        <v>631</v>
      </c>
      <c r="J178" s="65">
        <v>4</v>
      </c>
      <c r="K178" s="65" t="s">
        <v>120</v>
      </c>
      <c r="L178" s="67">
        <v>1500000</v>
      </c>
      <c r="M178" s="67">
        <f>ROUNDDOWN(J178*L178,-3)</f>
        <v>6000000</v>
      </c>
      <c r="N178" s="340">
        <f>G178-M178</f>
        <v>0</v>
      </c>
      <c r="O178" s="279" t="s">
        <v>1007</v>
      </c>
      <c r="P178" s="244"/>
      <c r="Q178" s="244"/>
    </row>
    <row r="179" spans="1:19" ht="13.2" x14ac:dyDescent="0.25">
      <c r="A179" s="1" t="s">
        <v>181</v>
      </c>
      <c r="B179" s="65"/>
      <c r="C179" s="66" t="s">
        <v>563</v>
      </c>
      <c r="D179" s="65">
        <v>4</v>
      </c>
      <c r="E179" s="65" t="s">
        <v>120</v>
      </c>
      <c r="F179" s="67">
        <v>1500000</v>
      </c>
      <c r="G179" s="154">
        <f>ROUNDDOWN(D179*F179,-3)</f>
        <v>6000000</v>
      </c>
      <c r="H179" s="188"/>
      <c r="I179" s="66" t="s">
        <v>563</v>
      </c>
      <c r="J179" s="65">
        <v>4</v>
      </c>
      <c r="K179" s="65" t="s">
        <v>120</v>
      </c>
      <c r="L179" s="67">
        <v>1500000</v>
      </c>
      <c r="M179" s="67">
        <f>ROUNDDOWN(J179*L179,-3)</f>
        <v>6000000</v>
      </c>
      <c r="N179" s="340">
        <f>G179-M179</f>
        <v>0</v>
      </c>
      <c r="O179" s="279" t="s">
        <v>1007</v>
      </c>
      <c r="P179" s="244"/>
      <c r="Q179" s="244"/>
    </row>
    <row r="180" spans="1:19" ht="13.2" x14ac:dyDescent="0.25">
      <c r="A180" s="1" t="s">
        <v>182</v>
      </c>
      <c r="B180" s="65"/>
      <c r="C180" s="66" t="s">
        <v>564</v>
      </c>
      <c r="D180" s="65">
        <v>4</v>
      </c>
      <c r="E180" s="65" t="s">
        <v>120</v>
      </c>
      <c r="F180" s="67">
        <v>1000000</v>
      </c>
      <c r="G180" s="154">
        <f>ROUNDDOWN(D180*F180,-3)</f>
        <v>4000000</v>
      </c>
      <c r="H180" s="188"/>
      <c r="I180" s="66" t="s">
        <v>564</v>
      </c>
      <c r="J180" s="65">
        <v>4</v>
      </c>
      <c r="K180" s="65" t="s">
        <v>120</v>
      </c>
      <c r="L180" s="67">
        <v>1000000</v>
      </c>
      <c r="M180" s="67">
        <f>ROUNDDOWN(J180*L180,-3)</f>
        <v>4000000</v>
      </c>
      <c r="N180" s="340">
        <f>G180-M180</f>
        <v>0</v>
      </c>
      <c r="O180" s="279" t="s">
        <v>1007</v>
      </c>
      <c r="P180" s="244"/>
      <c r="Q180" s="244"/>
    </row>
    <row r="181" spans="1:19" ht="13.2" x14ac:dyDescent="0.25">
      <c r="A181" s="1" t="s">
        <v>183</v>
      </c>
      <c r="B181" s="65"/>
      <c r="C181" s="66" t="s">
        <v>644</v>
      </c>
      <c r="D181" s="65">
        <v>24</v>
      </c>
      <c r="E181" s="65" t="s">
        <v>634</v>
      </c>
      <c r="F181" s="67">
        <v>250000</v>
      </c>
      <c r="G181" s="154">
        <f>ROUNDDOWN(D181*F181,-3)</f>
        <v>6000000</v>
      </c>
      <c r="H181" s="188"/>
      <c r="I181" s="271" t="s">
        <v>644</v>
      </c>
      <c r="J181" s="272">
        <v>12</v>
      </c>
      <c r="K181" s="272" t="s">
        <v>634</v>
      </c>
      <c r="L181" s="274">
        <v>250000</v>
      </c>
      <c r="M181" s="274">
        <f>ROUNDDOWN(J181*L181,-3)</f>
        <v>3000000</v>
      </c>
      <c r="N181" s="480">
        <f>G181-M181</f>
        <v>3000000</v>
      </c>
      <c r="O181" s="253" t="str">
        <f>IF(AND(ISBLANK(H181),N181&lt;&gt;0),"Rev detil","")</f>
        <v>Rev detil</v>
      </c>
      <c r="P181" s="244"/>
      <c r="Q181" s="244"/>
    </row>
    <row r="182" spans="1:19" ht="13.2" x14ac:dyDescent="0.25">
      <c r="A182" s="1"/>
      <c r="B182" s="65"/>
      <c r="C182" s="66"/>
      <c r="D182" s="65"/>
      <c r="E182" s="65"/>
      <c r="F182" s="67"/>
      <c r="G182" s="154"/>
      <c r="H182" s="188"/>
      <c r="I182" s="271" t="s">
        <v>1076</v>
      </c>
      <c r="J182" s="272">
        <v>40</v>
      </c>
      <c r="K182" s="272" t="s">
        <v>26</v>
      </c>
      <c r="L182" s="274">
        <v>75000</v>
      </c>
      <c r="M182" s="274">
        <f>ROUNDDOWN(J182*L182,-3)</f>
        <v>3000000</v>
      </c>
      <c r="N182" s="480">
        <f>G182-M182</f>
        <v>-3000000</v>
      </c>
      <c r="O182" s="253" t="str">
        <f>IF(AND(ISBLANK(H182),N182&lt;&gt;0),"Rev detil","")</f>
        <v>Rev detil</v>
      </c>
      <c r="P182" s="244"/>
      <c r="Q182" s="244"/>
    </row>
    <row r="183" spans="1:19" ht="13.2" x14ac:dyDescent="0.25">
      <c r="A183" s="1" t="s">
        <v>651</v>
      </c>
      <c r="B183" s="68" t="s">
        <v>524</v>
      </c>
      <c r="C183" s="69" t="s">
        <v>73</v>
      </c>
      <c r="D183" s="68"/>
      <c r="E183" s="68"/>
      <c r="F183" s="70"/>
      <c r="G183" s="155">
        <f>G184</f>
        <v>26250000</v>
      </c>
      <c r="H183" s="189" t="s">
        <v>524</v>
      </c>
      <c r="I183" s="69" t="s">
        <v>73</v>
      </c>
      <c r="J183" s="68"/>
      <c r="K183" s="68"/>
      <c r="L183" s="70"/>
      <c r="M183" s="70">
        <f>M184</f>
        <v>26250000</v>
      </c>
      <c r="N183" s="417">
        <f>N184</f>
        <v>0</v>
      </c>
      <c r="O183" s="279" t="s">
        <v>1007</v>
      </c>
      <c r="P183" s="244"/>
      <c r="Q183" s="244"/>
      <c r="R183" s="4" t="s">
        <v>131</v>
      </c>
      <c r="S183" s="311" t="s">
        <v>506</v>
      </c>
    </row>
    <row r="184" spans="1:19" ht="13.2" hidden="1" x14ac:dyDescent="0.25">
      <c r="A184" s="1" t="s">
        <v>652</v>
      </c>
      <c r="B184" s="65"/>
      <c r="C184" s="66" t="s">
        <v>653</v>
      </c>
      <c r="D184" s="65">
        <v>15</v>
      </c>
      <c r="E184" s="65" t="s">
        <v>26</v>
      </c>
      <c r="F184" s="67">
        <v>1750000</v>
      </c>
      <c r="G184" s="154">
        <f>ROUNDDOWN(D184*F184,-3)</f>
        <v>26250000</v>
      </c>
      <c r="H184" s="188"/>
      <c r="I184" s="66" t="s">
        <v>653</v>
      </c>
      <c r="J184" s="65">
        <v>15</v>
      </c>
      <c r="K184" s="65" t="s">
        <v>26</v>
      </c>
      <c r="L184" s="67">
        <v>1750000</v>
      </c>
      <c r="M184" s="67">
        <f>ROUNDDOWN(J184*L184,-3)</f>
        <v>26250000</v>
      </c>
      <c r="N184" s="340">
        <f>G184-M184</f>
        <v>0</v>
      </c>
      <c r="O184" s="240" t="str">
        <f>IF(AND(ISBLANK(H184),N184&lt;&gt;0),"Rev","")</f>
        <v/>
      </c>
      <c r="P184" s="244"/>
      <c r="Q184" s="244"/>
    </row>
    <row r="185" spans="1:19" ht="13.2" x14ac:dyDescent="0.25">
      <c r="A185" s="1" t="s">
        <v>186</v>
      </c>
      <c r="B185" s="68" t="s">
        <v>525</v>
      </c>
      <c r="C185" s="69" t="s">
        <v>35</v>
      </c>
      <c r="D185" s="68"/>
      <c r="E185" s="68"/>
      <c r="F185" s="70"/>
      <c r="G185" s="155">
        <f>G186</f>
        <v>32435000</v>
      </c>
      <c r="H185" s="189" t="s">
        <v>525</v>
      </c>
      <c r="I185" s="69" t="s">
        <v>35</v>
      </c>
      <c r="J185" s="68"/>
      <c r="K185" s="68"/>
      <c r="L185" s="70"/>
      <c r="M185" s="70">
        <f>SUM(M186:M187)</f>
        <v>101500000</v>
      </c>
      <c r="N185" s="445">
        <f>SUM(N186:N187)</f>
        <v>-69065000</v>
      </c>
      <c r="O185" s="279" t="s">
        <v>1007</v>
      </c>
      <c r="P185" s="244"/>
      <c r="Q185" s="244"/>
      <c r="R185" s="4" t="s">
        <v>131</v>
      </c>
      <c r="S185" s="311" t="s">
        <v>506</v>
      </c>
    </row>
    <row r="186" spans="1:19" ht="13.2" x14ac:dyDescent="0.25">
      <c r="A186" s="1" t="s">
        <v>187</v>
      </c>
      <c r="B186" s="65"/>
      <c r="C186" s="66" t="s">
        <v>654</v>
      </c>
      <c r="D186" s="65">
        <v>12</v>
      </c>
      <c r="E186" s="65" t="s">
        <v>26</v>
      </c>
      <c r="F186" s="67">
        <v>2702917</v>
      </c>
      <c r="G186" s="154">
        <f>ROUNDDOWN(D186*F186,-3)</f>
        <v>32435000</v>
      </c>
      <c r="H186" s="188"/>
      <c r="I186" s="271" t="s">
        <v>654</v>
      </c>
      <c r="J186" s="272">
        <v>8</v>
      </c>
      <c r="K186" s="272" t="s">
        <v>26</v>
      </c>
      <c r="L186" s="274">
        <v>4250000</v>
      </c>
      <c r="M186" s="274">
        <f>ROUNDDOWN(J186*L186,-3)</f>
        <v>34000000</v>
      </c>
      <c r="N186" s="479">
        <f>G186-M186</f>
        <v>-1565000</v>
      </c>
      <c r="O186" s="253" t="str">
        <f>IF(AND(ISBLANK(H186),N186&lt;&gt;0),"Rev detil","")</f>
        <v>Rev detil</v>
      </c>
      <c r="P186" s="244"/>
      <c r="Q186" s="244"/>
    </row>
    <row r="187" spans="1:19" ht="26.4" x14ac:dyDescent="0.25">
      <c r="A187" s="1"/>
      <c r="B187" s="65"/>
      <c r="C187" s="66"/>
      <c r="D187" s="65"/>
      <c r="E187" s="65"/>
      <c r="F187" s="67"/>
      <c r="G187" s="154"/>
      <c r="H187" s="188"/>
      <c r="I187" s="275" t="s">
        <v>966</v>
      </c>
      <c r="J187" s="272">
        <v>15</v>
      </c>
      <c r="K187" s="272" t="s">
        <v>26</v>
      </c>
      <c r="L187" s="274">
        <v>4500000</v>
      </c>
      <c r="M187" s="274">
        <f>ROUNDDOWN(J187*L187,-3)</f>
        <v>67500000</v>
      </c>
      <c r="N187" s="479">
        <f>G187-M187</f>
        <v>-67500000</v>
      </c>
      <c r="O187" s="253" t="str">
        <f>IF(AND(ISBLANK(H187),N187&lt;&gt;0),"Rev detil","")</f>
        <v>Rev detil</v>
      </c>
      <c r="P187" s="244"/>
      <c r="Q187" s="244"/>
    </row>
    <row r="188" spans="1:19" ht="13.2" x14ac:dyDescent="0.25">
      <c r="A188" s="1" t="s">
        <v>188</v>
      </c>
      <c r="B188" s="62" t="s">
        <v>583</v>
      </c>
      <c r="C188" s="63" t="s">
        <v>80</v>
      </c>
      <c r="D188" s="62"/>
      <c r="E188" s="62"/>
      <c r="F188" s="64"/>
      <c r="G188" s="153">
        <f>G189</f>
        <v>2100000</v>
      </c>
      <c r="H188" s="187" t="s">
        <v>583</v>
      </c>
      <c r="I188" s="63" t="s">
        <v>80</v>
      </c>
      <c r="J188" s="62"/>
      <c r="K188" s="62"/>
      <c r="L188" s="64"/>
      <c r="M188" s="64">
        <f>M189</f>
        <v>2100000</v>
      </c>
      <c r="N188" s="416">
        <f>N189</f>
        <v>0</v>
      </c>
      <c r="O188" s="279" t="s">
        <v>1007</v>
      </c>
      <c r="P188" s="244"/>
      <c r="Q188" s="244"/>
      <c r="R188" s="4" t="s">
        <v>131</v>
      </c>
      <c r="S188" s="311" t="s">
        <v>506</v>
      </c>
    </row>
    <row r="189" spans="1:19" ht="13.2" hidden="1" x14ac:dyDescent="0.25">
      <c r="A189" s="1" t="s">
        <v>189</v>
      </c>
      <c r="B189" s="65"/>
      <c r="C189" s="66" t="s">
        <v>647</v>
      </c>
      <c r="D189" s="65">
        <v>14</v>
      </c>
      <c r="E189" s="65" t="s">
        <v>26</v>
      </c>
      <c r="F189" s="67">
        <v>150000</v>
      </c>
      <c r="G189" s="154">
        <f>ROUNDDOWN(D189*F189,-3)</f>
        <v>2100000</v>
      </c>
      <c r="H189" s="188"/>
      <c r="I189" s="66" t="s">
        <v>647</v>
      </c>
      <c r="J189" s="65">
        <v>14</v>
      </c>
      <c r="K189" s="65" t="s">
        <v>26</v>
      </c>
      <c r="L189" s="67">
        <v>150000</v>
      </c>
      <c r="M189" s="67">
        <f>ROUNDDOWN(J189*L189,-3)</f>
        <v>2100000</v>
      </c>
      <c r="N189" s="340">
        <f>G189-M189</f>
        <v>0</v>
      </c>
      <c r="O189" s="240" t="str">
        <f>IF(AND(ISBLANK(H189),N189&lt;&gt;0),"Rev","")</f>
        <v/>
      </c>
      <c r="P189" s="244"/>
      <c r="Q189" s="244"/>
    </row>
    <row r="190" spans="1:19" ht="13.2" x14ac:dyDescent="0.25">
      <c r="A190" s="1" t="s">
        <v>190</v>
      </c>
      <c r="B190" s="80" t="s">
        <v>191</v>
      </c>
      <c r="C190" s="81" t="s">
        <v>655</v>
      </c>
      <c r="D190" s="80"/>
      <c r="E190" s="80"/>
      <c r="F190" s="82"/>
      <c r="G190" s="159">
        <f>SUM(G191,G196,G198,G200)</f>
        <v>50042000</v>
      </c>
      <c r="H190" s="193" t="s">
        <v>191</v>
      </c>
      <c r="I190" s="81" t="s">
        <v>655</v>
      </c>
      <c r="J190" s="80"/>
      <c r="K190" s="80"/>
      <c r="L190" s="82"/>
      <c r="M190" s="82">
        <f>SUM(M191,M196,M198,M200)</f>
        <v>44492000</v>
      </c>
      <c r="N190" s="420">
        <f>SUM(N191,N196,N198,N200)</f>
        <v>5550000</v>
      </c>
      <c r="O190" s="279" t="s">
        <v>1007</v>
      </c>
      <c r="P190" s="244" t="s">
        <v>502</v>
      </c>
      <c r="Q190" s="244" t="s">
        <v>503</v>
      </c>
      <c r="S190" s="311"/>
    </row>
    <row r="191" spans="1:19" ht="13.2" x14ac:dyDescent="0.25">
      <c r="A191" s="1" t="s">
        <v>192</v>
      </c>
      <c r="B191" s="68" t="s">
        <v>523</v>
      </c>
      <c r="C191" s="69" t="s">
        <v>24</v>
      </c>
      <c r="D191" s="68"/>
      <c r="E191" s="68"/>
      <c r="F191" s="70"/>
      <c r="G191" s="155">
        <f>SUM(G192:G195)</f>
        <v>20000000</v>
      </c>
      <c r="H191" s="189" t="s">
        <v>523</v>
      </c>
      <c r="I191" s="69" t="s">
        <v>24</v>
      </c>
      <c r="J191" s="68"/>
      <c r="K191" s="68"/>
      <c r="L191" s="70"/>
      <c r="M191" s="70">
        <f>SUM(M192:M195)</f>
        <v>16250000</v>
      </c>
      <c r="N191" s="417">
        <f>SUM(N192:N195)</f>
        <v>3750000</v>
      </c>
      <c r="O191" s="279" t="s">
        <v>1007</v>
      </c>
      <c r="P191" s="244"/>
      <c r="Q191" s="244"/>
      <c r="S191" s="311" t="s">
        <v>503</v>
      </c>
    </row>
    <row r="192" spans="1:19" ht="13.2" x14ac:dyDescent="0.25">
      <c r="A192" s="1" t="s">
        <v>193</v>
      </c>
      <c r="B192" s="65"/>
      <c r="C192" s="66" t="s">
        <v>555</v>
      </c>
      <c r="D192" s="65">
        <v>160</v>
      </c>
      <c r="E192" s="65" t="s">
        <v>26</v>
      </c>
      <c r="F192" s="67">
        <v>75000</v>
      </c>
      <c r="G192" s="154">
        <f>ROUNDDOWN(D192*F192,-3)</f>
        <v>12000000</v>
      </c>
      <c r="H192" s="188"/>
      <c r="I192" s="271" t="s">
        <v>555</v>
      </c>
      <c r="J192" s="272">
        <v>110</v>
      </c>
      <c r="K192" s="272" t="s">
        <v>26</v>
      </c>
      <c r="L192" s="274">
        <v>75000</v>
      </c>
      <c r="M192" s="274">
        <f>ROUNDDOWN(J192*L192,-3)</f>
        <v>8250000</v>
      </c>
      <c r="N192" s="480">
        <f>G192-M192</f>
        <v>3750000</v>
      </c>
      <c r="O192" s="240" t="str">
        <f>IF(AND(ISBLANK(H192),N192&lt;&gt;0),"Rev","")</f>
        <v>Rev</v>
      </c>
      <c r="P192" s="244"/>
      <c r="Q192" s="244"/>
    </row>
    <row r="193" spans="1:19" ht="13.2" x14ac:dyDescent="0.25">
      <c r="A193" s="1" t="s">
        <v>194</v>
      </c>
      <c r="B193" s="65"/>
      <c r="C193" s="66" t="s">
        <v>556</v>
      </c>
      <c r="D193" s="65">
        <v>2</v>
      </c>
      <c r="E193" s="65" t="s">
        <v>120</v>
      </c>
      <c r="F193" s="67">
        <v>1500000</v>
      </c>
      <c r="G193" s="154">
        <f>ROUNDDOWN(D193*F193,-3)</f>
        <v>3000000</v>
      </c>
      <c r="H193" s="188"/>
      <c r="I193" s="66" t="s">
        <v>556</v>
      </c>
      <c r="J193" s="65">
        <v>2</v>
      </c>
      <c r="K193" s="65" t="s">
        <v>120</v>
      </c>
      <c r="L193" s="67">
        <v>1500000</v>
      </c>
      <c r="M193" s="67">
        <f>ROUNDDOWN(J193*L193,-3)</f>
        <v>3000000</v>
      </c>
      <c r="N193" s="340">
        <f>G193-M193</f>
        <v>0</v>
      </c>
      <c r="O193" s="279" t="s">
        <v>1007</v>
      </c>
      <c r="P193" s="244"/>
      <c r="Q193" s="244"/>
    </row>
    <row r="194" spans="1:19" ht="13.2" x14ac:dyDescent="0.25">
      <c r="A194" s="1" t="s">
        <v>195</v>
      </c>
      <c r="B194" s="65"/>
      <c r="C194" s="66" t="s">
        <v>557</v>
      </c>
      <c r="D194" s="65">
        <v>2</v>
      </c>
      <c r="E194" s="65" t="s">
        <v>120</v>
      </c>
      <c r="F194" s="67">
        <v>1500000</v>
      </c>
      <c r="G194" s="154">
        <f>ROUNDDOWN(D194*F194,-3)</f>
        <v>3000000</v>
      </c>
      <c r="H194" s="188"/>
      <c r="I194" s="66" t="s">
        <v>557</v>
      </c>
      <c r="J194" s="65">
        <v>2</v>
      </c>
      <c r="K194" s="65" t="s">
        <v>120</v>
      </c>
      <c r="L194" s="67">
        <v>1500000</v>
      </c>
      <c r="M194" s="67">
        <f>ROUNDDOWN(J194*L194,-3)</f>
        <v>3000000</v>
      </c>
      <c r="N194" s="340">
        <f>G194-M194</f>
        <v>0</v>
      </c>
      <c r="O194" s="279" t="s">
        <v>1007</v>
      </c>
      <c r="P194" s="244"/>
      <c r="Q194" s="244"/>
    </row>
    <row r="195" spans="1:19" ht="13.2" x14ac:dyDescent="0.25">
      <c r="A195" s="1" t="s">
        <v>656</v>
      </c>
      <c r="B195" s="65"/>
      <c r="C195" s="66" t="s">
        <v>558</v>
      </c>
      <c r="D195" s="65">
        <v>2</v>
      </c>
      <c r="E195" s="65" t="s">
        <v>120</v>
      </c>
      <c r="F195" s="67">
        <v>1000000</v>
      </c>
      <c r="G195" s="154">
        <f>ROUNDDOWN(D195*F195,-3)</f>
        <v>2000000</v>
      </c>
      <c r="H195" s="188"/>
      <c r="I195" s="66" t="s">
        <v>558</v>
      </c>
      <c r="J195" s="65">
        <v>2</v>
      </c>
      <c r="K195" s="65" t="s">
        <v>120</v>
      </c>
      <c r="L195" s="67">
        <v>1000000</v>
      </c>
      <c r="M195" s="67">
        <f>ROUNDDOWN(J195*L195,-3)</f>
        <v>2000000</v>
      </c>
      <c r="N195" s="340">
        <f>G195-M195</f>
        <v>0</v>
      </c>
      <c r="O195" s="279" t="s">
        <v>1007</v>
      </c>
      <c r="P195" s="244"/>
      <c r="Q195" s="244"/>
    </row>
    <row r="196" spans="1:19" ht="13.2" x14ac:dyDescent="0.25">
      <c r="A196" s="1" t="s">
        <v>196</v>
      </c>
      <c r="B196" s="68" t="s">
        <v>524</v>
      </c>
      <c r="C196" s="69" t="s">
        <v>73</v>
      </c>
      <c r="D196" s="68"/>
      <c r="E196" s="68"/>
      <c r="F196" s="70"/>
      <c r="G196" s="155">
        <f>G197</f>
        <v>3000000</v>
      </c>
      <c r="H196" s="189" t="s">
        <v>524</v>
      </c>
      <c r="I196" s="69" t="s">
        <v>73</v>
      </c>
      <c r="J196" s="68"/>
      <c r="K196" s="68"/>
      <c r="L196" s="70"/>
      <c r="M196" s="70">
        <f>M197</f>
        <v>3000000</v>
      </c>
      <c r="N196" s="417">
        <f>N197</f>
        <v>0</v>
      </c>
      <c r="O196" s="279" t="s">
        <v>1007</v>
      </c>
      <c r="P196" s="244"/>
      <c r="Q196" s="244"/>
      <c r="S196" s="311" t="s">
        <v>503</v>
      </c>
    </row>
    <row r="197" spans="1:19" ht="13.2" hidden="1" x14ac:dyDescent="0.25">
      <c r="A197" s="1" t="s">
        <v>197</v>
      </c>
      <c r="B197" s="65"/>
      <c r="C197" s="66" t="s">
        <v>622</v>
      </c>
      <c r="D197" s="65">
        <v>12</v>
      </c>
      <c r="E197" s="65" t="s">
        <v>120</v>
      </c>
      <c r="F197" s="67">
        <v>250000</v>
      </c>
      <c r="G197" s="154">
        <f>ROUNDDOWN(D197*F197,-3)</f>
        <v>3000000</v>
      </c>
      <c r="H197" s="188"/>
      <c r="I197" s="66" t="s">
        <v>622</v>
      </c>
      <c r="J197" s="65">
        <v>12</v>
      </c>
      <c r="K197" s="65" t="s">
        <v>120</v>
      </c>
      <c r="L197" s="67">
        <v>250000</v>
      </c>
      <c r="M197" s="67">
        <f>ROUNDDOWN(J197*L197,-3)</f>
        <v>3000000</v>
      </c>
      <c r="N197" s="340">
        <f>G197-M197</f>
        <v>0</v>
      </c>
      <c r="O197" s="240" t="str">
        <f>IF(AND(ISBLANK(H197),N197&lt;&gt;0),"Rev","")</f>
        <v/>
      </c>
      <c r="P197" s="244"/>
      <c r="Q197" s="244"/>
    </row>
    <row r="198" spans="1:19" ht="13.2" x14ac:dyDescent="0.25">
      <c r="A198" s="1" t="s">
        <v>198</v>
      </c>
      <c r="B198" s="68" t="s">
        <v>528</v>
      </c>
      <c r="C198" s="69" t="s">
        <v>31</v>
      </c>
      <c r="D198" s="68"/>
      <c r="E198" s="68"/>
      <c r="F198" s="70"/>
      <c r="G198" s="155">
        <f>G199</f>
        <v>9000000</v>
      </c>
      <c r="H198" s="189" t="s">
        <v>528</v>
      </c>
      <c r="I198" s="69" t="s">
        <v>31</v>
      </c>
      <c r="J198" s="68"/>
      <c r="K198" s="68"/>
      <c r="L198" s="70"/>
      <c r="M198" s="70">
        <f>M199</f>
        <v>7200000</v>
      </c>
      <c r="N198" s="417">
        <f>N199</f>
        <v>1800000</v>
      </c>
      <c r="O198" s="279" t="s">
        <v>1007</v>
      </c>
      <c r="P198" s="244"/>
      <c r="Q198" s="244"/>
      <c r="S198" s="311" t="s">
        <v>503</v>
      </c>
    </row>
    <row r="199" spans="1:19" ht="13.2" x14ac:dyDescent="0.25">
      <c r="A199" s="1" t="s">
        <v>199</v>
      </c>
      <c r="B199" s="65"/>
      <c r="C199" s="66" t="s">
        <v>559</v>
      </c>
      <c r="D199" s="65">
        <v>10</v>
      </c>
      <c r="E199" s="65" t="s">
        <v>33</v>
      </c>
      <c r="F199" s="67">
        <v>900000</v>
      </c>
      <c r="G199" s="154">
        <f>ROUNDDOWN(D199*F199,-3)</f>
        <v>9000000</v>
      </c>
      <c r="H199" s="188"/>
      <c r="I199" s="271" t="s">
        <v>559</v>
      </c>
      <c r="J199" s="272">
        <v>8</v>
      </c>
      <c r="K199" s="272" t="s">
        <v>33</v>
      </c>
      <c r="L199" s="274">
        <v>900000</v>
      </c>
      <c r="M199" s="274">
        <f>ROUNDDOWN(J199*L199,-3)</f>
        <v>7200000</v>
      </c>
      <c r="N199" s="480">
        <f>G199-M199</f>
        <v>1800000</v>
      </c>
      <c r="O199" s="253" t="str">
        <f>IF(AND(ISBLANK(H199),N199&lt;&gt;0),"Rev detil","")</f>
        <v>Rev detil</v>
      </c>
      <c r="P199" s="244"/>
      <c r="Q199" s="244"/>
    </row>
    <row r="200" spans="1:19" ht="13.2" x14ac:dyDescent="0.25">
      <c r="A200" s="1" t="s">
        <v>200</v>
      </c>
      <c r="B200" s="68" t="s">
        <v>525</v>
      </c>
      <c r="C200" s="69" t="s">
        <v>35</v>
      </c>
      <c r="D200" s="68"/>
      <c r="E200" s="68"/>
      <c r="F200" s="70"/>
      <c r="G200" s="155">
        <f>G201</f>
        <v>18042000</v>
      </c>
      <c r="H200" s="189" t="s">
        <v>525</v>
      </c>
      <c r="I200" s="69" t="s">
        <v>35</v>
      </c>
      <c r="J200" s="68"/>
      <c r="K200" s="68"/>
      <c r="L200" s="70"/>
      <c r="M200" s="70">
        <f>M201</f>
        <v>18042000</v>
      </c>
      <c r="N200" s="417">
        <f>N201</f>
        <v>0</v>
      </c>
      <c r="O200" s="279" t="s">
        <v>1007</v>
      </c>
      <c r="P200" s="244"/>
      <c r="Q200" s="244"/>
      <c r="S200" s="311" t="s">
        <v>503</v>
      </c>
    </row>
    <row r="201" spans="1:19" ht="13.2" hidden="1" x14ac:dyDescent="0.25">
      <c r="A201" s="1" t="s">
        <v>201</v>
      </c>
      <c r="B201" s="65"/>
      <c r="C201" s="66" t="s">
        <v>657</v>
      </c>
      <c r="D201" s="65">
        <v>6</v>
      </c>
      <c r="E201" s="65" t="s">
        <v>26</v>
      </c>
      <c r="F201" s="67">
        <v>3007000</v>
      </c>
      <c r="G201" s="154">
        <f>ROUNDDOWN(D201*F201,-3)</f>
        <v>18042000</v>
      </c>
      <c r="H201" s="188"/>
      <c r="I201" s="66" t="s">
        <v>657</v>
      </c>
      <c r="J201" s="65">
        <v>6</v>
      </c>
      <c r="K201" s="65" t="s">
        <v>26</v>
      </c>
      <c r="L201" s="67">
        <v>3007000</v>
      </c>
      <c r="M201" s="67">
        <f>ROUNDDOWN(J201*L201,-3)</f>
        <v>18042000</v>
      </c>
      <c r="N201" s="340">
        <f>G201-M201</f>
        <v>0</v>
      </c>
      <c r="O201" s="240" t="str">
        <f>IF(AND(ISBLANK(H201),N201&lt;&gt;0),"Rev","")</f>
        <v/>
      </c>
      <c r="P201" s="244"/>
      <c r="Q201" s="244"/>
    </row>
    <row r="202" spans="1:19" ht="13.2" x14ac:dyDescent="0.25">
      <c r="A202" s="1" t="s">
        <v>202</v>
      </c>
      <c r="B202" s="80" t="s">
        <v>203</v>
      </c>
      <c r="C202" s="81" t="s">
        <v>658</v>
      </c>
      <c r="D202" s="80"/>
      <c r="E202" s="80"/>
      <c r="F202" s="82"/>
      <c r="G202" s="159">
        <f>SUM(G203,G208,G211)</f>
        <v>99334000</v>
      </c>
      <c r="H202" s="193" t="s">
        <v>203</v>
      </c>
      <c r="I202" s="81" t="s">
        <v>658</v>
      </c>
      <c r="J202" s="80"/>
      <c r="K202" s="80"/>
      <c r="L202" s="82"/>
      <c r="M202" s="82">
        <f>SUM(M203,M208,M211)</f>
        <v>94784000</v>
      </c>
      <c r="N202" s="448">
        <f>SUM(N203,N208,N211)</f>
        <v>4550000</v>
      </c>
      <c r="O202" s="279" t="s">
        <v>1007</v>
      </c>
      <c r="P202" s="244" t="s">
        <v>499</v>
      </c>
      <c r="Q202" s="244" t="s">
        <v>500</v>
      </c>
      <c r="S202" s="311"/>
    </row>
    <row r="203" spans="1:19" ht="13.2" x14ac:dyDescent="0.25">
      <c r="A203" s="1" t="s">
        <v>205</v>
      </c>
      <c r="B203" s="62" t="s">
        <v>523</v>
      </c>
      <c r="C203" s="63" t="s">
        <v>24</v>
      </c>
      <c r="D203" s="62"/>
      <c r="E203" s="62"/>
      <c r="F203" s="64"/>
      <c r="G203" s="153">
        <f>SUM(G204:G207)</f>
        <v>24800000</v>
      </c>
      <c r="H203" s="187" t="s">
        <v>523</v>
      </c>
      <c r="I203" s="63" t="s">
        <v>24</v>
      </c>
      <c r="J203" s="62"/>
      <c r="K203" s="62"/>
      <c r="L203" s="64"/>
      <c r="M203" s="64">
        <f>SUM(M204:M207)</f>
        <v>10250000</v>
      </c>
      <c r="N203" s="416">
        <f>SUM(N204:N207)</f>
        <v>14550000</v>
      </c>
      <c r="O203" s="279" t="s">
        <v>1007</v>
      </c>
      <c r="P203" s="244"/>
      <c r="Q203" s="244"/>
      <c r="S203" s="311" t="s">
        <v>500</v>
      </c>
    </row>
    <row r="204" spans="1:19" ht="13.2" x14ac:dyDescent="0.25">
      <c r="A204" s="1" t="s">
        <v>206</v>
      </c>
      <c r="B204" s="65"/>
      <c r="C204" s="66" t="s">
        <v>555</v>
      </c>
      <c r="D204" s="65">
        <v>224</v>
      </c>
      <c r="E204" s="65" t="s">
        <v>26</v>
      </c>
      <c r="F204" s="67">
        <v>75000</v>
      </c>
      <c r="G204" s="154">
        <f>ROUNDDOWN(D204*F204,-3)</f>
        <v>16800000</v>
      </c>
      <c r="H204" s="188"/>
      <c r="I204" s="271" t="s">
        <v>555</v>
      </c>
      <c r="J204" s="272">
        <v>60</v>
      </c>
      <c r="K204" s="272" t="s">
        <v>26</v>
      </c>
      <c r="L204" s="274">
        <v>75000</v>
      </c>
      <c r="M204" s="274">
        <f>ROUNDDOWN(J204*L204,-3)</f>
        <v>4500000</v>
      </c>
      <c r="N204" s="480">
        <f>G204-M204</f>
        <v>12300000</v>
      </c>
      <c r="O204" s="253" t="str">
        <f>IF(AND(ISBLANK(H204),N204&lt;&gt;0),"Rev detil","")</f>
        <v>Rev detil</v>
      </c>
      <c r="P204" s="244"/>
      <c r="Q204" s="244"/>
    </row>
    <row r="205" spans="1:19" ht="13.2" x14ac:dyDescent="0.25">
      <c r="A205" s="1" t="s">
        <v>207</v>
      </c>
      <c r="B205" s="65"/>
      <c r="C205" s="66" t="s">
        <v>556</v>
      </c>
      <c r="D205" s="65">
        <v>2</v>
      </c>
      <c r="E205" s="65" t="s">
        <v>120</v>
      </c>
      <c r="F205" s="67">
        <v>1500000</v>
      </c>
      <c r="G205" s="154">
        <f>ROUNDDOWN(D205*F205,-3)</f>
        <v>3000000</v>
      </c>
      <c r="H205" s="188"/>
      <c r="I205" s="271" t="s">
        <v>556</v>
      </c>
      <c r="J205" s="272">
        <v>1</v>
      </c>
      <c r="K205" s="272" t="s">
        <v>120</v>
      </c>
      <c r="L205" s="274">
        <v>750000</v>
      </c>
      <c r="M205" s="274">
        <f>ROUNDDOWN(J205*L205,-3)</f>
        <v>750000</v>
      </c>
      <c r="N205" s="480">
        <f>G205-M205</f>
        <v>2250000</v>
      </c>
      <c r="O205" s="253" t="str">
        <f>IF(AND(ISBLANK(H205),N205&lt;&gt;0),"Rev detil","")</f>
        <v>Rev detil</v>
      </c>
      <c r="P205" s="244"/>
      <c r="Q205" s="244"/>
    </row>
    <row r="206" spans="1:19" ht="13.2" x14ac:dyDescent="0.25">
      <c r="A206" s="1" t="s">
        <v>208</v>
      </c>
      <c r="B206" s="65"/>
      <c r="C206" s="66" t="s">
        <v>557</v>
      </c>
      <c r="D206" s="65">
        <v>2</v>
      </c>
      <c r="E206" s="65" t="s">
        <v>120</v>
      </c>
      <c r="F206" s="67">
        <v>1500000</v>
      </c>
      <c r="G206" s="154">
        <f>ROUNDDOWN(D206*F206,-3)</f>
        <v>3000000</v>
      </c>
      <c r="H206" s="188"/>
      <c r="I206" s="66" t="s">
        <v>557</v>
      </c>
      <c r="J206" s="65">
        <v>2</v>
      </c>
      <c r="K206" s="65" t="s">
        <v>120</v>
      </c>
      <c r="L206" s="67">
        <v>1500000</v>
      </c>
      <c r="M206" s="67">
        <f>ROUNDDOWN(J206*L206,-3)</f>
        <v>3000000</v>
      </c>
      <c r="N206" s="340">
        <f>G206-M206</f>
        <v>0</v>
      </c>
      <c r="O206" s="279" t="s">
        <v>1007</v>
      </c>
      <c r="P206" s="244"/>
      <c r="Q206" s="244"/>
    </row>
    <row r="207" spans="1:19" ht="13.2" x14ac:dyDescent="0.25">
      <c r="A207" s="1" t="s">
        <v>659</v>
      </c>
      <c r="B207" s="65"/>
      <c r="C207" s="66" t="s">
        <v>558</v>
      </c>
      <c r="D207" s="65">
        <v>2</v>
      </c>
      <c r="E207" s="65" t="s">
        <v>120</v>
      </c>
      <c r="F207" s="67">
        <v>1000000</v>
      </c>
      <c r="G207" s="154">
        <f>ROUNDDOWN(D207*F207,-3)</f>
        <v>2000000</v>
      </c>
      <c r="H207" s="188"/>
      <c r="I207" s="66" t="s">
        <v>558</v>
      </c>
      <c r="J207" s="65">
        <v>2</v>
      </c>
      <c r="K207" s="65" t="s">
        <v>120</v>
      </c>
      <c r="L207" s="67">
        <v>1000000</v>
      </c>
      <c r="M207" s="67">
        <f>ROUNDDOWN(J207*L207,-3)</f>
        <v>2000000</v>
      </c>
      <c r="N207" s="340">
        <f>G207-M207</f>
        <v>0</v>
      </c>
      <c r="O207" s="279" t="s">
        <v>1007</v>
      </c>
      <c r="P207" s="244"/>
      <c r="Q207" s="244"/>
    </row>
    <row r="208" spans="1:19" ht="13.2" x14ac:dyDescent="0.25">
      <c r="A208" s="1" t="s">
        <v>209</v>
      </c>
      <c r="B208" s="68" t="s">
        <v>524</v>
      </c>
      <c r="C208" s="69" t="s">
        <v>73</v>
      </c>
      <c r="D208" s="68"/>
      <c r="E208" s="68"/>
      <c r="F208" s="70"/>
      <c r="G208" s="155">
        <f>G209</f>
        <v>3000000</v>
      </c>
      <c r="H208" s="189" t="s">
        <v>524</v>
      </c>
      <c r="I208" s="69" t="s">
        <v>73</v>
      </c>
      <c r="J208" s="68"/>
      <c r="K208" s="68"/>
      <c r="L208" s="70"/>
      <c r="M208" s="70">
        <f>SUM(M209:M210)</f>
        <v>13000000</v>
      </c>
      <c r="N208" s="445">
        <f>SUM(N209:N210)</f>
        <v>-10000000</v>
      </c>
      <c r="O208" s="279" t="s">
        <v>1007</v>
      </c>
      <c r="P208" s="244"/>
      <c r="Q208" s="244"/>
      <c r="S208" s="311" t="s">
        <v>500</v>
      </c>
    </row>
    <row r="209" spans="1:19" ht="13.2" x14ac:dyDescent="0.25">
      <c r="A209" s="1" t="s">
        <v>210</v>
      </c>
      <c r="B209" s="65"/>
      <c r="C209" s="66" t="s">
        <v>622</v>
      </c>
      <c r="D209" s="65">
        <v>12</v>
      </c>
      <c r="E209" s="65" t="s">
        <v>120</v>
      </c>
      <c r="F209" s="67">
        <v>250000</v>
      </c>
      <c r="G209" s="154">
        <f>ROUNDDOWN(D209*F209,-3)</f>
        <v>3000000</v>
      </c>
      <c r="H209" s="188"/>
      <c r="I209" s="66" t="s">
        <v>622</v>
      </c>
      <c r="J209" s="65">
        <v>12</v>
      </c>
      <c r="K209" s="65" t="s">
        <v>120</v>
      </c>
      <c r="L209" s="67">
        <v>250000</v>
      </c>
      <c r="M209" s="67">
        <f>ROUNDDOWN(J209*L209,-3)</f>
        <v>3000000</v>
      </c>
      <c r="N209" s="340">
        <f>G209-M209</f>
        <v>0</v>
      </c>
      <c r="O209" s="279" t="s">
        <v>1007</v>
      </c>
      <c r="P209" s="244"/>
      <c r="Q209" s="244"/>
    </row>
    <row r="210" spans="1:19" ht="13.2" x14ac:dyDescent="0.25">
      <c r="A210" s="1"/>
      <c r="B210" s="65"/>
      <c r="C210" s="66"/>
      <c r="D210" s="65"/>
      <c r="E210" s="65"/>
      <c r="F210" s="67"/>
      <c r="G210" s="154"/>
      <c r="H210" s="188"/>
      <c r="I210" s="271" t="s">
        <v>1019</v>
      </c>
      <c r="J210" s="272">
        <v>1</v>
      </c>
      <c r="K210" s="272" t="s">
        <v>120</v>
      </c>
      <c r="L210" s="274">
        <v>10000000</v>
      </c>
      <c r="M210" s="274">
        <f>ROUNDDOWN(J210*L210,-3)</f>
        <v>10000000</v>
      </c>
      <c r="N210" s="479">
        <f>G210-M210</f>
        <v>-10000000</v>
      </c>
      <c r="O210" s="253" t="str">
        <f>IF(AND(ISBLANK(H210),N210&lt;&gt;0),"Rev detil","")</f>
        <v>Rev detil</v>
      </c>
      <c r="P210" s="244"/>
      <c r="Q210" s="244"/>
    </row>
    <row r="211" spans="1:19" ht="13.2" x14ac:dyDescent="0.25">
      <c r="A211" s="1" t="s">
        <v>211</v>
      </c>
      <c r="B211" s="62" t="s">
        <v>525</v>
      </c>
      <c r="C211" s="63" t="s">
        <v>35</v>
      </c>
      <c r="D211" s="62"/>
      <c r="E211" s="62"/>
      <c r="F211" s="64"/>
      <c r="G211" s="153">
        <f>G212</f>
        <v>71534000</v>
      </c>
      <c r="H211" s="187" t="s">
        <v>525</v>
      </c>
      <c r="I211" s="63" t="s">
        <v>35</v>
      </c>
      <c r="J211" s="62"/>
      <c r="K211" s="62"/>
      <c r="L211" s="64"/>
      <c r="M211" s="64">
        <f>M212</f>
        <v>71534000</v>
      </c>
      <c r="N211" s="416">
        <f>N212</f>
        <v>0</v>
      </c>
      <c r="O211" s="279" t="s">
        <v>1007</v>
      </c>
      <c r="P211" s="244"/>
      <c r="Q211" s="244"/>
      <c r="S211" s="311" t="s">
        <v>500</v>
      </c>
    </row>
    <row r="212" spans="1:19" ht="26.4" hidden="1" x14ac:dyDescent="0.25">
      <c r="A212" s="1" t="s">
        <v>212</v>
      </c>
      <c r="B212" s="65"/>
      <c r="C212" s="66" t="s">
        <v>660</v>
      </c>
      <c r="D212" s="65">
        <v>14</v>
      </c>
      <c r="E212" s="65" t="s">
        <v>26</v>
      </c>
      <c r="F212" s="67">
        <v>5109636</v>
      </c>
      <c r="G212" s="154">
        <f>ROUNDDOWN(D212*F212,-3)</f>
        <v>71534000</v>
      </c>
      <c r="H212" s="188"/>
      <c r="I212" s="66" t="s">
        <v>660</v>
      </c>
      <c r="J212" s="65">
        <v>14</v>
      </c>
      <c r="K212" s="65" t="s">
        <v>26</v>
      </c>
      <c r="L212" s="67">
        <v>5109636</v>
      </c>
      <c r="M212" s="67">
        <f>ROUNDDOWN(J212*L212,-3)</f>
        <v>71534000</v>
      </c>
      <c r="N212" s="340">
        <f>G212-M212</f>
        <v>0</v>
      </c>
      <c r="O212" s="240" t="str">
        <f>IF(AND(ISBLANK(H212),N212&lt;&gt;0),"Rev","")</f>
        <v/>
      </c>
      <c r="P212" s="244"/>
      <c r="Q212" s="244"/>
    </row>
    <row r="213" spans="1:19" ht="13.2" x14ac:dyDescent="0.25">
      <c r="A213" s="1" t="s">
        <v>213</v>
      </c>
      <c r="B213" s="80" t="s">
        <v>214</v>
      </c>
      <c r="C213" s="81" t="s">
        <v>661</v>
      </c>
      <c r="D213" s="80"/>
      <c r="E213" s="80"/>
      <c r="F213" s="82"/>
      <c r="G213" s="159">
        <f>SUM(G214,G219)</f>
        <v>139554000</v>
      </c>
      <c r="H213" s="193" t="s">
        <v>214</v>
      </c>
      <c r="I213" s="81" t="s">
        <v>661</v>
      </c>
      <c r="J213" s="80"/>
      <c r="K213" s="80"/>
      <c r="L213" s="82"/>
      <c r="M213" s="82">
        <f>SUM(M214,M219)</f>
        <v>187067000</v>
      </c>
      <c r="N213" s="448">
        <f>SUM(N214,N219)</f>
        <v>-47513000</v>
      </c>
      <c r="O213" s="279" t="s">
        <v>1007</v>
      </c>
      <c r="P213" s="244" t="s">
        <v>499</v>
      </c>
      <c r="Q213" s="244" t="s">
        <v>501</v>
      </c>
      <c r="S213" s="311"/>
    </row>
    <row r="214" spans="1:19" ht="13.2" x14ac:dyDescent="0.25">
      <c r="A214" s="1" t="s">
        <v>215</v>
      </c>
      <c r="B214" s="62" t="s">
        <v>523</v>
      </c>
      <c r="C214" s="63" t="s">
        <v>24</v>
      </c>
      <c r="D214" s="62"/>
      <c r="E214" s="62"/>
      <c r="F214" s="64"/>
      <c r="G214" s="153">
        <f>SUM(G215:G218)</f>
        <v>23500000</v>
      </c>
      <c r="H214" s="187" t="s">
        <v>523</v>
      </c>
      <c r="I214" s="63" t="s">
        <v>24</v>
      </c>
      <c r="J214" s="62"/>
      <c r="K214" s="62"/>
      <c r="L214" s="64"/>
      <c r="M214" s="64">
        <f>SUM(M215:M218)</f>
        <v>15750000</v>
      </c>
      <c r="N214" s="442">
        <f>SUM(N215:N218)</f>
        <v>7750000</v>
      </c>
      <c r="O214" s="279" t="s">
        <v>1007</v>
      </c>
      <c r="P214" s="244"/>
      <c r="Q214" s="244"/>
      <c r="S214" s="311" t="s">
        <v>501</v>
      </c>
    </row>
    <row r="215" spans="1:19" ht="13.2" x14ac:dyDescent="0.25">
      <c r="A215" s="1" t="s">
        <v>216</v>
      </c>
      <c r="B215" s="65"/>
      <c r="C215" s="66" t="s">
        <v>555</v>
      </c>
      <c r="D215" s="65">
        <v>100</v>
      </c>
      <c r="E215" s="65" t="s">
        <v>26</v>
      </c>
      <c r="F215" s="67">
        <v>75000</v>
      </c>
      <c r="G215" s="154">
        <f>ROUNDDOWN(D215*F215,-3)</f>
        <v>7500000</v>
      </c>
      <c r="H215" s="188"/>
      <c r="I215" s="271" t="s">
        <v>555</v>
      </c>
      <c r="J215" s="272">
        <v>50</v>
      </c>
      <c r="K215" s="272" t="s">
        <v>26</v>
      </c>
      <c r="L215" s="274">
        <v>75000</v>
      </c>
      <c r="M215" s="274">
        <f>ROUNDDOWN(J215*L215,-3)</f>
        <v>3750000</v>
      </c>
      <c r="N215" s="479">
        <f>G215-M215</f>
        <v>3750000</v>
      </c>
      <c r="O215" s="253" t="str">
        <f>IF(AND(ISBLANK(H215),N215&lt;&gt;0),"Rev detil","")</f>
        <v>Rev detil</v>
      </c>
      <c r="P215" s="244"/>
      <c r="Q215" s="244"/>
    </row>
    <row r="216" spans="1:19" ht="13.2" x14ac:dyDescent="0.25">
      <c r="A216" s="1" t="s">
        <v>217</v>
      </c>
      <c r="B216" s="65"/>
      <c r="C216" s="66" t="s">
        <v>556</v>
      </c>
      <c r="D216" s="65">
        <v>4</v>
      </c>
      <c r="E216" s="65" t="s">
        <v>120</v>
      </c>
      <c r="F216" s="67">
        <v>1500000</v>
      </c>
      <c r="G216" s="154">
        <f>ROUNDDOWN(D216*F216,-3)</f>
        <v>6000000</v>
      </c>
      <c r="H216" s="188"/>
      <c r="I216" s="271" t="s">
        <v>556</v>
      </c>
      <c r="J216" s="272">
        <v>3</v>
      </c>
      <c r="K216" s="272" t="s">
        <v>120</v>
      </c>
      <c r="L216" s="274">
        <v>1500000</v>
      </c>
      <c r="M216" s="274">
        <f>ROUNDDOWN(J216*L216,-3)</f>
        <v>4500000</v>
      </c>
      <c r="N216" s="480">
        <f>G216-M216</f>
        <v>1500000</v>
      </c>
      <c r="O216" s="279" t="s">
        <v>1007</v>
      </c>
      <c r="P216" s="244"/>
      <c r="Q216" s="244"/>
    </row>
    <row r="217" spans="1:19" ht="13.2" x14ac:dyDescent="0.25">
      <c r="A217" s="1" t="s">
        <v>218</v>
      </c>
      <c r="B217" s="65"/>
      <c r="C217" s="66" t="s">
        <v>557</v>
      </c>
      <c r="D217" s="65">
        <v>4</v>
      </c>
      <c r="E217" s="65" t="s">
        <v>120</v>
      </c>
      <c r="F217" s="67">
        <v>1500000</v>
      </c>
      <c r="G217" s="154">
        <f>ROUNDDOWN(D217*F217,-3)</f>
        <v>6000000</v>
      </c>
      <c r="H217" s="188"/>
      <c r="I217" s="271" t="s">
        <v>557</v>
      </c>
      <c r="J217" s="272">
        <v>3</v>
      </c>
      <c r="K217" s="272" t="s">
        <v>120</v>
      </c>
      <c r="L217" s="274">
        <v>1500000</v>
      </c>
      <c r="M217" s="274">
        <f>ROUNDDOWN(J217*L217,-3)</f>
        <v>4500000</v>
      </c>
      <c r="N217" s="480">
        <f>G217-M217</f>
        <v>1500000</v>
      </c>
      <c r="O217" s="279" t="s">
        <v>1007</v>
      </c>
      <c r="P217" s="244"/>
      <c r="Q217" s="244"/>
    </row>
    <row r="218" spans="1:19" ht="13.2" x14ac:dyDescent="0.25">
      <c r="A218" s="1" t="s">
        <v>219</v>
      </c>
      <c r="B218" s="65"/>
      <c r="C218" s="66" t="s">
        <v>558</v>
      </c>
      <c r="D218" s="65">
        <v>4</v>
      </c>
      <c r="E218" s="65" t="s">
        <v>120</v>
      </c>
      <c r="F218" s="67">
        <v>1000000</v>
      </c>
      <c r="G218" s="154">
        <f>ROUNDDOWN(D218*F218,-3)</f>
        <v>4000000</v>
      </c>
      <c r="H218" s="188"/>
      <c r="I218" s="271" t="s">
        <v>558</v>
      </c>
      <c r="J218" s="272">
        <v>3</v>
      </c>
      <c r="K218" s="272" t="s">
        <v>120</v>
      </c>
      <c r="L218" s="274">
        <v>1000000</v>
      </c>
      <c r="M218" s="274">
        <f>ROUNDDOWN(J218*L218,-3)</f>
        <v>3000000</v>
      </c>
      <c r="N218" s="480">
        <f>G218-M218</f>
        <v>1000000</v>
      </c>
      <c r="O218" s="279" t="s">
        <v>1007</v>
      </c>
      <c r="P218" s="244"/>
      <c r="Q218" s="244"/>
    </row>
    <row r="219" spans="1:19" ht="13.2" x14ac:dyDescent="0.25">
      <c r="A219" s="1" t="s">
        <v>220</v>
      </c>
      <c r="B219" s="62" t="s">
        <v>525</v>
      </c>
      <c r="C219" s="63" t="s">
        <v>35</v>
      </c>
      <c r="D219" s="62"/>
      <c r="E219" s="62"/>
      <c r="F219" s="64"/>
      <c r="G219" s="153">
        <f>G220</f>
        <v>116054000</v>
      </c>
      <c r="H219" s="187" t="s">
        <v>525</v>
      </c>
      <c r="I219" s="63" t="s">
        <v>35</v>
      </c>
      <c r="J219" s="62"/>
      <c r="K219" s="62"/>
      <c r="L219" s="64"/>
      <c r="M219" s="64">
        <f>M220</f>
        <v>171317000</v>
      </c>
      <c r="N219" s="442">
        <f>N220</f>
        <v>-55263000</v>
      </c>
      <c r="O219" s="279" t="s">
        <v>1007</v>
      </c>
      <c r="P219" s="244"/>
      <c r="Q219" s="244"/>
      <c r="S219" s="311" t="s">
        <v>501</v>
      </c>
    </row>
    <row r="220" spans="1:19" ht="26.4" x14ac:dyDescent="0.25">
      <c r="A220" s="1" t="s">
        <v>221</v>
      </c>
      <c r="B220" s="65"/>
      <c r="C220" s="66" t="s">
        <v>662</v>
      </c>
      <c r="D220" s="65">
        <v>21</v>
      </c>
      <c r="E220" s="65" t="s">
        <v>26</v>
      </c>
      <c r="F220" s="67">
        <v>5526381</v>
      </c>
      <c r="G220" s="154">
        <f>ROUNDDOWN(D220*F220,-3)</f>
        <v>116054000</v>
      </c>
      <c r="H220" s="188"/>
      <c r="I220" s="271" t="s">
        <v>1056</v>
      </c>
      <c r="J220" s="272">
        <v>31</v>
      </c>
      <c r="K220" s="272" t="s">
        <v>26</v>
      </c>
      <c r="L220" s="274">
        <v>5526381</v>
      </c>
      <c r="M220" s="274">
        <f>ROUNDDOWN(J220*L220,-3)</f>
        <v>171317000</v>
      </c>
      <c r="N220" s="479">
        <f>G220-M220</f>
        <v>-55263000</v>
      </c>
      <c r="O220" s="253" t="str">
        <f>IF(AND(ISBLANK(H220),N220&lt;&gt;0),"Rev detil","")</f>
        <v>Rev detil</v>
      </c>
      <c r="P220" s="244"/>
      <c r="Q220" s="244"/>
    </row>
    <row r="221" spans="1:19" ht="13.2" x14ac:dyDescent="0.25">
      <c r="A221" s="1" t="s">
        <v>222</v>
      </c>
      <c r="B221" s="80" t="s">
        <v>223</v>
      </c>
      <c r="C221" s="81" t="s">
        <v>663</v>
      </c>
      <c r="D221" s="80"/>
      <c r="E221" s="80"/>
      <c r="F221" s="82"/>
      <c r="G221" s="159">
        <f>SUM(G222,G227)</f>
        <v>50000000</v>
      </c>
      <c r="H221" s="193" t="s">
        <v>223</v>
      </c>
      <c r="I221" s="81" t="s">
        <v>663</v>
      </c>
      <c r="J221" s="80"/>
      <c r="K221" s="80"/>
      <c r="L221" s="82"/>
      <c r="M221" s="82">
        <f>SUM(M222,M227)</f>
        <v>50000000</v>
      </c>
      <c r="N221" s="420">
        <f>SUM(N222,N227)</f>
        <v>0</v>
      </c>
      <c r="O221" s="279" t="s">
        <v>1007</v>
      </c>
      <c r="P221" s="244" t="s">
        <v>507</v>
      </c>
      <c r="Q221" s="244" t="s">
        <v>509</v>
      </c>
      <c r="S221" s="311"/>
    </row>
    <row r="222" spans="1:19" ht="13.2" hidden="1" x14ac:dyDescent="0.25">
      <c r="A222" s="1" t="s">
        <v>224</v>
      </c>
      <c r="B222" s="68" t="s">
        <v>523</v>
      </c>
      <c r="C222" s="69" t="s">
        <v>24</v>
      </c>
      <c r="D222" s="68"/>
      <c r="E222" s="68"/>
      <c r="F222" s="70"/>
      <c r="G222" s="155">
        <f>SUM(G223:G226)</f>
        <v>15500000</v>
      </c>
      <c r="H222" s="189" t="s">
        <v>523</v>
      </c>
      <c r="I222" s="69" t="s">
        <v>24</v>
      </c>
      <c r="J222" s="68"/>
      <c r="K222" s="68"/>
      <c r="L222" s="70"/>
      <c r="M222" s="70">
        <f>SUM(M223:M226)</f>
        <v>15500000</v>
      </c>
      <c r="N222" s="417">
        <f>SUM(N223:N226)</f>
        <v>0</v>
      </c>
      <c r="O222" s="281"/>
      <c r="P222" s="244"/>
      <c r="Q222" s="244"/>
      <c r="S222" s="244" t="s">
        <v>509</v>
      </c>
    </row>
    <row r="223" spans="1:19" ht="13.2" hidden="1" x14ac:dyDescent="0.25">
      <c r="A223" s="1" t="s">
        <v>225</v>
      </c>
      <c r="B223" s="65"/>
      <c r="C223" s="66" t="s">
        <v>555</v>
      </c>
      <c r="D223" s="65">
        <v>100</v>
      </c>
      <c r="E223" s="65" t="s">
        <v>26</v>
      </c>
      <c r="F223" s="67">
        <v>75000</v>
      </c>
      <c r="G223" s="154">
        <f>ROUNDDOWN(D223*F223,-3)</f>
        <v>7500000</v>
      </c>
      <c r="H223" s="188"/>
      <c r="I223" s="66" t="s">
        <v>555</v>
      </c>
      <c r="J223" s="65">
        <v>100</v>
      </c>
      <c r="K223" s="65" t="s">
        <v>26</v>
      </c>
      <c r="L223" s="67">
        <v>75000</v>
      </c>
      <c r="M223" s="67">
        <f>ROUNDDOWN(J223*L223,-3)</f>
        <v>7500000</v>
      </c>
      <c r="N223" s="340">
        <f>G223-M223</f>
        <v>0</v>
      </c>
      <c r="O223" s="240" t="str">
        <f>IF(AND(ISBLANK(H223),N223&lt;&gt;0),"Rev","")</f>
        <v/>
      </c>
      <c r="P223" s="244"/>
      <c r="Q223" s="244"/>
    </row>
    <row r="224" spans="1:19" ht="13.2" hidden="1" x14ac:dyDescent="0.25">
      <c r="A224" s="1" t="s">
        <v>226</v>
      </c>
      <c r="B224" s="65"/>
      <c r="C224" s="66" t="s">
        <v>556</v>
      </c>
      <c r="D224" s="65">
        <v>2</v>
      </c>
      <c r="E224" s="65" t="s">
        <v>120</v>
      </c>
      <c r="F224" s="67">
        <v>1500000</v>
      </c>
      <c r="G224" s="154">
        <f>ROUNDDOWN(D224*F224,-3)</f>
        <v>3000000</v>
      </c>
      <c r="H224" s="188"/>
      <c r="I224" s="66" t="s">
        <v>556</v>
      </c>
      <c r="J224" s="65">
        <v>2</v>
      </c>
      <c r="K224" s="65" t="s">
        <v>120</v>
      </c>
      <c r="L224" s="67">
        <v>1500000</v>
      </c>
      <c r="M224" s="67">
        <f>ROUNDDOWN(J224*L224,-3)</f>
        <v>3000000</v>
      </c>
      <c r="N224" s="340">
        <f>G224-M224</f>
        <v>0</v>
      </c>
      <c r="O224" s="240" t="str">
        <f>IF(AND(ISBLANK(H224),N224&lt;&gt;0),"Rev","")</f>
        <v/>
      </c>
      <c r="P224" s="244"/>
      <c r="Q224" s="244"/>
    </row>
    <row r="225" spans="1:19" ht="13.2" hidden="1" x14ac:dyDescent="0.25">
      <c r="A225" s="1" t="s">
        <v>227</v>
      </c>
      <c r="B225" s="65"/>
      <c r="C225" s="66" t="s">
        <v>557</v>
      </c>
      <c r="D225" s="65">
        <v>2</v>
      </c>
      <c r="E225" s="65" t="s">
        <v>120</v>
      </c>
      <c r="F225" s="67">
        <v>1500000</v>
      </c>
      <c r="G225" s="154">
        <f>ROUNDDOWN(D225*F225,-3)</f>
        <v>3000000</v>
      </c>
      <c r="H225" s="188"/>
      <c r="I225" s="66" t="s">
        <v>557</v>
      </c>
      <c r="J225" s="65">
        <v>2</v>
      </c>
      <c r="K225" s="65" t="s">
        <v>120</v>
      </c>
      <c r="L225" s="67">
        <v>1500000</v>
      </c>
      <c r="M225" s="67">
        <f>ROUNDDOWN(J225*L225,-3)</f>
        <v>3000000</v>
      </c>
      <c r="N225" s="340">
        <f>G225-M225</f>
        <v>0</v>
      </c>
      <c r="O225" s="240" t="str">
        <f>IF(AND(ISBLANK(H225),N225&lt;&gt;0),"Rev","")</f>
        <v/>
      </c>
      <c r="P225" s="244"/>
      <c r="Q225" s="244"/>
    </row>
    <row r="226" spans="1:19" ht="13.2" hidden="1" x14ac:dyDescent="0.25">
      <c r="A226" s="1" t="s">
        <v>228</v>
      </c>
      <c r="B226" s="65"/>
      <c r="C226" s="66" t="s">
        <v>558</v>
      </c>
      <c r="D226" s="65">
        <v>2</v>
      </c>
      <c r="E226" s="65" t="s">
        <v>120</v>
      </c>
      <c r="F226" s="67">
        <v>1000000</v>
      </c>
      <c r="G226" s="154">
        <f>ROUNDDOWN(D226*F226,-3)</f>
        <v>2000000</v>
      </c>
      <c r="H226" s="188"/>
      <c r="I226" s="66" t="s">
        <v>558</v>
      </c>
      <c r="J226" s="65">
        <v>2</v>
      </c>
      <c r="K226" s="65" t="s">
        <v>120</v>
      </c>
      <c r="L226" s="67">
        <v>1000000</v>
      </c>
      <c r="M226" s="67">
        <f>ROUNDDOWN(J226*L226,-3)</f>
        <v>2000000</v>
      </c>
      <c r="N226" s="340">
        <f>G226-M226</f>
        <v>0</v>
      </c>
      <c r="O226" s="240" t="str">
        <f>IF(AND(ISBLANK(H226),N226&lt;&gt;0),"Rev","")</f>
        <v/>
      </c>
      <c r="P226" s="244"/>
      <c r="Q226" s="244"/>
    </row>
    <row r="227" spans="1:19" ht="13.2" hidden="1" x14ac:dyDescent="0.25">
      <c r="A227" s="1" t="s">
        <v>229</v>
      </c>
      <c r="B227" s="62" t="s">
        <v>525</v>
      </c>
      <c r="C227" s="63" t="s">
        <v>35</v>
      </c>
      <c r="D227" s="62"/>
      <c r="E227" s="62"/>
      <c r="F227" s="64"/>
      <c r="G227" s="153">
        <f>G228</f>
        <v>34500000</v>
      </c>
      <c r="H227" s="187" t="s">
        <v>525</v>
      </c>
      <c r="I227" s="63" t="s">
        <v>35</v>
      </c>
      <c r="J227" s="62"/>
      <c r="K227" s="62"/>
      <c r="L227" s="64"/>
      <c r="M227" s="64">
        <f>M228</f>
        <v>34500000</v>
      </c>
      <c r="N227" s="416">
        <f>N228</f>
        <v>0</v>
      </c>
      <c r="O227" s="280"/>
      <c r="P227" s="244"/>
      <c r="Q227" s="244"/>
      <c r="S227" s="244" t="s">
        <v>509</v>
      </c>
    </row>
    <row r="228" spans="1:19" ht="13.2" hidden="1" x14ac:dyDescent="0.25">
      <c r="A228" s="1" t="s">
        <v>230</v>
      </c>
      <c r="B228" s="65"/>
      <c r="C228" s="66" t="s">
        <v>664</v>
      </c>
      <c r="D228" s="65">
        <v>6</v>
      </c>
      <c r="E228" s="65" t="s">
        <v>26</v>
      </c>
      <c r="F228" s="67">
        <v>5750000</v>
      </c>
      <c r="G228" s="154">
        <f>ROUNDDOWN(D228*F228,-3)</f>
        <v>34500000</v>
      </c>
      <c r="H228" s="188"/>
      <c r="I228" s="66" t="s">
        <v>664</v>
      </c>
      <c r="J228" s="65">
        <v>6</v>
      </c>
      <c r="K228" s="65" t="s">
        <v>26</v>
      </c>
      <c r="L228" s="67">
        <v>5750000</v>
      </c>
      <c r="M228" s="67">
        <f>ROUNDDOWN(J228*L228,-3)</f>
        <v>34500000</v>
      </c>
      <c r="N228" s="340">
        <f>G228-M228</f>
        <v>0</v>
      </c>
      <c r="O228" s="240" t="str">
        <f>IF(AND(ISBLANK(H228),N228&lt;&gt;0),"Rev","")</f>
        <v/>
      </c>
      <c r="P228" s="244"/>
      <c r="Q228" s="244"/>
    </row>
    <row r="229" spans="1:19" ht="13.2" x14ac:dyDescent="0.25">
      <c r="A229" s="1" t="s">
        <v>1026</v>
      </c>
      <c r="B229" s="65"/>
      <c r="C229" s="66"/>
      <c r="D229" s="65"/>
      <c r="E229" s="65"/>
      <c r="F229" s="67"/>
      <c r="G229" s="154"/>
      <c r="H229" s="193" t="s">
        <v>959</v>
      </c>
      <c r="I229" s="81" t="s">
        <v>968</v>
      </c>
      <c r="J229" s="80"/>
      <c r="K229" s="80"/>
      <c r="L229" s="82"/>
      <c r="M229" s="82">
        <f>SUM(M230,M237,M239,M241,M235)</f>
        <v>264810000</v>
      </c>
      <c r="N229" s="448">
        <f>SUM(N230,N237,N239,N241,N235)</f>
        <v>-264810000</v>
      </c>
      <c r="O229" s="279" t="s">
        <v>1007</v>
      </c>
      <c r="P229" s="244" t="s">
        <v>505</v>
      </c>
      <c r="Q229" s="244" t="s">
        <v>506</v>
      </c>
      <c r="S229" s="311"/>
    </row>
    <row r="230" spans="1:19" ht="13.2" x14ac:dyDescent="0.25">
      <c r="A230" s="1" t="s">
        <v>1027</v>
      </c>
      <c r="B230" s="65"/>
      <c r="C230" s="66"/>
      <c r="D230" s="65"/>
      <c r="E230" s="65"/>
      <c r="F230" s="67"/>
      <c r="G230" s="154"/>
      <c r="H230" s="189">
        <v>521211</v>
      </c>
      <c r="I230" s="69" t="s">
        <v>24</v>
      </c>
      <c r="J230" s="68"/>
      <c r="K230" s="68"/>
      <c r="L230" s="70"/>
      <c r="M230" s="70">
        <f>SUM(M231:M234)</f>
        <v>49500000</v>
      </c>
      <c r="N230" s="445">
        <f>SUM(N231:N234)</f>
        <v>-49500000</v>
      </c>
      <c r="O230" s="279" t="s">
        <v>1007</v>
      </c>
      <c r="P230" s="244"/>
      <c r="Q230" s="244"/>
      <c r="R230" s="4" t="s">
        <v>131</v>
      </c>
      <c r="S230" s="311" t="s">
        <v>506</v>
      </c>
    </row>
    <row r="231" spans="1:19" ht="13.2" x14ac:dyDescent="0.25">
      <c r="A231" s="1"/>
      <c r="B231" s="65"/>
      <c r="C231" s="66"/>
      <c r="D231" s="65"/>
      <c r="E231" s="65"/>
      <c r="F231" s="67"/>
      <c r="G231" s="154"/>
      <c r="H231" s="188"/>
      <c r="I231" s="271" t="s">
        <v>969</v>
      </c>
      <c r="J231" s="272">
        <v>65</v>
      </c>
      <c r="K231" s="272" t="s">
        <v>120</v>
      </c>
      <c r="L231" s="274">
        <v>700000</v>
      </c>
      <c r="M231" s="274">
        <f>ROUNDDOWN(J231*L231,-3)</f>
        <v>45500000</v>
      </c>
      <c r="N231" s="479">
        <f t="shared" ref="N231:N236" si="4">G231-M231</f>
        <v>-45500000</v>
      </c>
      <c r="O231" s="253" t="str">
        <f>IF(AND(ISBLANK(H231),N231&lt;&gt;0),"Rev detil","")</f>
        <v>Rev detil</v>
      </c>
      <c r="P231" s="244"/>
      <c r="Q231" s="244"/>
    </row>
    <row r="232" spans="1:19" ht="13.2" x14ac:dyDescent="0.25">
      <c r="A232" s="1"/>
      <c r="B232" s="65"/>
      <c r="C232" s="66"/>
      <c r="D232" s="65"/>
      <c r="E232" s="65"/>
      <c r="F232" s="67"/>
      <c r="G232" s="154"/>
      <c r="H232" s="188"/>
      <c r="I232" s="271" t="s">
        <v>563</v>
      </c>
      <c r="J232" s="272">
        <v>1</v>
      </c>
      <c r="K232" s="272" t="s">
        <v>120</v>
      </c>
      <c r="L232" s="274">
        <v>1500000</v>
      </c>
      <c r="M232" s="274">
        <f>ROUNDDOWN(J232*L232,-3)</f>
        <v>1500000</v>
      </c>
      <c r="N232" s="479">
        <f t="shared" si="4"/>
        <v>-1500000</v>
      </c>
      <c r="O232" s="253" t="str">
        <f>IF(AND(ISBLANK(H232),N232&lt;&gt;0),"Rev detil","")</f>
        <v>Rev detil</v>
      </c>
      <c r="P232" s="244"/>
      <c r="Q232" s="244"/>
    </row>
    <row r="233" spans="1:19" ht="13.2" x14ac:dyDescent="0.25">
      <c r="A233" s="1"/>
      <c r="B233" s="65"/>
      <c r="C233" s="66"/>
      <c r="D233" s="65"/>
      <c r="E233" s="65"/>
      <c r="F233" s="67"/>
      <c r="G233" s="154"/>
      <c r="H233" s="188"/>
      <c r="I233" s="271" t="s">
        <v>564</v>
      </c>
      <c r="J233" s="272">
        <v>1</v>
      </c>
      <c r="K233" s="272" t="s">
        <v>120</v>
      </c>
      <c r="L233" s="274">
        <v>1000000</v>
      </c>
      <c r="M233" s="274">
        <f>ROUNDDOWN(J233*L233,-3)</f>
        <v>1000000</v>
      </c>
      <c r="N233" s="479">
        <f t="shared" si="4"/>
        <v>-1000000</v>
      </c>
      <c r="O233" s="253" t="str">
        <f>IF(AND(ISBLANK(H233),N233&lt;&gt;0),"Rev detil","")</f>
        <v>Rev detil</v>
      </c>
      <c r="P233" s="244"/>
      <c r="Q233" s="244"/>
    </row>
    <row r="234" spans="1:19" ht="13.2" x14ac:dyDescent="0.25">
      <c r="A234" s="1"/>
      <c r="B234" s="65"/>
      <c r="C234" s="66"/>
      <c r="D234" s="65"/>
      <c r="E234" s="65"/>
      <c r="F234" s="67"/>
      <c r="G234" s="154"/>
      <c r="H234" s="188"/>
      <c r="I234" s="271" t="s">
        <v>644</v>
      </c>
      <c r="J234" s="272">
        <v>1</v>
      </c>
      <c r="K234" s="272" t="s">
        <v>120</v>
      </c>
      <c r="L234" s="274">
        <v>1500000</v>
      </c>
      <c r="M234" s="274">
        <f>ROUNDDOWN(J234*L234,-3)</f>
        <v>1500000</v>
      </c>
      <c r="N234" s="479">
        <f t="shared" si="4"/>
        <v>-1500000</v>
      </c>
      <c r="O234" s="253" t="str">
        <f>IF(AND(ISBLANK(H234),N234&lt;&gt;0),"Rev detil","")</f>
        <v>Rev detil</v>
      </c>
      <c r="P234" s="244"/>
      <c r="Q234" s="244"/>
    </row>
    <row r="235" spans="1:19" ht="13.2" x14ac:dyDescent="0.25">
      <c r="A235" s="1"/>
      <c r="B235" s="65"/>
      <c r="C235" s="66"/>
      <c r="D235" s="65"/>
      <c r="E235" s="65"/>
      <c r="F235" s="67"/>
      <c r="G235" s="154"/>
      <c r="H235" s="189" t="s">
        <v>532</v>
      </c>
      <c r="I235" s="69" t="s">
        <v>159</v>
      </c>
      <c r="J235" s="455"/>
      <c r="K235" s="455"/>
      <c r="L235" s="456"/>
      <c r="M235" s="463">
        <f>M236</f>
        <v>32960000</v>
      </c>
      <c r="N235" s="475">
        <f t="shared" si="4"/>
        <v>-32960000</v>
      </c>
      <c r="O235" s="279" t="s">
        <v>1007</v>
      </c>
      <c r="P235" s="244"/>
      <c r="Q235" s="244"/>
      <c r="R235" s="4" t="s">
        <v>131</v>
      </c>
      <c r="S235" s="311" t="s">
        <v>506</v>
      </c>
    </row>
    <row r="236" spans="1:19" ht="13.2" x14ac:dyDescent="0.25">
      <c r="A236" s="1"/>
      <c r="B236" s="65"/>
      <c r="C236" s="66"/>
      <c r="D236" s="65"/>
      <c r="E236" s="65"/>
      <c r="F236" s="67"/>
      <c r="G236" s="154"/>
      <c r="H236" s="188"/>
      <c r="I236" s="271" t="s">
        <v>1078</v>
      </c>
      <c r="J236" s="272">
        <v>8</v>
      </c>
      <c r="K236" s="272" t="s">
        <v>1077</v>
      </c>
      <c r="L236" s="274">
        <v>4120000</v>
      </c>
      <c r="M236" s="274">
        <f>ROUNDDOWN(J236*L236,-3)</f>
        <v>32960000</v>
      </c>
      <c r="N236" s="479">
        <f t="shared" si="4"/>
        <v>-32960000</v>
      </c>
      <c r="O236" s="253" t="str">
        <f>IF(AND(ISBLANK(H236),N236&lt;&gt;0),"Rev detil","")</f>
        <v>Rev detil</v>
      </c>
      <c r="P236" s="244"/>
      <c r="Q236" s="244"/>
    </row>
    <row r="237" spans="1:19" ht="13.2" x14ac:dyDescent="0.25">
      <c r="A237" s="1" t="s">
        <v>1028</v>
      </c>
      <c r="B237" s="65"/>
      <c r="C237" s="66"/>
      <c r="D237" s="65"/>
      <c r="E237" s="65"/>
      <c r="F237" s="67"/>
      <c r="G237" s="154"/>
      <c r="H237" s="187">
        <v>522191</v>
      </c>
      <c r="I237" s="63" t="s">
        <v>185</v>
      </c>
      <c r="J237" s="62"/>
      <c r="K237" s="62"/>
      <c r="L237" s="64"/>
      <c r="M237" s="64">
        <f>M238</f>
        <v>95000000</v>
      </c>
      <c r="N237" s="442">
        <f>N238</f>
        <v>-95000000</v>
      </c>
      <c r="O237" s="279" t="s">
        <v>1007</v>
      </c>
      <c r="P237" s="244"/>
      <c r="Q237" s="244"/>
      <c r="R237" s="4" t="s">
        <v>131</v>
      </c>
      <c r="S237" s="311" t="s">
        <v>506</v>
      </c>
    </row>
    <row r="238" spans="1:19" ht="13.2" x14ac:dyDescent="0.25">
      <c r="A238" s="1"/>
      <c r="B238" s="65"/>
      <c r="C238" s="66"/>
      <c r="D238" s="65"/>
      <c r="E238" s="65"/>
      <c r="F238" s="67"/>
      <c r="G238" s="154"/>
      <c r="H238" s="188"/>
      <c r="I238" s="271" t="s">
        <v>1079</v>
      </c>
      <c r="J238" s="272">
        <v>2</v>
      </c>
      <c r="K238" s="272" t="s">
        <v>120</v>
      </c>
      <c r="L238" s="274">
        <v>47500000</v>
      </c>
      <c r="M238" s="274">
        <f>ROUNDDOWN(J238*L238,-3)</f>
        <v>95000000</v>
      </c>
      <c r="N238" s="479">
        <f>G238-M238</f>
        <v>-95000000</v>
      </c>
      <c r="O238" s="253" t="str">
        <f>IF(AND(ISBLANK(H238),N238&lt;&gt;0),"Rev detil","")</f>
        <v>Rev detil</v>
      </c>
      <c r="P238" s="470"/>
      <c r="Q238" s="244"/>
    </row>
    <row r="239" spans="1:19" ht="13.2" x14ac:dyDescent="0.25">
      <c r="A239" s="1" t="s">
        <v>1029</v>
      </c>
      <c r="B239" s="65"/>
      <c r="C239" s="66"/>
      <c r="D239" s="65"/>
      <c r="E239" s="65"/>
      <c r="F239" s="67"/>
      <c r="G239" s="154"/>
      <c r="H239" s="187">
        <v>524111</v>
      </c>
      <c r="I239" s="63" t="s">
        <v>35</v>
      </c>
      <c r="J239" s="65"/>
      <c r="K239" s="65"/>
      <c r="L239" s="67"/>
      <c r="M239" s="64">
        <f>M240</f>
        <v>4800000</v>
      </c>
      <c r="N239" s="442">
        <f>N240</f>
        <v>-4800000</v>
      </c>
      <c r="O239" s="279" t="s">
        <v>1007</v>
      </c>
      <c r="P239" s="244"/>
      <c r="Q239" s="244"/>
      <c r="R239" s="4" t="s">
        <v>131</v>
      </c>
      <c r="S239" s="311" t="s">
        <v>506</v>
      </c>
    </row>
    <row r="240" spans="1:19" ht="13.2" x14ac:dyDescent="0.25">
      <c r="A240" s="1"/>
      <c r="B240" s="65"/>
      <c r="C240" s="66"/>
      <c r="D240" s="65"/>
      <c r="E240" s="65"/>
      <c r="F240" s="67"/>
      <c r="G240" s="154"/>
      <c r="H240" s="188"/>
      <c r="I240" s="271" t="s">
        <v>971</v>
      </c>
      <c r="J240" s="272">
        <v>6</v>
      </c>
      <c r="K240" s="272" t="s">
        <v>26</v>
      </c>
      <c r="L240" s="274">
        <v>800000</v>
      </c>
      <c r="M240" s="274">
        <f>ROUNDDOWN(J240*L240,-3)</f>
        <v>4800000</v>
      </c>
      <c r="N240" s="479">
        <f>G240-M240</f>
        <v>-4800000</v>
      </c>
      <c r="O240" s="253" t="str">
        <f>IF(AND(ISBLANK(H240),N240&lt;&gt;0),"Rev detil","")</f>
        <v>Rev detil</v>
      </c>
      <c r="P240" s="244"/>
      <c r="Q240" s="244"/>
    </row>
    <row r="241" spans="1:19" ht="13.2" x14ac:dyDescent="0.25">
      <c r="A241" s="1" t="s">
        <v>1030</v>
      </c>
      <c r="B241" s="65"/>
      <c r="C241" s="66"/>
      <c r="D241" s="65"/>
      <c r="E241" s="65"/>
      <c r="F241" s="67"/>
      <c r="G241" s="154"/>
      <c r="H241" s="189" t="s">
        <v>529</v>
      </c>
      <c r="I241" s="69" t="s">
        <v>477</v>
      </c>
      <c r="J241" s="68"/>
      <c r="K241" s="68"/>
      <c r="L241" s="70"/>
      <c r="M241" s="70">
        <f>SUM(M242:M243)</f>
        <v>82550000</v>
      </c>
      <c r="N241" s="445">
        <f>SUM(N242:N243)</f>
        <v>-82550000</v>
      </c>
      <c r="O241" s="279" t="s">
        <v>1007</v>
      </c>
      <c r="P241" s="244"/>
      <c r="Q241" s="244"/>
      <c r="R241" s="4" t="s">
        <v>131</v>
      </c>
      <c r="S241" s="311" t="s">
        <v>506</v>
      </c>
    </row>
    <row r="242" spans="1:19" ht="13.2" x14ac:dyDescent="0.25">
      <c r="A242" s="1"/>
      <c r="B242" s="65"/>
      <c r="C242" s="66"/>
      <c r="D242" s="65"/>
      <c r="E242" s="65"/>
      <c r="F242" s="67"/>
      <c r="G242" s="154"/>
      <c r="H242" s="188"/>
      <c r="I242" s="271" t="s">
        <v>972</v>
      </c>
      <c r="J242" s="272">
        <v>65</v>
      </c>
      <c r="K242" s="272" t="s">
        <v>479</v>
      </c>
      <c r="L242" s="274">
        <v>820000</v>
      </c>
      <c r="M242" s="274">
        <f>ROUNDDOWN(J242*L242,-3)</f>
        <v>53300000</v>
      </c>
      <c r="N242" s="479">
        <f>G242-M242</f>
        <v>-53300000</v>
      </c>
      <c r="O242" s="253" t="str">
        <f>IF(AND(ISBLANK(H242),N242&lt;&gt;0),"Rev detil","")</f>
        <v>Rev detil</v>
      </c>
      <c r="P242" s="244"/>
      <c r="Q242" s="244"/>
    </row>
    <row r="243" spans="1:19" ht="13.2" x14ac:dyDescent="0.25">
      <c r="A243" s="1"/>
      <c r="B243" s="65"/>
      <c r="C243" s="66"/>
      <c r="D243" s="65"/>
      <c r="E243" s="65"/>
      <c r="F243" s="67"/>
      <c r="G243" s="154"/>
      <c r="H243" s="188"/>
      <c r="I243" s="271" t="s">
        <v>1080</v>
      </c>
      <c r="J243" s="272">
        <f>65*3</f>
        <v>195</v>
      </c>
      <c r="K243" s="272" t="s">
        <v>479</v>
      </c>
      <c r="L243" s="274">
        <v>150000</v>
      </c>
      <c r="M243" s="274">
        <f>ROUNDDOWN(J243*L243,-3)</f>
        <v>29250000</v>
      </c>
      <c r="N243" s="479">
        <f>G243-M243</f>
        <v>-29250000</v>
      </c>
      <c r="O243" s="253" t="str">
        <f>IF(AND(ISBLANK(H243),N243&lt;&gt;0),"Rev detil","")</f>
        <v>Rev detil</v>
      </c>
      <c r="P243" s="244"/>
      <c r="Q243" s="244"/>
    </row>
    <row r="244" spans="1:19" ht="13.2" x14ac:dyDescent="0.25">
      <c r="A244" s="1" t="s">
        <v>1031</v>
      </c>
      <c r="B244" s="65"/>
      <c r="C244" s="66"/>
      <c r="D244" s="65"/>
      <c r="E244" s="65"/>
      <c r="F244" s="67"/>
      <c r="G244" s="154"/>
      <c r="H244" s="193" t="s">
        <v>967</v>
      </c>
      <c r="I244" s="81" t="s">
        <v>960</v>
      </c>
      <c r="J244" s="80"/>
      <c r="K244" s="80"/>
      <c r="L244" s="82"/>
      <c r="M244" s="82">
        <f>SUM(M245,M250,M252)</f>
        <v>158755000</v>
      </c>
      <c r="N244" s="448">
        <f>SUM(N245,N250,N252)</f>
        <v>-158755000</v>
      </c>
      <c r="O244" s="279" t="s">
        <v>1007</v>
      </c>
      <c r="P244" s="244" t="s">
        <v>499</v>
      </c>
      <c r="Q244" s="244" t="s">
        <v>500</v>
      </c>
      <c r="S244" s="311"/>
    </row>
    <row r="245" spans="1:19" ht="13.2" x14ac:dyDescent="0.25">
      <c r="A245" s="1" t="s">
        <v>1032</v>
      </c>
      <c r="B245" s="65"/>
      <c r="C245" s="66"/>
      <c r="D245" s="65"/>
      <c r="E245" s="65"/>
      <c r="F245" s="67"/>
      <c r="G245" s="154"/>
      <c r="H245" s="189">
        <v>521211</v>
      </c>
      <c r="I245" s="69" t="s">
        <v>24</v>
      </c>
      <c r="J245" s="68"/>
      <c r="K245" s="68"/>
      <c r="L245" s="70"/>
      <c r="M245" s="70">
        <f>SUM(M246:M249)</f>
        <v>7250000</v>
      </c>
      <c r="N245" s="445">
        <f>SUM(N246:N249)</f>
        <v>-7250000</v>
      </c>
      <c r="O245" s="279" t="s">
        <v>1007</v>
      </c>
      <c r="P245" s="244"/>
      <c r="Q245" s="244"/>
      <c r="S245" s="311" t="s">
        <v>500</v>
      </c>
    </row>
    <row r="246" spans="1:19" ht="13.2" x14ac:dyDescent="0.25">
      <c r="A246" s="1"/>
      <c r="B246" s="65"/>
      <c r="C246" s="66"/>
      <c r="D246" s="65"/>
      <c r="E246" s="65"/>
      <c r="F246" s="67"/>
      <c r="G246" s="154"/>
      <c r="H246" s="188"/>
      <c r="I246" s="271" t="s">
        <v>555</v>
      </c>
      <c r="J246" s="272">
        <v>50</v>
      </c>
      <c r="K246" s="272" t="s">
        <v>26</v>
      </c>
      <c r="L246" s="274">
        <v>75000</v>
      </c>
      <c r="M246" s="274">
        <f>ROUNDDOWN(J246*L246,-3)</f>
        <v>3750000</v>
      </c>
      <c r="N246" s="479">
        <f>G246-M246</f>
        <v>-3750000</v>
      </c>
      <c r="O246" s="253" t="str">
        <f>IF(AND(ISBLANK(H246),N246&lt;&gt;0),"Rev detil","")</f>
        <v>Rev detil</v>
      </c>
      <c r="P246" s="244"/>
      <c r="Q246" s="244"/>
    </row>
    <row r="247" spans="1:19" ht="13.2" x14ac:dyDescent="0.25">
      <c r="A247" s="1"/>
      <c r="B247" s="65"/>
      <c r="C247" s="66"/>
      <c r="D247" s="65"/>
      <c r="E247" s="65"/>
      <c r="F247" s="67"/>
      <c r="G247" s="154"/>
      <c r="H247" s="188"/>
      <c r="I247" s="271" t="s">
        <v>893</v>
      </c>
      <c r="J247" s="272">
        <v>1</v>
      </c>
      <c r="K247" s="272" t="s">
        <v>120</v>
      </c>
      <c r="L247" s="274">
        <v>1000000</v>
      </c>
      <c r="M247" s="274">
        <f>ROUNDDOWN(J247*L247,-3)</f>
        <v>1000000</v>
      </c>
      <c r="N247" s="479">
        <f>G247-M247</f>
        <v>-1000000</v>
      </c>
      <c r="O247" s="253" t="str">
        <f>IF(AND(ISBLANK(H247),N247&lt;&gt;0),"Rev detil","")</f>
        <v>Rev detil</v>
      </c>
      <c r="P247" s="244"/>
      <c r="Q247" s="244"/>
    </row>
    <row r="248" spans="1:19" ht="13.2" x14ac:dyDescent="0.25">
      <c r="A248" s="1"/>
      <c r="B248" s="65"/>
      <c r="C248" s="66"/>
      <c r="D248" s="65"/>
      <c r="E248" s="65"/>
      <c r="F248" s="67"/>
      <c r="G248" s="154"/>
      <c r="H248" s="188"/>
      <c r="I248" s="271" t="s">
        <v>557</v>
      </c>
      <c r="J248" s="272">
        <v>1</v>
      </c>
      <c r="K248" s="272" t="s">
        <v>120</v>
      </c>
      <c r="L248" s="274">
        <v>1500000</v>
      </c>
      <c r="M248" s="274">
        <f>ROUNDDOWN(J248*L248,-3)</f>
        <v>1500000</v>
      </c>
      <c r="N248" s="479">
        <f>G248-M248</f>
        <v>-1500000</v>
      </c>
      <c r="O248" s="253" t="str">
        <f>IF(AND(ISBLANK(H248),N248&lt;&gt;0),"Rev detil","")</f>
        <v>Rev detil</v>
      </c>
      <c r="P248" s="244"/>
      <c r="Q248" s="244"/>
    </row>
    <row r="249" spans="1:19" ht="13.2" x14ac:dyDescent="0.25">
      <c r="A249" s="1"/>
      <c r="B249" s="65"/>
      <c r="C249" s="66"/>
      <c r="D249" s="65"/>
      <c r="E249" s="65"/>
      <c r="F249" s="67"/>
      <c r="G249" s="154"/>
      <c r="H249" s="188"/>
      <c r="I249" s="271" t="s">
        <v>558</v>
      </c>
      <c r="J249" s="272">
        <v>1</v>
      </c>
      <c r="K249" s="272" t="s">
        <v>120</v>
      </c>
      <c r="L249" s="274">
        <v>1000000</v>
      </c>
      <c r="M249" s="274">
        <f>ROUNDDOWN(J249*L249,-3)</f>
        <v>1000000</v>
      </c>
      <c r="N249" s="479">
        <f>G249-M249</f>
        <v>-1000000</v>
      </c>
      <c r="O249" s="253" t="str">
        <f>IF(AND(ISBLANK(H249),N249&lt;&gt;0),"Rev detil","")</f>
        <v>Rev detil</v>
      </c>
      <c r="P249" s="244"/>
      <c r="Q249" s="244"/>
    </row>
    <row r="250" spans="1:19" ht="13.2" x14ac:dyDescent="0.25">
      <c r="A250" s="1" t="s">
        <v>1033</v>
      </c>
      <c r="B250" s="65"/>
      <c r="C250" s="66"/>
      <c r="D250" s="65"/>
      <c r="E250" s="65"/>
      <c r="F250" s="67"/>
      <c r="G250" s="154"/>
      <c r="H250" s="187">
        <v>522151</v>
      </c>
      <c r="I250" s="63" t="s">
        <v>31</v>
      </c>
      <c r="J250" s="62"/>
      <c r="K250" s="62"/>
      <c r="L250" s="64"/>
      <c r="M250" s="64">
        <f>M251</f>
        <v>9000000</v>
      </c>
      <c r="N250" s="442">
        <f>N251</f>
        <v>-9000000</v>
      </c>
      <c r="O250" s="279" t="s">
        <v>1007</v>
      </c>
      <c r="P250" s="244"/>
      <c r="Q250" s="244"/>
      <c r="S250" s="311" t="s">
        <v>500</v>
      </c>
    </row>
    <row r="251" spans="1:19" ht="13.2" x14ac:dyDescent="0.25">
      <c r="A251" s="1"/>
      <c r="B251" s="65"/>
      <c r="C251" s="66"/>
      <c r="D251" s="65"/>
      <c r="E251" s="65"/>
      <c r="F251" s="67"/>
      <c r="G251" s="154"/>
      <c r="H251" s="188"/>
      <c r="I251" s="271" t="s">
        <v>559</v>
      </c>
      <c r="J251" s="272">
        <v>10</v>
      </c>
      <c r="K251" s="272" t="s">
        <v>33</v>
      </c>
      <c r="L251" s="274">
        <v>900000</v>
      </c>
      <c r="M251" s="274">
        <f>ROUNDDOWN(J251*L251,-3)</f>
        <v>9000000</v>
      </c>
      <c r="N251" s="479">
        <f>G251-M251</f>
        <v>-9000000</v>
      </c>
      <c r="O251" s="253" t="str">
        <f>IF(AND(ISBLANK(H251),N251&lt;&gt;0),"Rev detil","")</f>
        <v>Rev detil</v>
      </c>
      <c r="P251" s="244"/>
      <c r="Q251" s="244"/>
    </row>
    <row r="252" spans="1:19" ht="13.2" x14ac:dyDescent="0.25">
      <c r="A252" s="1" t="s">
        <v>1034</v>
      </c>
      <c r="B252" s="65"/>
      <c r="C252" s="66"/>
      <c r="D252" s="65"/>
      <c r="E252" s="65"/>
      <c r="F252" s="67"/>
      <c r="G252" s="154"/>
      <c r="H252" s="187">
        <v>524111</v>
      </c>
      <c r="I252" s="63" t="s">
        <v>35</v>
      </c>
      <c r="J252" s="65"/>
      <c r="K252" s="65"/>
      <c r="L252" s="67"/>
      <c r="M252" s="64">
        <f>M253</f>
        <v>142505000</v>
      </c>
      <c r="N252" s="442">
        <f>N253</f>
        <v>-142505000</v>
      </c>
      <c r="O252" s="279" t="s">
        <v>1007</v>
      </c>
      <c r="P252" s="244"/>
      <c r="Q252" s="244"/>
      <c r="S252" s="311" t="s">
        <v>500</v>
      </c>
    </row>
    <row r="253" spans="1:19" ht="13.2" x14ac:dyDescent="0.25">
      <c r="A253" s="1"/>
      <c r="B253" s="65"/>
      <c r="C253" s="66"/>
      <c r="D253" s="65"/>
      <c r="E253" s="65"/>
      <c r="F253" s="67"/>
      <c r="G253" s="154"/>
      <c r="H253" s="188"/>
      <c r="I253" s="271" t="s">
        <v>961</v>
      </c>
      <c r="J253" s="272">
        <v>24</v>
      </c>
      <c r="K253" s="272" t="s">
        <v>26</v>
      </c>
      <c r="L253" s="274">
        <v>5937709</v>
      </c>
      <c r="M253" s="274">
        <f>ROUNDDOWN(J253*L253,-3)</f>
        <v>142505000</v>
      </c>
      <c r="N253" s="479">
        <f>G253-M253</f>
        <v>-142505000</v>
      </c>
      <c r="O253" s="253" t="str">
        <f>IF(AND(ISBLANK(H253),N253&lt;&gt;0),"Rev detil","")</f>
        <v>Rev detil</v>
      </c>
      <c r="P253" s="244"/>
      <c r="Q253" s="244"/>
    </row>
    <row r="254" spans="1:19" ht="13.2" x14ac:dyDescent="0.25">
      <c r="A254" s="1" t="s">
        <v>1035</v>
      </c>
      <c r="B254" s="65"/>
      <c r="C254" s="66"/>
      <c r="D254" s="65"/>
      <c r="E254" s="65"/>
      <c r="F254" s="67"/>
      <c r="G254" s="154"/>
      <c r="H254" s="193" t="s">
        <v>1016</v>
      </c>
      <c r="I254" s="81" t="s">
        <v>1017</v>
      </c>
      <c r="J254" s="80"/>
      <c r="K254" s="80"/>
      <c r="L254" s="82"/>
      <c r="M254" s="82">
        <f>M255</f>
        <v>122646000</v>
      </c>
      <c r="N254" s="448">
        <f>N255</f>
        <v>-122646000</v>
      </c>
      <c r="O254" s="279" t="s">
        <v>1007</v>
      </c>
      <c r="P254" s="244" t="s">
        <v>499</v>
      </c>
      <c r="Q254" s="244" t="s">
        <v>501</v>
      </c>
      <c r="S254" s="311"/>
    </row>
    <row r="255" spans="1:19" ht="13.2" x14ac:dyDescent="0.25">
      <c r="A255" s="1" t="s">
        <v>1036</v>
      </c>
      <c r="B255" s="65"/>
      <c r="C255" s="66"/>
      <c r="D255" s="65"/>
      <c r="E255" s="65"/>
      <c r="F255" s="67"/>
      <c r="G255" s="154"/>
      <c r="H255" s="187">
        <v>524111</v>
      </c>
      <c r="I255" s="63" t="s">
        <v>35</v>
      </c>
      <c r="J255" s="68"/>
      <c r="K255" s="68"/>
      <c r="L255" s="70"/>
      <c r="M255" s="70">
        <f>M256</f>
        <v>122646000</v>
      </c>
      <c r="N255" s="445">
        <f>N256</f>
        <v>-122646000</v>
      </c>
      <c r="O255" s="279" t="s">
        <v>1007</v>
      </c>
      <c r="P255" s="244"/>
      <c r="Q255" s="244"/>
      <c r="S255" s="244" t="s">
        <v>501</v>
      </c>
    </row>
    <row r="256" spans="1:19" ht="13.2" x14ac:dyDescent="0.25">
      <c r="A256" s="1"/>
      <c r="B256" s="65"/>
      <c r="C256" s="66"/>
      <c r="D256" s="65"/>
      <c r="E256" s="65"/>
      <c r="F256" s="67"/>
      <c r="G256" s="154"/>
      <c r="H256" s="188"/>
      <c r="I256" s="271" t="s">
        <v>1018</v>
      </c>
      <c r="J256" s="272">
        <v>20</v>
      </c>
      <c r="K256" s="272" t="s">
        <v>26</v>
      </c>
      <c r="L256" s="274">
        <v>6132300</v>
      </c>
      <c r="M256" s="274">
        <f>ROUNDDOWN(J256*L256,-3)</f>
        <v>122646000</v>
      </c>
      <c r="N256" s="479">
        <f>G256-M256</f>
        <v>-122646000</v>
      </c>
      <c r="O256" s="253" t="str">
        <f>IF(AND(ISBLANK(H256),N256&lt;&gt;0),"Rev detil","")</f>
        <v>Rev detil</v>
      </c>
      <c r="P256" s="244"/>
      <c r="Q256" s="244"/>
    </row>
    <row r="257" spans="1:19" ht="13.2" x14ac:dyDescent="0.25">
      <c r="A257" s="1" t="s">
        <v>1048</v>
      </c>
      <c r="B257" s="65"/>
      <c r="C257" s="66"/>
      <c r="D257" s="65"/>
      <c r="E257" s="65"/>
      <c r="F257" s="67"/>
      <c r="G257" s="154"/>
      <c r="H257" s="193" t="s">
        <v>1047</v>
      </c>
      <c r="I257" s="81" t="s">
        <v>1057</v>
      </c>
      <c r="J257" s="80"/>
      <c r="K257" s="80"/>
      <c r="L257" s="82"/>
      <c r="M257" s="82">
        <f>M258</f>
        <v>97379000</v>
      </c>
      <c r="N257" s="448">
        <f>N258</f>
        <v>-97379000</v>
      </c>
      <c r="O257" s="279" t="s">
        <v>1007</v>
      </c>
      <c r="P257" s="244" t="s">
        <v>499</v>
      </c>
      <c r="Q257" s="244" t="s">
        <v>500</v>
      </c>
      <c r="S257" s="311"/>
    </row>
    <row r="258" spans="1:19" ht="13.2" x14ac:dyDescent="0.25">
      <c r="A258" s="1" t="s">
        <v>1049</v>
      </c>
      <c r="B258" s="65"/>
      <c r="C258" s="66"/>
      <c r="D258" s="65"/>
      <c r="E258" s="65"/>
      <c r="F258" s="67"/>
      <c r="G258" s="154"/>
      <c r="H258" s="189">
        <v>524114</v>
      </c>
      <c r="I258" s="69" t="s">
        <v>956</v>
      </c>
      <c r="J258" s="68"/>
      <c r="K258" s="68"/>
      <c r="L258" s="70"/>
      <c r="M258" s="70">
        <f>SUM(M259:M260)</f>
        <v>97379000</v>
      </c>
      <c r="N258" s="445">
        <f>SUM(N259:N260)</f>
        <v>-97379000</v>
      </c>
      <c r="O258" s="279" t="s">
        <v>1007</v>
      </c>
      <c r="P258" s="244"/>
      <c r="Q258" s="244"/>
      <c r="S258" s="311" t="s">
        <v>500</v>
      </c>
    </row>
    <row r="259" spans="1:19" ht="13.2" x14ac:dyDescent="0.25">
      <c r="A259" s="1"/>
      <c r="B259" s="65"/>
      <c r="C259" s="66"/>
      <c r="D259" s="65"/>
      <c r="E259" s="65"/>
      <c r="F259" s="67"/>
      <c r="G259" s="154"/>
      <c r="H259" s="188"/>
      <c r="I259" s="271" t="s">
        <v>957</v>
      </c>
      <c r="J259" s="272">
        <v>70</v>
      </c>
      <c r="K259" s="272" t="s">
        <v>479</v>
      </c>
      <c r="L259" s="274">
        <v>1000000</v>
      </c>
      <c r="M259" s="274">
        <f>ROUNDDOWN(J259*L259,-3)</f>
        <v>70000000</v>
      </c>
      <c r="N259" s="479">
        <f>G259-M259</f>
        <v>-70000000</v>
      </c>
      <c r="O259" s="253" t="str">
        <f>IF(AND(ISBLANK(H259),N259&lt;&gt;0),"Rev detil","")</f>
        <v>Rev detil</v>
      </c>
      <c r="P259" s="244"/>
      <c r="Q259" s="244"/>
    </row>
    <row r="260" spans="1:19" ht="13.2" x14ac:dyDescent="0.25">
      <c r="A260" s="1"/>
      <c r="B260" s="65"/>
      <c r="C260" s="66"/>
      <c r="D260" s="65"/>
      <c r="E260" s="65"/>
      <c r="F260" s="67"/>
      <c r="G260" s="154"/>
      <c r="H260" s="188"/>
      <c r="I260" s="271" t="s">
        <v>958</v>
      </c>
      <c r="J260" s="272">
        <v>35</v>
      </c>
      <c r="K260" s="272" t="s">
        <v>479</v>
      </c>
      <c r="L260" s="274">
        <v>782257.14285714284</v>
      </c>
      <c r="M260" s="274">
        <f>ROUNDDOWN(J260*L260,-3)</f>
        <v>27379000</v>
      </c>
      <c r="N260" s="479">
        <f>G260-M260</f>
        <v>-27379000</v>
      </c>
      <c r="O260" s="253" t="str">
        <f>IF(AND(ISBLANK(H260),N260&lt;&gt;0),"Rev detil","")</f>
        <v>Rev detil</v>
      </c>
      <c r="P260" s="244"/>
      <c r="Q260" s="244"/>
    </row>
    <row r="261" spans="1:19" ht="26.4" x14ac:dyDescent="0.25">
      <c r="A261" s="1" t="s">
        <v>52</v>
      </c>
      <c r="B261" s="401"/>
      <c r="C261" s="402"/>
      <c r="D261" s="401"/>
      <c r="E261" s="401"/>
      <c r="F261" s="403"/>
      <c r="G261" s="404"/>
      <c r="H261" s="186" t="s">
        <v>1050</v>
      </c>
      <c r="I261" s="60" t="s">
        <v>1051</v>
      </c>
      <c r="J261" s="59"/>
      <c r="K261" s="59"/>
      <c r="L261" s="61"/>
      <c r="M261" s="61">
        <f>SUM(M262,M264)</f>
        <v>35800000</v>
      </c>
      <c r="N261" s="443">
        <f>SUM(N262,N264)</f>
        <v>-35800000</v>
      </c>
      <c r="O261" s="279" t="s">
        <v>1007</v>
      </c>
      <c r="P261" s="244" t="s">
        <v>499</v>
      </c>
      <c r="Q261" s="244" t="s">
        <v>501</v>
      </c>
      <c r="S261" s="311"/>
    </row>
    <row r="262" spans="1:19" ht="13.2" x14ac:dyDescent="0.25">
      <c r="A262" s="1" t="s">
        <v>53</v>
      </c>
      <c r="B262" s="65"/>
      <c r="C262" s="66"/>
      <c r="D262" s="65"/>
      <c r="E262" s="65"/>
      <c r="F262" s="67"/>
      <c r="G262" s="154"/>
      <c r="H262" s="187" t="s">
        <v>524</v>
      </c>
      <c r="I262" s="63" t="s">
        <v>73</v>
      </c>
      <c r="J262" s="62"/>
      <c r="K262" s="62"/>
      <c r="L262" s="64"/>
      <c r="M262" s="64">
        <f>M263</f>
        <v>25000000</v>
      </c>
      <c r="N262" s="442">
        <f>N263</f>
        <v>-25000000</v>
      </c>
      <c r="O262" s="279" t="s">
        <v>1007</v>
      </c>
      <c r="P262" s="244"/>
      <c r="Q262" s="244"/>
      <c r="S262" s="311" t="s">
        <v>501</v>
      </c>
    </row>
    <row r="263" spans="1:19" ht="13.2" x14ac:dyDescent="0.25">
      <c r="A263" s="1"/>
      <c r="B263" s="65"/>
      <c r="C263" s="66"/>
      <c r="D263" s="65"/>
      <c r="E263" s="65"/>
      <c r="F263" s="67"/>
      <c r="G263" s="154"/>
      <c r="H263" s="188"/>
      <c r="I263" s="271" t="s">
        <v>1015</v>
      </c>
      <c r="J263" s="272">
        <v>1</v>
      </c>
      <c r="K263" s="272" t="s">
        <v>120</v>
      </c>
      <c r="L263" s="274">
        <v>25000000</v>
      </c>
      <c r="M263" s="274">
        <f>ROUNDDOWN(J263*L263,-3)</f>
        <v>25000000</v>
      </c>
      <c r="N263" s="479">
        <f>G263-M263</f>
        <v>-25000000</v>
      </c>
      <c r="O263" s="253" t="str">
        <f>IF(AND(ISBLANK(H263),N263&lt;&gt;0),"Rev detil","")</f>
        <v>Rev detil</v>
      </c>
      <c r="P263" s="244"/>
      <c r="Q263" s="244"/>
    </row>
    <row r="264" spans="1:19" ht="13.2" x14ac:dyDescent="0.25">
      <c r="A264" s="1" t="s">
        <v>1023</v>
      </c>
      <c r="B264" s="65"/>
      <c r="C264" s="66"/>
      <c r="D264" s="65"/>
      <c r="E264" s="65"/>
      <c r="F264" s="67"/>
      <c r="G264" s="154"/>
      <c r="H264" s="191" t="s">
        <v>528</v>
      </c>
      <c r="I264" s="75" t="s">
        <v>31</v>
      </c>
      <c r="J264" s="74"/>
      <c r="K264" s="74"/>
      <c r="L264" s="76"/>
      <c r="M264" s="76">
        <f>M265</f>
        <v>10800000</v>
      </c>
      <c r="N264" s="447">
        <f>N265</f>
        <v>-10800000</v>
      </c>
      <c r="O264" s="279" t="s">
        <v>1007</v>
      </c>
      <c r="P264" s="244"/>
      <c r="Q264" s="244"/>
      <c r="S264" s="311" t="s">
        <v>501</v>
      </c>
    </row>
    <row r="265" spans="1:19" ht="13.2" x14ac:dyDescent="0.25">
      <c r="A265" s="1"/>
      <c r="B265" s="65"/>
      <c r="C265" s="66"/>
      <c r="D265" s="65"/>
      <c r="E265" s="65"/>
      <c r="F265" s="67"/>
      <c r="G265" s="154"/>
      <c r="H265" s="188"/>
      <c r="I265" s="271" t="s">
        <v>559</v>
      </c>
      <c r="J265" s="272">
        <v>12</v>
      </c>
      <c r="K265" s="272" t="s">
        <v>33</v>
      </c>
      <c r="L265" s="274">
        <v>900000</v>
      </c>
      <c r="M265" s="274">
        <f>ROUNDDOWN(J265*L265,-3)</f>
        <v>10800000</v>
      </c>
      <c r="N265" s="479">
        <f>G265-M265</f>
        <v>-10800000</v>
      </c>
      <c r="O265" s="253" t="str">
        <f>IF(AND(ISBLANK(H265),N265&lt;&gt;0),"Rev detil","")</f>
        <v>Rev detil</v>
      </c>
      <c r="P265" s="244"/>
      <c r="Q265" s="244"/>
    </row>
    <row r="266" spans="1:19" ht="13.2" x14ac:dyDescent="0.25">
      <c r="A266" s="1" t="s">
        <v>96</v>
      </c>
      <c r="B266" s="401"/>
      <c r="C266" s="402"/>
      <c r="D266" s="401"/>
      <c r="E266" s="401"/>
      <c r="F266" s="403"/>
      <c r="G266" s="404"/>
      <c r="H266" s="190" t="s">
        <v>1052</v>
      </c>
      <c r="I266" s="72" t="s">
        <v>1053</v>
      </c>
      <c r="J266" s="71"/>
      <c r="K266" s="71"/>
      <c r="L266" s="73"/>
      <c r="M266" s="73">
        <f t="shared" ref="M266:N267" si="5">M267</f>
        <v>27000000</v>
      </c>
      <c r="N266" s="444">
        <f t="shared" si="5"/>
        <v>-27000000</v>
      </c>
      <c r="O266" s="279" t="s">
        <v>1007</v>
      </c>
      <c r="P266" s="244" t="s">
        <v>502</v>
      </c>
      <c r="Q266" s="244" t="s">
        <v>504</v>
      </c>
      <c r="S266" s="311"/>
    </row>
    <row r="267" spans="1:19" ht="13.2" x14ac:dyDescent="0.25">
      <c r="A267" s="1" t="s">
        <v>1025</v>
      </c>
      <c r="B267" s="65"/>
      <c r="C267" s="66"/>
      <c r="D267" s="65"/>
      <c r="E267" s="65"/>
      <c r="F267" s="67"/>
      <c r="G267" s="154"/>
      <c r="H267" s="191" t="s">
        <v>528</v>
      </c>
      <c r="I267" s="75" t="s">
        <v>31</v>
      </c>
      <c r="J267" s="74"/>
      <c r="K267" s="74"/>
      <c r="L267" s="76"/>
      <c r="M267" s="76">
        <f t="shared" si="5"/>
        <v>27000000</v>
      </c>
      <c r="N267" s="447">
        <f t="shared" si="5"/>
        <v>-27000000</v>
      </c>
      <c r="O267" s="279" t="s">
        <v>1007</v>
      </c>
      <c r="P267" s="244"/>
      <c r="Q267" s="244"/>
      <c r="S267" s="311" t="s">
        <v>504</v>
      </c>
    </row>
    <row r="268" spans="1:19" ht="13.2" x14ac:dyDescent="0.25">
      <c r="A268" s="1"/>
      <c r="B268" s="65"/>
      <c r="C268" s="66"/>
      <c r="D268" s="65"/>
      <c r="E268" s="65"/>
      <c r="F268" s="67"/>
      <c r="G268" s="154"/>
      <c r="H268" s="188"/>
      <c r="I268" s="271" t="s">
        <v>559</v>
      </c>
      <c r="J268" s="272">
        <v>30</v>
      </c>
      <c r="K268" s="272" t="s">
        <v>33</v>
      </c>
      <c r="L268" s="274">
        <v>900000</v>
      </c>
      <c r="M268" s="274">
        <f>ROUNDDOWN(J268*L268,-3)</f>
        <v>27000000</v>
      </c>
      <c r="N268" s="479">
        <f>G268-M268</f>
        <v>-27000000</v>
      </c>
      <c r="O268" s="253" t="str">
        <f>IF(AND(ISBLANK(H268),N268&lt;&gt;0),"Rev detil","")</f>
        <v>Rev detil</v>
      </c>
      <c r="P268" s="244"/>
      <c r="Q268" s="244"/>
    </row>
    <row r="269" spans="1:19" ht="13.2" x14ac:dyDescent="0.25">
      <c r="A269" s="1" t="s">
        <v>231</v>
      </c>
      <c r="B269" s="119" t="s">
        <v>232</v>
      </c>
      <c r="C269" s="120" t="s">
        <v>233</v>
      </c>
      <c r="D269" s="119">
        <v>1</v>
      </c>
      <c r="E269" s="119" t="s">
        <v>123</v>
      </c>
      <c r="F269" s="121"/>
      <c r="G269" s="172">
        <f>SUM(G270,G296)</f>
        <v>9231678000</v>
      </c>
      <c r="H269" s="206" t="s">
        <v>232</v>
      </c>
      <c r="I269" s="120" t="s">
        <v>233</v>
      </c>
      <c r="J269" s="119">
        <v>1</v>
      </c>
      <c r="K269" s="119" t="s">
        <v>123</v>
      </c>
      <c r="L269" s="121"/>
      <c r="M269" s="121">
        <f>SUM(M270,M296)</f>
        <v>9231678000</v>
      </c>
      <c r="N269" s="426">
        <f>SUM(N270,N296)</f>
        <v>0</v>
      </c>
      <c r="O269" s="279" t="s">
        <v>1007</v>
      </c>
      <c r="P269" s="244"/>
      <c r="Q269" s="244"/>
    </row>
    <row r="270" spans="1:19" ht="14.4" x14ac:dyDescent="0.3">
      <c r="A270" t="s">
        <v>535</v>
      </c>
      <c r="B270" s="380" t="s">
        <v>536</v>
      </c>
      <c r="C270" s="385" t="s">
        <v>537</v>
      </c>
      <c r="D270" s="386"/>
      <c r="E270" s="386" t="s">
        <v>554</v>
      </c>
      <c r="F270" s="387"/>
      <c r="G270" s="388">
        <f>G271</f>
        <v>7036020000</v>
      </c>
      <c r="H270" s="384" t="s">
        <v>536</v>
      </c>
      <c r="I270" s="385" t="s">
        <v>537</v>
      </c>
      <c r="J270" s="386"/>
      <c r="K270" s="386" t="s">
        <v>554</v>
      </c>
      <c r="L270" s="387"/>
      <c r="M270" s="387">
        <f>M271</f>
        <v>7036020000</v>
      </c>
      <c r="N270" s="427">
        <f>N271</f>
        <v>0</v>
      </c>
      <c r="O270" s="279" t="s">
        <v>1007</v>
      </c>
      <c r="P270" s="244"/>
      <c r="Q270" s="244"/>
    </row>
    <row r="271" spans="1:19" ht="13.2" hidden="1" x14ac:dyDescent="0.25">
      <c r="A271" s="1" t="s">
        <v>665</v>
      </c>
      <c r="B271" s="80" t="s">
        <v>666</v>
      </c>
      <c r="C271" s="81" t="s">
        <v>538</v>
      </c>
      <c r="D271" s="80"/>
      <c r="E271" s="80"/>
      <c r="F271" s="82"/>
      <c r="G271" s="159">
        <f>SUM(G272,G274,G276,G278,G280,G282,G284,G286,G288,G290,G292,G294)</f>
        <v>7036020000</v>
      </c>
      <c r="H271" s="193" t="s">
        <v>666</v>
      </c>
      <c r="I271" s="81" t="s">
        <v>538</v>
      </c>
      <c r="J271" s="80"/>
      <c r="K271" s="80"/>
      <c r="L271" s="82"/>
      <c r="M271" s="82">
        <f>SUM(M272,M274,M276,M278,M280,M282,M284,M286,M288,M290,M292,M294)</f>
        <v>7036020000</v>
      </c>
      <c r="N271" s="420">
        <f>SUM(N272,N274,N276,N278,N280,N282,N284,N286,N288,N290,N292,N294)</f>
        <v>0</v>
      </c>
      <c r="O271" s="285"/>
      <c r="P271" s="244" t="s">
        <v>505</v>
      </c>
      <c r="Q271" s="244" t="s">
        <v>510</v>
      </c>
      <c r="S271" s="311"/>
    </row>
    <row r="272" spans="1:19" ht="13.2" hidden="1" x14ac:dyDescent="0.25">
      <c r="A272" s="1" t="s">
        <v>667</v>
      </c>
      <c r="B272" s="74" t="s">
        <v>668</v>
      </c>
      <c r="C272" s="75" t="s">
        <v>539</v>
      </c>
      <c r="D272" s="74"/>
      <c r="E272" s="74"/>
      <c r="F272" s="76"/>
      <c r="G272" s="157">
        <f>G273</f>
        <v>2390272000</v>
      </c>
      <c r="H272" s="191" t="s">
        <v>668</v>
      </c>
      <c r="I272" s="75" t="s">
        <v>539</v>
      </c>
      <c r="J272" s="74"/>
      <c r="K272" s="74"/>
      <c r="L272" s="76"/>
      <c r="M272" s="76">
        <f>M273</f>
        <v>2390272000</v>
      </c>
      <c r="N272" s="418">
        <f>N273</f>
        <v>0</v>
      </c>
      <c r="O272" s="283"/>
      <c r="P272" s="244"/>
      <c r="Q272" s="244"/>
      <c r="R272" s="345" t="s">
        <v>1044</v>
      </c>
      <c r="S272" s="311" t="s">
        <v>510</v>
      </c>
    </row>
    <row r="273" spans="1:19" ht="13.2" hidden="1" x14ac:dyDescent="0.25">
      <c r="A273" s="1" t="s">
        <v>669</v>
      </c>
      <c r="B273" s="65"/>
      <c r="C273" s="66" t="s">
        <v>670</v>
      </c>
      <c r="D273" s="65">
        <v>14</v>
      </c>
      <c r="E273" s="65" t="s">
        <v>671</v>
      </c>
      <c r="F273" s="67">
        <v>170733715</v>
      </c>
      <c r="G273" s="154">
        <f>ROUNDDOWN(D273*F273,-3)</f>
        <v>2390272000</v>
      </c>
      <c r="H273" s="188"/>
      <c r="I273" s="66" t="s">
        <v>670</v>
      </c>
      <c r="J273" s="65">
        <v>14</v>
      </c>
      <c r="K273" s="65" t="s">
        <v>671</v>
      </c>
      <c r="L273" s="67">
        <v>170733715</v>
      </c>
      <c r="M273" s="67">
        <f>ROUNDDOWN(J273*L273,-3)</f>
        <v>2390272000</v>
      </c>
      <c r="N273" s="340">
        <f>G273-M273</f>
        <v>0</v>
      </c>
      <c r="O273" s="240" t="str">
        <f>IF(AND(ISBLANK(H273),N273&lt;&gt;0),"Rev","")</f>
        <v/>
      </c>
      <c r="P273" s="244"/>
      <c r="Q273" s="244"/>
    </row>
    <row r="274" spans="1:19" ht="13.2" hidden="1" x14ac:dyDescent="0.25">
      <c r="A274" s="1" t="s">
        <v>672</v>
      </c>
      <c r="B274" s="68" t="s">
        <v>673</v>
      </c>
      <c r="C274" s="69" t="s">
        <v>540</v>
      </c>
      <c r="D274" s="68"/>
      <c r="E274" s="68"/>
      <c r="F274" s="70"/>
      <c r="G274" s="155">
        <f>G275</f>
        <v>109000</v>
      </c>
      <c r="H274" s="189" t="s">
        <v>673</v>
      </c>
      <c r="I274" s="69" t="s">
        <v>540</v>
      </c>
      <c r="J274" s="68"/>
      <c r="K274" s="68"/>
      <c r="L274" s="70"/>
      <c r="M274" s="70">
        <f>M275</f>
        <v>109000</v>
      </c>
      <c r="N274" s="417">
        <f>N275</f>
        <v>0</v>
      </c>
      <c r="O274" s="281"/>
      <c r="P274" s="244"/>
      <c r="Q274" s="244"/>
      <c r="R274" s="345" t="s">
        <v>1044</v>
      </c>
      <c r="S274" s="311" t="s">
        <v>510</v>
      </c>
    </row>
    <row r="275" spans="1:19" ht="13.2" hidden="1" x14ac:dyDescent="0.25">
      <c r="A275" s="1" t="s">
        <v>674</v>
      </c>
      <c r="B275" s="65"/>
      <c r="C275" s="66" t="s">
        <v>675</v>
      </c>
      <c r="D275" s="65">
        <v>14</v>
      </c>
      <c r="E275" s="65" t="s">
        <v>671</v>
      </c>
      <c r="F275" s="67">
        <v>7786</v>
      </c>
      <c r="G275" s="154">
        <f>ROUNDDOWN(D275*F275,-3)</f>
        <v>109000</v>
      </c>
      <c r="H275" s="188"/>
      <c r="I275" s="66" t="s">
        <v>675</v>
      </c>
      <c r="J275" s="65">
        <v>14</v>
      </c>
      <c r="K275" s="65" t="s">
        <v>671</v>
      </c>
      <c r="L275" s="67">
        <v>7786</v>
      </c>
      <c r="M275" s="67">
        <f>ROUNDDOWN(J275*L275,-3)</f>
        <v>109000</v>
      </c>
      <c r="N275" s="340">
        <f>G275-M275</f>
        <v>0</v>
      </c>
      <c r="O275" s="240" t="str">
        <f>IF(AND(ISBLANK(H275),N275&lt;&gt;0),"Rev","")</f>
        <v/>
      </c>
      <c r="P275" s="244"/>
      <c r="Q275" s="244"/>
    </row>
    <row r="276" spans="1:19" ht="13.2" hidden="1" x14ac:dyDescent="0.25">
      <c r="A276" s="1" t="s">
        <v>676</v>
      </c>
      <c r="B276" s="68" t="s">
        <v>677</v>
      </c>
      <c r="C276" s="69" t="s">
        <v>541</v>
      </c>
      <c r="D276" s="68"/>
      <c r="E276" s="68"/>
      <c r="F276" s="70"/>
      <c r="G276" s="155">
        <f>G277</f>
        <v>163168000</v>
      </c>
      <c r="H276" s="189" t="s">
        <v>677</v>
      </c>
      <c r="I276" s="69" t="s">
        <v>541</v>
      </c>
      <c r="J276" s="68"/>
      <c r="K276" s="68"/>
      <c r="L276" s="70"/>
      <c r="M276" s="70">
        <f>M277</f>
        <v>163168000</v>
      </c>
      <c r="N276" s="417">
        <f>N277</f>
        <v>0</v>
      </c>
      <c r="O276" s="281"/>
      <c r="P276" s="244"/>
      <c r="Q276" s="244"/>
      <c r="R276" s="345" t="s">
        <v>1044</v>
      </c>
      <c r="S276" s="311" t="s">
        <v>510</v>
      </c>
    </row>
    <row r="277" spans="1:19" ht="13.2" hidden="1" x14ac:dyDescent="0.25">
      <c r="A277" s="1" t="s">
        <v>678</v>
      </c>
      <c r="B277" s="65"/>
      <c r="C277" s="66" t="s">
        <v>679</v>
      </c>
      <c r="D277" s="65">
        <v>14</v>
      </c>
      <c r="E277" s="65" t="s">
        <v>671</v>
      </c>
      <c r="F277" s="67">
        <v>11654858</v>
      </c>
      <c r="G277" s="154">
        <f>ROUNDDOWN(D277*F277,-3)</f>
        <v>163168000</v>
      </c>
      <c r="H277" s="188"/>
      <c r="I277" s="66" t="s">
        <v>679</v>
      </c>
      <c r="J277" s="65">
        <v>14</v>
      </c>
      <c r="K277" s="65" t="s">
        <v>671</v>
      </c>
      <c r="L277" s="67">
        <v>11654858</v>
      </c>
      <c r="M277" s="67">
        <f>ROUNDDOWN(J277*L277,-3)</f>
        <v>163168000</v>
      </c>
      <c r="N277" s="340">
        <f>G277-M277</f>
        <v>0</v>
      </c>
      <c r="O277" s="240" t="str">
        <f>IF(AND(ISBLANK(H277),N277&lt;&gt;0),"Rev","")</f>
        <v/>
      </c>
      <c r="P277" s="244"/>
      <c r="Q277" s="244"/>
    </row>
    <row r="278" spans="1:19" ht="13.2" hidden="1" x14ac:dyDescent="0.25">
      <c r="A278" s="1" t="s">
        <v>680</v>
      </c>
      <c r="B278" s="68" t="s">
        <v>681</v>
      </c>
      <c r="C278" s="69" t="s">
        <v>542</v>
      </c>
      <c r="D278" s="68"/>
      <c r="E278" s="68"/>
      <c r="F278" s="70"/>
      <c r="G278" s="155">
        <f>G279</f>
        <v>57444000</v>
      </c>
      <c r="H278" s="189" t="s">
        <v>681</v>
      </c>
      <c r="I278" s="69" t="s">
        <v>542</v>
      </c>
      <c r="J278" s="68"/>
      <c r="K278" s="68"/>
      <c r="L278" s="70"/>
      <c r="M278" s="70">
        <f>M279</f>
        <v>57444000</v>
      </c>
      <c r="N278" s="417">
        <f>N279</f>
        <v>0</v>
      </c>
      <c r="O278" s="281"/>
      <c r="P278" s="244"/>
      <c r="Q278" s="244"/>
      <c r="R278" s="345" t="s">
        <v>1044</v>
      </c>
      <c r="S278" s="311" t="s">
        <v>510</v>
      </c>
    </row>
    <row r="279" spans="1:19" ht="13.2" hidden="1" x14ac:dyDescent="0.25">
      <c r="A279" s="1" t="s">
        <v>682</v>
      </c>
      <c r="B279" s="65"/>
      <c r="C279" s="66" t="s">
        <v>683</v>
      </c>
      <c r="D279" s="65">
        <v>14</v>
      </c>
      <c r="E279" s="65" t="s">
        <v>671</v>
      </c>
      <c r="F279" s="67">
        <v>4103143</v>
      </c>
      <c r="G279" s="154">
        <f>ROUNDDOWN(D279*F279,-3)</f>
        <v>57444000</v>
      </c>
      <c r="H279" s="188"/>
      <c r="I279" s="66" t="s">
        <v>683</v>
      </c>
      <c r="J279" s="65">
        <v>14</v>
      </c>
      <c r="K279" s="65" t="s">
        <v>671</v>
      </c>
      <c r="L279" s="67">
        <v>4103143</v>
      </c>
      <c r="M279" s="67">
        <f>ROUNDDOWN(J279*L279,-3)</f>
        <v>57444000</v>
      </c>
      <c r="N279" s="340">
        <f>G279-M279</f>
        <v>0</v>
      </c>
      <c r="O279" s="240" t="str">
        <f>IF(AND(ISBLANK(H279),N279&lt;&gt;0),"Rev","")</f>
        <v/>
      </c>
      <c r="P279" s="244"/>
      <c r="Q279" s="244"/>
    </row>
    <row r="280" spans="1:19" ht="13.2" hidden="1" x14ac:dyDescent="0.25">
      <c r="A280" s="1" t="s">
        <v>684</v>
      </c>
      <c r="B280" s="68" t="s">
        <v>685</v>
      </c>
      <c r="C280" s="69" t="s">
        <v>543</v>
      </c>
      <c r="D280" s="68"/>
      <c r="E280" s="68"/>
      <c r="F280" s="70"/>
      <c r="G280" s="155">
        <f>G281</f>
        <v>136220000</v>
      </c>
      <c r="H280" s="189" t="s">
        <v>685</v>
      </c>
      <c r="I280" s="69" t="s">
        <v>543</v>
      </c>
      <c r="J280" s="68"/>
      <c r="K280" s="68"/>
      <c r="L280" s="70"/>
      <c r="M280" s="70">
        <f>M281</f>
        <v>136220000</v>
      </c>
      <c r="N280" s="417">
        <f>N281</f>
        <v>0</v>
      </c>
      <c r="O280" s="281"/>
      <c r="P280" s="244"/>
      <c r="Q280" s="244"/>
      <c r="R280" s="345" t="s">
        <v>1044</v>
      </c>
      <c r="S280" s="311" t="s">
        <v>510</v>
      </c>
    </row>
    <row r="281" spans="1:19" ht="13.2" hidden="1" x14ac:dyDescent="0.25">
      <c r="A281" s="1" t="s">
        <v>686</v>
      </c>
      <c r="B281" s="65"/>
      <c r="C281" s="66" t="s">
        <v>687</v>
      </c>
      <c r="D281" s="65">
        <v>14</v>
      </c>
      <c r="E281" s="65" t="s">
        <v>671</v>
      </c>
      <c r="F281" s="67">
        <v>9730000</v>
      </c>
      <c r="G281" s="154">
        <f>ROUNDDOWN(D281*F281,-3)</f>
        <v>136220000</v>
      </c>
      <c r="H281" s="188"/>
      <c r="I281" s="66" t="s">
        <v>687</v>
      </c>
      <c r="J281" s="65">
        <v>14</v>
      </c>
      <c r="K281" s="65" t="s">
        <v>671</v>
      </c>
      <c r="L281" s="67">
        <v>9730000</v>
      </c>
      <c r="M281" s="67">
        <f>ROUNDDOWN(J281*L281,-3)</f>
        <v>136220000</v>
      </c>
      <c r="N281" s="340">
        <f>G281-M281</f>
        <v>0</v>
      </c>
      <c r="O281" s="240" t="str">
        <f>IF(AND(ISBLANK(H281),N281&lt;&gt;0),"Rev","")</f>
        <v/>
      </c>
      <c r="P281" s="244"/>
      <c r="Q281" s="244"/>
    </row>
    <row r="282" spans="1:19" ht="13.2" hidden="1" x14ac:dyDescent="0.25">
      <c r="A282" s="1" t="s">
        <v>688</v>
      </c>
      <c r="B282" s="68" t="s">
        <v>689</v>
      </c>
      <c r="C282" s="69" t="s">
        <v>544</v>
      </c>
      <c r="D282" s="68"/>
      <c r="E282" s="68"/>
      <c r="F282" s="70"/>
      <c r="G282" s="155">
        <f>G283</f>
        <v>198366000</v>
      </c>
      <c r="H282" s="189" t="s">
        <v>689</v>
      </c>
      <c r="I282" s="69" t="s">
        <v>544</v>
      </c>
      <c r="J282" s="68"/>
      <c r="K282" s="68"/>
      <c r="L282" s="70"/>
      <c r="M282" s="70">
        <f>M283</f>
        <v>198366000</v>
      </c>
      <c r="N282" s="417">
        <f>N283</f>
        <v>0</v>
      </c>
      <c r="O282" s="281"/>
      <c r="P282" s="244"/>
      <c r="Q282" s="244"/>
      <c r="R282" s="345" t="s">
        <v>1044</v>
      </c>
      <c r="S282" s="311" t="s">
        <v>510</v>
      </c>
    </row>
    <row r="283" spans="1:19" ht="13.2" hidden="1" x14ac:dyDescent="0.25">
      <c r="A283" s="1" t="s">
        <v>690</v>
      </c>
      <c r="B283" s="65"/>
      <c r="C283" s="66" t="s">
        <v>691</v>
      </c>
      <c r="D283" s="65">
        <v>14</v>
      </c>
      <c r="E283" s="65" t="s">
        <v>671</v>
      </c>
      <c r="F283" s="67">
        <v>14169000</v>
      </c>
      <c r="G283" s="154">
        <f>ROUNDDOWN(D283*F283,-3)</f>
        <v>198366000</v>
      </c>
      <c r="H283" s="188"/>
      <c r="I283" s="66" t="s">
        <v>691</v>
      </c>
      <c r="J283" s="65">
        <v>14</v>
      </c>
      <c r="K283" s="65" t="s">
        <v>671</v>
      </c>
      <c r="L283" s="67">
        <v>14169000</v>
      </c>
      <c r="M283" s="67">
        <f>ROUNDDOWN(J283*L283,-3)</f>
        <v>198366000</v>
      </c>
      <c r="N283" s="340">
        <f>G283-M283</f>
        <v>0</v>
      </c>
      <c r="O283" s="240" t="str">
        <f>IF(AND(ISBLANK(H283),N283&lt;&gt;0),"Rev","")</f>
        <v/>
      </c>
      <c r="P283" s="244"/>
      <c r="Q283" s="244"/>
    </row>
    <row r="284" spans="1:19" ht="13.2" hidden="1" x14ac:dyDescent="0.25">
      <c r="A284" s="1" t="s">
        <v>692</v>
      </c>
      <c r="B284" s="68" t="s">
        <v>693</v>
      </c>
      <c r="C284" s="69" t="s">
        <v>545</v>
      </c>
      <c r="D284" s="68"/>
      <c r="E284" s="68"/>
      <c r="F284" s="70"/>
      <c r="G284" s="155">
        <f>G285</f>
        <v>13346000</v>
      </c>
      <c r="H284" s="189" t="s">
        <v>693</v>
      </c>
      <c r="I284" s="69" t="s">
        <v>545</v>
      </c>
      <c r="J284" s="68"/>
      <c r="K284" s="68"/>
      <c r="L284" s="70"/>
      <c r="M284" s="70">
        <f>M285</f>
        <v>13346000</v>
      </c>
      <c r="N284" s="417">
        <f>N285</f>
        <v>0</v>
      </c>
      <c r="O284" s="281"/>
      <c r="P284" s="244"/>
      <c r="Q284" s="244"/>
      <c r="R284" s="345" t="s">
        <v>1044</v>
      </c>
      <c r="S284" s="311" t="s">
        <v>510</v>
      </c>
    </row>
    <row r="285" spans="1:19" ht="13.2" hidden="1" x14ac:dyDescent="0.25">
      <c r="A285" s="1" t="s">
        <v>694</v>
      </c>
      <c r="B285" s="65"/>
      <c r="C285" s="66" t="s">
        <v>695</v>
      </c>
      <c r="D285" s="65">
        <v>14</v>
      </c>
      <c r="E285" s="65" t="s">
        <v>671</v>
      </c>
      <c r="F285" s="67">
        <v>953357</v>
      </c>
      <c r="G285" s="154">
        <f>ROUNDDOWN(D285*F285,-3)</f>
        <v>13346000</v>
      </c>
      <c r="H285" s="188"/>
      <c r="I285" s="66" t="s">
        <v>695</v>
      </c>
      <c r="J285" s="65">
        <v>14</v>
      </c>
      <c r="K285" s="65" t="s">
        <v>671</v>
      </c>
      <c r="L285" s="67">
        <v>953357</v>
      </c>
      <c r="M285" s="67">
        <f>ROUNDDOWN(J285*L285,-3)</f>
        <v>13346000</v>
      </c>
      <c r="N285" s="340">
        <f>G285-M285</f>
        <v>0</v>
      </c>
      <c r="O285" s="240" t="str">
        <f>IF(AND(ISBLANK(H285),N285&lt;&gt;0),"Rev","")</f>
        <v/>
      </c>
      <c r="P285" s="244"/>
      <c r="Q285" s="244"/>
    </row>
    <row r="286" spans="1:19" ht="13.2" hidden="1" x14ac:dyDescent="0.25">
      <c r="A286" s="1" t="s">
        <v>696</v>
      </c>
      <c r="B286" s="62" t="s">
        <v>697</v>
      </c>
      <c r="C286" s="63" t="s">
        <v>546</v>
      </c>
      <c r="D286" s="62"/>
      <c r="E286" s="62"/>
      <c r="F286" s="64"/>
      <c r="G286" s="153">
        <f>G287</f>
        <v>113636000</v>
      </c>
      <c r="H286" s="187" t="s">
        <v>697</v>
      </c>
      <c r="I286" s="63" t="s">
        <v>546</v>
      </c>
      <c r="J286" s="62"/>
      <c r="K286" s="62"/>
      <c r="L286" s="64"/>
      <c r="M286" s="64">
        <f>M287</f>
        <v>113636000</v>
      </c>
      <c r="N286" s="416">
        <f>N287</f>
        <v>0</v>
      </c>
      <c r="O286" s="280"/>
      <c r="P286" s="244"/>
      <c r="Q286" s="244"/>
      <c r="R286" s="345" t="s">
        <v>1044</v>
      </c>
      <c r="S286" s="311" t="s">
        <v>510</v>
      </c>
    </row>
    <row r="287" spans="1:19" ht="13.2" hidden="1" x14ac:dyDescent="0.25">
      <c r="A287" s="1" t="s">
        <v>698</v>
      </c>
      <c r="B287" s="65"/>
      <c r="C287" s="66" t="s">
        <v>699</v>
      </c>
      <c r="D287" s="65">
        <v>1</v>
      </c>
      <c r="E287" s="65" t="s">
        <v>388</v>
      </c>
      <c r="F287" s="67">
        <v>113636000</v>
      </c>
      <c r="G287" s="154">
        <f>ROUNDDOWN(D287*F287,-3)</f>
        <v>113636000</v>
      </c>
      <c r="H287" s="188"/>
      <c r="I287" s="66" t="s">
        <v>699</v>
      </c>
      <c r="J287" s="65">
        <v>1</v>
      </c>
      <c r="K287" s="65" t="s">
        <v>388</v>
      </c>
      <c r="L287" s="67">
        <v>113636000</v>
      </c>
      <c r="M287" s="67">
        <f>ROUNDDOWN(J287*L287,-3)</f>
        <v>113636000</v>
      </c>
      <c r="N287" s="340">
        <f>G287-M287</f>
        <v>0</v>
      </c>
      <c r="O287" s="240" t="str">
        <f>IF(AND(ISBLANK(H287),N287&lt;&gt;0),"Rev","")</f>
        <v/>
      </c>
      <c r="P287" s="244"/>
      <c r="Q287" s="244"/>
    </row>
    <row r="288" spans="1:19" ht="13.2" hidden="1" x14ac:dyDescent="0.25">
      <c r="A288" s="1" t="s">
        <v>700</v>
      </c>
      <c r="B288" s="68" t="s">
        <v>701</v>
      </c>
      <c r="C288" s="69" t="s">
        <v>547</v>
      </c>
      <c r="D288" s="68"/>
      <c r="E288" s="68"/>
      <c r="F288" s="70"/>
      <c r="G288" s="155">
        <f>G289</f>
        <v>451220000</v>
      </c>
      <c r="H288" s="189" t="s">
        <v>701</v>
      </c>
      <c r="I288" s="69" t="s">
        <v>547</v>
      </c>
      <c r="J288" s="68"/>
      <c r="K288" s="68"/>
      <c r="L288" s="70"/>
      <c r="M288" s="70">
        <f>M289</f>
        <v>451220000</v>
      </c>
      <c r="N288" s="417">
        <f>N289</f>
        <v>0</v>
      </c>
      <c r="O288" s="281"/>
      <c r="P288" s="244"/>
      <c r="Q288" s="244"/>
      <c r="R288" s="345" t="s">
        <v>1044</v>
      </c>
      <c r="S288" s="311" t="s">
        <v>510</v>
      </c>
    </row>
    <row r="289" spans="1:19" ht="13.2" hidden="1" x14ac:dyDescent="0.25">
      <c r="A289" s="1" t="s">
        <v>702</v>
      </c>
      <c r="B289" s="65"/>
      <c r="C289" s="66" t="s">
        <v>703</v>
      </c>
      <c r="D289" s="65">
        <v>1</v>
      </c>
      <c r="E289" s="65" t="s">
        <v>388</v>
      </c>
      <c r="F289" s="67">
        <v>451220000</v>
      </c>
      <c r="G289" s="154">
        <f>ROUNDDOWN(D289*F289,-3)</f>
        <v>451220000</v>
      </c>
      <c r="H289" s="188"/>
      <c r="I289" s="66" t="s">
        <v>703</v>
      </c>
      <c r="J289" s="65">
        <v>1</v>
      </c>
      <c r="K289" s="65" t="s">
        <v>388</v>
      </c>
      <c r="L289" s="67">
        <v>451220000</v>
      </c>
      <c r="M289" s="67">
        <f>ROUNDDOWN(J289*L289,-3)</f>
        <v>451220000</v>
      </c>
      <c r="N289" s="340">
        <f>G289-M289</f>
        <v>0</v>
      </c>
      <c r="O289" s="240" t="str">
        <f>IF(AND(ISBLANK(H289),N289&lt;&gt;0),"Rev","")</f>
        <v/>
      </c>
      <c r="P289" s="244"/>
      <c r="Q289" s="244"/>
    </row>
    <row r="290" spans="1:19" ht="13.2" hidden="1" x14ac:dyDescent="0.25">
      <c r="A290" s="1" t="s">
        <v>704</v>
      </c>
      <c r="B290" s="62" t="s">
        <v>705</v>
      </c>
      <c r="C290" s="63" t="s">
        <v>548</v>
      </c>
      <c r="D290" s="62"/>
      <c r="E290" s="62"/>
      <c r="F290" s="64"/>
      <c r="G290" s="153">
        <f>G291</f>
        <v>81480000</v>
      </c>
      <c r="H290" s="187" t="s">
        <v>705</v>
      </c>
      <c r="I290" s="63" t="s">
        <v>548</v>
      </c>
      <c r="J290" s="62"/>
      <c r="K290" s="62"/>
      <c r="L290" s="64"/>
      <c r="M290" s="64">
        <f>M291</f>
        <v>81480000</v>
      </c>
      <c r="N290" s="416">
        <f>N291</f>
        <v>0</v>
      </c>
      <c r="O290" s="280"/>
      <c r="P290" s="244"/>
      <c r="Q290" s="244"/>
      <c r="R290" s="345" t="s">
        <v>1044</v>
      </c>
      <c r="S290" s="311" t="s">
        <v>510</v>
      </c>
    </row>
    <row r="291" spans="1:19" ht="13.2" hidden="1" x14ac:dyDescent="0.25">
      <c r="A291" s="1" t="s">
        <v>706</v>
      </c>
      <c r="B291" s="65"/>
      <c r="C291" s="66" t="s">
        <v>707</v>
      </c>
      <c r="D291" s="65">
        <v>14</v>
      </c>
      <c r="E291" s="65" t="s">
        <v>671</v>
      </c>
      <c r="F291" s="67">
        <v>5820000</v>
      </c>
      <c r="G291" s="154">
        <f>ROUNDDOWN(D291*F291,-3)</f>
        <v>81480000</v>
      </c>
      <c r="H291" s="188"/>
      <c r="I291" s="66" t="s">
        <v>707</v>
      </c>
      <c r="J291" s="65">
        <v>14</v>
      </c>
      <c r="K291" s="65" t="s">
        <v>671</v>
      </c>
      <c r="L291" s="67">
        <v>5820000</v>
      </c>
      <c r="M291" s="67">
        <f>ROUNDDOWN(J291*L291,-3)</f>
        <v>81480000</v>
      </c>
      <c r="N291" s="340">
        <f>G291-M291</f>
        <v>0</v>
      </c>
      <c r="O291" s="240" t="str">
        <f>IF(AND(ISBLANK(H291),N291&lt;&gt;0),"Rev","")</f>
        <v/>
      </c>
      <c r="P291" s="244"/>
      <c r="Q291" s="244"/>
    </row>
    <row r="292" spans="1:19" ht="13.2" hidden="1" x14ac:dyDescent="0.25">
      <c r="A292" s="1" t="s">
        <v>708</v>
      </c>
      <c r="B292" s="74" t="s">
        <v>709</v>
      </c>
      <c r="C292" s="75" t="s">
        <v>710</v>
      </c>
      <c r="D292" s="74"/>
      <c r="E292" s="74"/>
      <c r="F292" s="76"/>
      <c r="G292" s="157">
        <f>G293</f>
        <v>173032000</v>
      </c>
      <c r="H292" s="191" t="s">
        <v>709</v>
      </c>
      <c r="I292" s="75" t="s">
        <v>710</v>
      </c>
      <c r="J292" s="74"/>
      <c r="K292" s="74"/>
      <c r="L292" s="76"/>
      <c r="M292" s="76">
        <f>M293</f>
        <v>173032000</v>
      </c>
      <c r="N292" s="418">
        <f>N293</f>
        <v>0</v>
      </c>
      <c r="O292" s="283"/>
      <c r="P292" s="244"/>
      <c r="Q292" s="244"/>
      <c r="R292" s="345" t="s">
        <v>1044</v>
      </c>
      <c r="S292" s="311" t="s">
        <v>510</v>
      </c>
    </row>
    <row r="293" spans="1:19" ht="13.2" hidden="1" x14ac:dyDescent="0.25">
      <c r="A293" s="1" t="s">
        <v>711</v>
      </c>
      <c r="B293" s="65"/>
      <c r="C293" s="66" t="s">
        <v>712</v>
      </c>
      <c r="D293" s="65">
        <v>1</v>
      </c>
      <c r="E293" s="65" t="s">
        <v>388</v>
      </c>
      <c r="F293" s="67">
        <v>173032000</v>
      </c>
      <c r="G293" s="154">
        <f>ROUNDDOWN(D293*F293,-3)</f>
        <v>173032000</v>
      </c>
      <c r="H293" s="188"/>
      <c r="I293" s="66" t="s">
        <v>712</v>
      </c>
      <c r="J293" s="65">
        <v>1</v>
      </c>
      <c r="K293" s="65" t="s">
        <v>388</v>
      </c>
      <c r="L293" s="67">
        <v>173032000</v>
      </c>
      <c r="M293" s="67">
        <f>ROUNDDOWN(J293*L293,-3)</f>
        <v>173032000</v>
      </c>
      <c r="N293" s="340">
        <f>G293-M293</f>
        <v>0</v>
      </c>
      <c r="O293" s="240" t="str">
        <f>IF(AND(ISBLANK(H293),N293&lt;&gt;0),"Rev","")</f>
        <v/>
      </c>
      <c r="P293" s="244"/>
      <c r="Q293" s="244"/>
    </row>
    <row r="294" spans="1:19" ht="13.2" hidden="1" x14ac:dyDescent="0.25">
      <c r="A294" s="1" t="s">
        <v>713</v>
      </c>
      <c r="B294" s="68" t="s">
        <v>714</v>
      </c>
      <c r="C294" s="69" t="s">
        <v>549</v>
      </c>
      <c r="D294" s="68"/>
      <c r="E294" s="68"/>
      <c r="F294" s="70"/>
      <c r="G294" s="155">
        <f>G295</f>
        <v>3257727000</v>
      </c>
      <c r="H294" s="189" t="s">
        <v>714</v>
      </c>
      <c r="I294" s="69" t="s">
        <v>549</v>
      </c>
      <c r="J294" s="68"/>
      <c r="K294" s="68"/>
      <c r="L294" s="70"/>
      <c r="M294" s="70">
        <f>M295</f>
        <v>3257727000</v>
      </c>
      <c r="N294" s="417">
        <f>N295</f>
        <v>0</v>
      </c>
      <c r="O294" s="281"/>
      <c r="P294" s="244"/>
      <c r="Q294" s="244"/>
      <c r="R294" s="345" t="s">
        <v>1044</v>
      </c>
      <c r="S294" s="311" t="s">
        <v>510</v>
      </c>
    </row>
    <row r="295" spans="1:19" ht="13.2" hidden="1" x14ac:dyDescent="0.25">
      <c r="A295" s="1" t="s">
        <v>715</v>
      </c>
      <c r="B295" s="65"/>
      <c r="C295" s="66" t="s">
        <v>716</v>
      </c>
      <c r="D295" s="65">
        <v>14</v>
      </c>
      <c r="E295" s="65" t="s">
        <v>671</v>
      </c>
      <c r="F295" s="67">
        <v>232694790</v>
      </c>
      <c r="G295" s="154">
        <f>ROUNDDOWN(D295*F295,-3)</f>
        <v>3257727000</v>
      </c>
      <c r="H295" s="188"/>
      <c r="I295" s="66" t="s">
        <v>716</v>
      </c>
      <c r="J295" s="65">
        <v>14</v>
      </c>
      <c r="K295" s="65" t="s">
        <v>671</v>
      </c>
      <c r="L295" s="67">
        <v>232694790</v>
      </c>
      <c r="M295" s="67">
        <f>ROUNDDOWN(J295*L295,-3)</f>
        <v>3257727000</v>
      </c>
      <c r="N295" s="340">
        <f>G295-M295</f>
        <v>0</v>
      </c>
      <c r="O295" s="240" t="str">
        <f>IF(AND(ISBLANK(H295),N295&lt;&gt;0),"Rev","")</f>
        <v/>
      </c>
      <c r="P295" s="244"/>
      <c r="Q295" s="244"/>
    </row>
    <row r="296" spans="1:19" ht="13.2" x14ac:dyDescent="0.25">
      <c r="A296" s="1" t="s">
        <v>234</v>
      </c>
      <c r="B296" s="77" t="s">
        <v>235</v>
      </c>
      <c r="C296" s="78" t="s">
        <v>236</v>
      </c>
      <c r="D296" s="77"/>
      <c r="E296" s="77" t="s">
        <v>554</v>
      </c>
      <c r="F296" s="79"/>
      <c r="G296" s="158">
        <f>SUM(G297,G321,G327,G340)</f>
        <v>2195658000</v>
      </c>
      <c r="H296" s="192" t="s">
        <v>235</v>
      </c>
      <c r="I296" s="78" t="s">
        <v>236</v>
      </c>
      <c r="J296" s="77"/>
      <c r="K296" s="77" t="s">
        <v>554</v>
      </c>
      <c r="L296" s="79"/>
      <c r="M296" s="79">
        <f>SUM(M297,M321,M327,M340)</f>
        <v>2195658000</v>
      </c>
      <c r="N296" s="428">
        <f>SUM(N297,N321,N327,N340)</f>
        <v>0</v>
      </c>
      <c r="O296" s="279" t="s">
        <v>1007</v>
      </c>
      <c r="P296" s="244"/>
      <c r="Q296" s="244"/>
    </row>
    <row r="297" spans="1:19" ht="13.2" x14ac:dyDescent="0.25">
      <c r="A297" s="1" t="s">
        <v>237</v>
      </c>
      <c r="B297" s="80" t="s">
        <v>238</v>
      </c>
      <c r="C297" s="81" t="s">
        <v>239</v>
      </c>
      <c r="D297" s="80"/>
      <c r="E297" s="80"/>
      <c r="F297" s="82"/>
      <c r="G297" s="159">
        <f>SUM(G298,G309,G311)</f>
        <v>1410100000</v>
      </c>
      <c r="H297" s="193" t="s">
        <v>238</v>
      </c>
      <c r="I297" s="81" t="s">
        <v>239</v>
      </c>
      <c r="J297" s="80"/>
      <c r="K297" s="80"/>
      <c r="L297" s="82"/>
      <c r="M297" s="82">
        <f>SUM(M298,M309,M311)</f>
        <v>1528900000</v>
      </c>
      <c r="N297" s="448">
        <f>SUM(N298,N309,N311)</f>
        <v>-118800000</v>
      </c>
      <c r="O297" s="279" t="s">
        <v>1007</v>
      </c>
      <c r="P297" s="244" t="s">
        <v>505</v>
      </c>
      <c r="Q297" s="244" t="s">
        <v>506</v>
      </c>
      <c r="S297" s="311"/>
    </row>
    <row r="298" spans="1:19" ht="13.2" x14ac:dyDescent="0.25">
      <c r="A298" s="1" t="s">
        <v>240</v>
      </c>
      <c r="B298" s="68" t="s">
        <v>717</v>
      </c>
      <c r="C298" s="69" t="s">
        <v>241</v>
      </c>
      <c r="D298" s="68"/>
      <c r="E298" s="68"/>
      <c r="F298" s="70"/>
      <c r="G298" s="155">
        <f>SUM(G299:G308)</f>
        <v>1099590000</v>
      </c>
      <c r="H298" s="189" t="s">
        <v>717</v>
      </c>
      <c r="I298" s="69" t="s">
        <v>241</v>
      </c>
      <c r="J298" s="68"/>
      <c r="K298" s="68"/>
      <c r="L298" s="70"/>
      <c r="M298" s="70">
        <f>SUM(M299:M308)</f>
        <v>1252040000</v>
      </c>
      <c r="N298" s="445">
        <f>SUM(N299:N308)</f>
        <v>-152450000</v>
      </c>
      <c r="O298" s="279" t="s">
        <v>1007</v>
      </c>
      <c r="P298" s="244"/>
      <c r="Q298" s="244"/>
      <c r="R298" s="345" t="s">
        <v>236</v>
      </c>
      <c r="S298" s="311" t="s">
        <v>506</v>
      </c>
    </row>
    <row r="299" spans="1:19" ht="13.2" x14ac:dyDescent="0.25">
      <c r="A299" s="1" t="s">
        <v>242</v>
      </c>
      <c r="B299" s="65"/>
      <c r="C299" s="66" t="s">
        <v>718</v>
      </c>
      <c r="D299" s="65">
        <v>60</v>
      </c>
      <c r="E299" s="65" t="s">
        <v>719</v>
      </c>
      <c r="F299" s="67">
        <v>1500000</v>
      </c>
      <c r="G299" s="154">
        <f t="shared" ref="G299:G308" si="6">ROUNDDOWN(D299*F299,-3)</f>
        <v>90000000</v>
      </c>
      <c r="H299" s="188"/>
      <c r="I299" s="271" t="s">
        <v>718</v>
      </c>
      <c r="J299" s="272">
        <v>60</v>
      </c>
      <c r="K299" s="272" t="s">
        <v>719</v>
      </c>
      <c r="L299" s="274">
        <v>1487500</v>
      </c>
      <c r="M299" s="274">
        <f t="shared" ref="M299:M308" si="7">ROUNDDOWN(J299*L299,-3)</f>
        <v>89250000</v>
      </c>
      <c r="N299" s="480">
        <f t="shared" ref="N299:N308" si="8">G299-M299</f>
        <v>750000</v>
      </c>
      <c r="O299" s="253" t="str">
        <f>IF(AND(ISBLANK(H299),N299&lt;&gt;0),"Rev detil","")</f>
        <v>Rev detil</v>
      </c>
      <c r="P299" s="244"/>
      <c r="Q299" s="244"/>
    </row>
    <row r="300" spans="1:19" ht="13.2" x14ac:dyDescent="0.25">
      <c r="A300" s="1" t="s">
        <v>243</v>
      </c>
      <c r="B300" s="125"/>
      <c r="C300" s="66" t="s">
        <v>720</v>
      </c>
      <c r="D300" s="65">
        <v>1</v>
      </c>
      <c r="E300" s="65" t="s">
        <v>147</v>
      </c>
      <c r="F300" s="67">
        <v>63386000</v>
      </c>
      <c r="G300" s="154">
        <f t="shared" si="6"/>
        <v>63386000</v>
      </c>
      <c r="H300" s="207"/>
      <c r="I300" s="66" t="s">
        <v>720</v>
      </c>
      <c r="J300" s="65">
        <v>1</v>
      </c>
      <c r="K300" s="65" t="s">
        <v>147</v>
      </c>
      <c r="L300" s="67">
        <v>63386000</v>
      </c>
      <c r="M300" s="67">
        <f t="shared" si="7"/>
        <v>63386000</v>
      </c>
      <c r="N300" s="340">
        <f t="shared" si="8"/>
        <v>0</v>
      </c>
      <c r="O300" s="279" t="s">
        <v>1007</v>
      </c>
      <c r="P300" s="244"/>
      <c r="Q300" s="244"/>
    </row>
    <row r="301" spans="1:19" ht="13.2" x14ac:dyDescent="0.25">
      <c r="A301" s="1" t="s">
        <v>244</v>
      </c>
      <c r="B301" s="65"/>
      <c r="C301" s="66" t="s">
        <v>721</v>
      </c>
      <c r="D301" s="65">
        <v>144</v>
      </c>
      <c r="E301" s="65" t="s">
        <v>184</v>
      </c>
      <c r="F301" s="67">
        <v>5100000</v>
      </c>
      <c r="G301" s="154">
        <f t="shared" si="6"/>
        <v>734400000</v>
      </c>
      <c r="H301" s="188"/>
      <c r="I301" s="271" t="s">
        <v>975</v>
      </c>
      <c r="J301" s="272">
        <v>156</v>
      </c>
      <c r="K301" s="272" t="s">
        <v>184</v>
      </c>
      <c r="L301" s="274">
        <v>5100000</v>
      </c>
      <c r="M301" s="274">
        <f t="shared" si="7"/>
        <v>795600000</v>
      </c>
      <c r="N301" s="479">
        <f t="shared" si="8"/>
        <v>-61200000</v>
      </c>
      <c r="O301" s="253" t="str">
        <f>IF(AND(ISBLANK(H301),N301&lt;&gt;0),"Rev detil","")</f>
        <v>Rev detil</v>
      </c>
      <c r="P301" s="244"/>
      <c r="Q301" s="244"/>
    </row>
    <row r="302" spans="1:19" ht="13.2" x14ac:dyDescent="0.25">
      <c r="A302" s="1" t="s">
        <v>245</v>
      </c>
      <c r="B302" s="65"/>
      <c r="C302" s="66" t="s">
        <v>722</v>
      </c>
      <c r="D302" s="65">
        <v>12</v>
      </c>
      <c r="E302" s="65" t="s">
        <v>184</v>
      </c>
      <c r="F302" s="67">
        <v>5600000</v>
      </c>
      <c r="G302" s="154">
        <f t="shared" si="6"/>
        <v>67200000</v>
      </c>
      <c r="H302" s="188"/>
      <c r="I302" s="271" t="s">
        <v>976</v>
      </c>
      <c r="J302" s="272">
        <v>13</v>
      </c>
      <c r="K302" s="272" t="s">
        <v>184</v>
      </c>
      <c r="L302" s="274">
        <v>5600000</v>
      </c>
      <c r="M302" s="274">
        <f t="shared" si="7"/>
        <v>72800000</v>
      </c>
      <c r="N302" s="479">
        <f t="shared" si="8"/>
        <v>-5600000</v>
      </c>
      <c r="O302" s="253" t="str">
        <f>IF(AND(ISBLANK(H302),N302&lt;&gt;0),"Rev detil","")</f>
        <v>Rev detil</v>
      </c>
      <c r="P302" s="244"/>
      <c r="Q302" s="244"/>
    </row>
    <row r="303" spans="1:19" ht="13.2" x14ac:dyDescent="0.25">
      <c r="A303" s="1" t="s">
        <v>246</v>
      </c>
      <c r="B303" s="65"/>
      <c r="C303" s="66" t="s">
        <v>723</v>
      </c>
      <c r="D303" s="65">
        <v>11</v>
      </c>
      <c r="E303" s="65" t="s">
        <v>247</v>
      </c>
      <c r="F303" s="67">
        <v>400000</v>
      </c>
      <c r="G303" s="154">
        <f t="shared" si="6"/>
        <v>4400000</v>
      </c>
      <c r="H303" s="188"/>
      <c r="I303" s="271" t="s">
        <v>723</v>
      </c>
      <c r="J303" s="272">
        <v>12</v>
      </c>
      <c r="K303" s="272" t="s">
        <v>247</v>
      </c>
      <c r="L303" s="274">
        <v>400000</v>
      </c>
      <c r="M303" s="274">
        <f t="shared" si="7"/>
        <v>4800000</v>
      </c>
      <c r="N303" s="479">
        <f t="shared" si="8"/>
        <v>-400000</v>
      </c>
      <c r="O303" s="253" t="str">
        <f>IF(AND(ISBLANK(H303),N303&lt;&gt;0),"Rev detil","")</f>
        <v>Rev detil</v>
      </c>
      <c r="P303" s="244"/>
      <c r="Q303" s="244"/>
    </row>
    <row r="304" spans="1:19" ht="13.2" x14ac:dyDescent="0.25">
      <c r="A304" s="1" t="s">
        <v>248</v>
      </c>
      <c r="B304" s="65"/>
      <c r="C304" s="66" t="s">
        <v>724</v>
      </c>
      <c r="D304" s="65">
        <v>70</v>
      </c>
      <c r="E304" s="65" t="s">
        <v>59</v>
      </c>
      <c r="F304" s="67">
        <v>500000</v>
      </c>
      <c r="G304" s="154">
        <f t="shared" si="6"/>
        <v>35000000</v>
      </c>
      <c r="H304" s="188"/>
      <c r="I304" s="271" t="s">
        <v>974</v>
      </c>
      <c r="J304" s="272">
        <v>1</v>
      </c>
      <c r="K304" s="272" t="s">
        <v>147</v>
      </c>
      <c r="L304" s="274">
        <v>130000000</v>
      </c>
      <c r="M304" s="274">
        <f t="shared" si="7"/>
        <v>130000000</v>
      </c>
      <c r="N304" s="479">
        <f t="shared" si="8"/>
        <v>-95000000</v>
      </c>
      <c r="O304" s="253" t="str">
        <f>IF(AND(ISBLANK(H304),N304&lt;&gt;0),"Rev detil","")</f>
        <v>Rev detil</v>
      </c>
      <c r="P304" s="244"/>
      <c r="Q304" s="244"/>
    </row>
    <row r="305" spans="1:19" ht="13.2" x14ac:dyDescent="0.25">
      <c r="A305" s="1" t="s">
        <v>249</v>
      </c>
      <c r="B305" s="65"/>
      <c r="C305" s="66" t="s">
        <v>725</v>
      </c>
      <c r="D305" s="65">
        <v>12</v>
      </c>
      <c r="E305" s="65" t="s">
        <v>247</v>
      </c>
      <c r="F305" s="67">
        <v>750000</v>
      </c>
      <c r="G305" s="154">
        <f t="shared" si="6"/>
        <v>9000000</v>
      </c>
      <c r="H305" s="188"/>
      <c r="I305" s="304"/>
      <c r="J305" s="305"/>
      <c r="K305" s="305"/>
      <c r="L305" s="306"/>
      <c r="M305" s="306"/>
      <c r="N305" s="478">
        <f t="shared" si="8"/>
        <v>9000000</v>
      </c>
      <c r="O305" s="253" t="str">
        <f>IF(AND(ISBLANK(H305),N305&lt;&gt;0),"Rev detil","")</f>
        <v>Rev detil</v>
      </c>
      <c r="P305" s="244"/>
      <c r="Q305" s="244"/>
    </row>
    <row r="306" spans="1:19" ht="13.2" x14ac:dyDescent="0.25">
      <c r="A306" s="1" t="s">
        <v>250</v>
      </c>
      <c r="B306" s="65"/>
      <c r="C306" s="66" t="s">
        <v>726</v>
      </c>
      <c r="D306" s="65">
        <v>12</v>
      </c>
      <c r="E306" s="65" t="s">
        <v>247</v>
      </c>
      <c r="F306" s="67">
        <v>1325000</v>
      </c>
      <c r="G306" s="154">
        <f t="shared" si="6"/>
        <v>15900000</v>
      </c>
      <c r="H306" s="188"/>
      <c r="I306" s="66" t="s">
        <v>726</v>
      </c>
      <c r="J306" s="65">
        <v>12</v>
      </c>
      <c r="K306" s="65" t="s">
        <v>247</v>
      </c>
      <c r="L306" s="67">
        <v>1325000</v>
      </c>
      <c r="M306" s="67">
        <f t="shared" si="7"/>
        <v>15900000</v>
      </c>
      <c r="N306" s="340">
        <f t="shared" si="8"/>
        <v>0</v>
      </c>
      <c r="O306" s="279" t="s">
        <v>1007</v>
      </c>
      <c r="P306" s="244"/>
      <c r="Q306" s="244"/>
    </row>
    <row r="307" spans="1:19" ht="13.2" x14ac:dyDescent="0.25">
      <c r="A307" s="1" t="s">
        <v>251</v>
      </c>
      <c r="B307" s="65"/>
      <c r="C307" s="66" t="s">
        <v>727</v>
      </c>
      <c r="D307" s="65">
        <v>12</v>
      </c>
      <c r="E307" s="65" t="s">
        <v>247</v>
      </c>
      <c r="F307" s="67">
        <v>3000000</v>
      </c>
      <c r="G307" s="154">
        <f t="shared" si="6"/>
        <v>36000000</v>
      </c>
      <c r="H307" s="188"/>
      <c r="I307" s="66" t="s">
        <v>727</v>
      </c>
      <c r="J307" s="65">
        <v>12</v>
      </c>
      <c r="K307" s="65" t="s">
        <v>247</v>
      </c>
      <c r="L307" s="67">
        <v>3000000</v>
      </c>
      <c r="M307" s="67">
        <f t="shared" si="7"/>
        <v>36000000</v>
      </c>
      <c r="N307" s="340">
        <f t="shared" si="8"/>
        <v>0</v>
      </c>
      <c r="O307" s="279" t="s">
        <v>1007</v>
      </c>
      <c r="P307" s="244"/>
      <c r="Q307" s="244"/>
    </row>
    <row r="308" spans="1:19" ht="13.2" x14ac:dyDescent="0.25">
      <c r="A308" s="1" t="s">
        <v>728</v>
      </c>
      <c r="B308" s="65"/>
      <c r="C308" s="66" t="s">
        <v>729</v>
      </c>
      <c r="D308" s="65">
        <v>1</v>
      </c>
      <c r="E308" s="65" t="s">
        <v>88</v>
      </c>
      <c r="F308" s="67">
        <v>44304000</v>
      </c>
      <c r="G308" s="154">
        <f t="shared" si="6"/>
        <v>44304000</v>
      </c>
      <c r="H308" s="188"/>
      <c r="I308" s="66" t="s">
        <v>729</v>
      </c>
      <c r="J308" s="65">
        <v>1</v>
      </c>
      <c r="K308" s="65" t="s">
        <v>88</v>
      </c>
      <c r="L308" s="67">
        <v>44304000</v>
      </c>
      <c r="M308" s="67">
        <f t="shared" si="7"/>
        <v>44304000</v>
      </c>
      <c r="N308" s="340">
        <f t="shared" si="8"/>
        <v>0</v>
      </c>
      <c r="O308" s="279" t="s">
        <v>1007</v>
      </c>
      <c r="P308" s="244"/>
      <c r="Q308" s="244"/>
    </row>
    <row r="309" spans="1:19" ht="26.4" x14ac:dyDescent="0.25">
      <c r="A309" s="1" t="s">
        <v>730</v>
      </c>
      <c r="B309" s="62" t="s">
        <v>731</v>
      </c>
      <c r="C309" s="63" t="s">
        <v>732</v>
      </c>
      <c r="D309" s="62"/>
      <c r="E309" s="62"/>
      <c r="F309" s="64"/>
      <c r="G309" s="153">
        <f>G310</f>
        <v>103250000</v>
      </c>
      <c r="H309" s="187" t="s">
        <v>731</v>
      </c>
      <c r="I309" s="63" t="s">
        <v>732</v>
      </c>
      <c r="J309" s="62"/>
      <c r="K309" s="62"/>
      <c r="L309" s="64"/>
      <c r="M309" s="64">
        <f>M310</f>
        <v>69600000</v>
      </c>
      <c r="N309" s="416">
        <f>N310</f>
        <v>33650000</v>
      </c>
      <c r="O309" s="279" t="s">
        <v>1007</v>
      </c>
      <c r="P309" s="244"/>
      <c r="Q309" s="244"/>
      <c r="R309" s="345" t="s">
        <v>236</v>
      </c>
      <c r="S309" s="311" t="s">
        <v>506</v>
      </c>
    </row>
    <row r="310" spans="1:19" ht="26.4" x14ac:dyDescent="0.25">
      <c r="A310" s="1" t="s">
        <v>733</v>
      </c>
      <c r="B310" s="65"/>
      <c r="C310" s="66" t="s">
        <v>734</v>
      </c>
      <c r="D310" s="65">
        <v>413</v>
      </c>
      <c r="E310" s="65" t="s">
        <v>26</v>
      </c>
      <c r="F310" s="67">
        <v>250000</v>
      </c>
      <c r="G310" s="154">
        <f>ROUNDDOWN(D310*F310,-3)</f>
        <v>103250000</v>
      </c>
      <c r="H310" s="188"/>
      <c r="I310" s="271" t="s">
        <v>1081</v>
      </c>
      <c r="J310" s="272">
        <f>58*6</f>
        <v>348</v>
      </c>
      <c r="K310" s="272" t="s">
        <v>184</v>
      </c>
      <c r="L310" s="274">
        <v>200000</v>
      </c>
      <c r="M310" s="274">
        <f>ROUNDDOWN(J310*L310,-3)</f>
        <v>69600000</v>
      </c>
      <c r="N310" s="480">
        <f>G310-M310</f>
        <v>33650000</v>
      </c>
      <c r="O310" s="253" t="str">
        <f>IF(AND(ISBLANK(H310),N310&lt;&gt;0),"Rev detil","")</f>
        <v>Rev detil</v>
      </c>
      <c r="P310" s="244"/>
      <c r="Q310" s="244"/>
    </row>
    <row r="311" spans="1:19" ht="13.2" x14ac:dyDescent="0.25">
      <c r="A311" s="1" t="s">
        <v>252</v>
      </c>
      <c r="B311" s="113" t="s">
        <v>735</v>
      </c>
      <c r="C311" s="114" t="s">
        <v>74</v>
      </c>
      <c r="D311" s="113"/>
      <c r="E311" s="113"/>
      <c r="F311" s="115"/>
      <c r="G311" s="170">
        <f>SUM(G312:G320)</f>
        <v>207260000</v>
      </c>
      <c r="H311" s="204" t="s">
        <v>735</v>
      </c>
      <c r="I311" s="114" t="s">
        <v>74</v>
      </c>
      <c r="J311" s="113"/>
      <c r="K311" s="113"/>
      <c r="L311" s="115"/>
      <c r="M311" s="115">
        <f>SUM(M312:M320)</f>
        <v>207260000</v>
      </c>
      <c r="N311" s="429">
        <f>SUM(N312:N320)</f>
        <v>0</v>
      </c>
      <c r="O311" s="279" t="s">
        <v>1007</v>
      </c>
      <c r="P311" s="244"/>
      <c r="Q311" s="244"/>
      <c r="S311" s="311" t="s">
        <v>506</v>
      </c>
    </row>
    <row r="312" spans="1:19" ht="13.2" hidden="1" x14ac:dyDescent="0.25">
      <c r="A312" s="25" t="s">
        <v>253</v>
      </c>
      <c r="B312" s="65"/>
      <c r="C312" s="66" t="s">
        <v>736</v>
      </c>
      <c r="D312" s="65">
        <v>48</v>
      </c>
      <c r="E312" s="65" t="s">
        <v>120</v>
      </c>
      <c r="F312" s="67">
        <v>1000000</v>
      </c>
      <c r="G312" s="154">
        <f t="shared" ref="G312:G320" si="9">ROUNDDOWN(D312*F312,-3)</f>
        <v>48000000</v>
      </c>
      <c r="H312" s="188"/>
      <c r="I312" s="66" t="s">
        <v>736</v>
      </c>
      <c r="J312" s="65">
        <v>48</v>
      </c>
      <c r="K312" s="65" t="s">
        <v>120</v>
      </c>
      <c r="L312" s="67">
        <v>1000000</v>
      </c>
      <c r="M312" s="67">
        <f t="shared" ref="M312:M320" si="10">ROUNDDOWN(J312*L312,-3)</f>
        <v>48000000</v>
      </c>
      <c r="N312" s="340">
        <f t="shared" ref="N312:N320" si="11">G312-M312</f>
        <v>0</v>
      </c>
      <c r="O312" s="240" t="str">
        <f t="shared" ref="O312:O320" si="12">IF(AND(ISBLANK(H312),N312&lt;&gt;0),"Rev","")</f>
        <v/>
      </c>
      <c r="P312" s="244"/>
      <c r="Q312" s="244"/>
    </row>
    <row r="313" spans="1:19" ht="13.2" hidden="1" x14ac:dyDescent="0.25">
      <c r="A313" s="1" t="s">
        <v>254</v>
      </c>
      <c r="B313" s="65"/>
      <c r="C313" s="66" t="s">
        <v>563</v>
      </c>
      <c r="D313" s="65">
        <v>48</v>
      </c>
      <c r="E313" s="65" t="s">
        <v>120</v>
      </c>
      <c r="F313" s="67">
        <v>1500000</v>
      </c>
      <c r="G313" s="154">
        <f t="shared" si="9"/>
        <v>72000000</v>
      </c>
      <c r="H313" s="188"/>
      <c r="I313" s="66" t="s">
        <v>563</v>
      </c>
      <c r="J313" s="65">
        <v>48</v>
      </c>
      <c r="K313" s="65" t="s">
        <v>120</v>
      </c>
      <c r="L313" s="67">
        <v>1500000</v>
      </c>
      <c r="M313" s="67">
        <f t="shared" si="10"/>
        <v>72000000</v>
      </c>
      <c r="N313" s="340">
        <f t="shared" si="11"/>
        <v>0</v>
      </c>
      <c r="O313" s="240" t="str">
        <f t="shared" si="12"/>
        <v/>
      </c>
      <c r="P313" s="244"/>
      <c r="Q313" s="244"/>
    </row>
    <row r="314" spans="1:19" ht="13.2" hidden="1" x14ac:dyDescent="0.25">
      <c r="A314" s="1" t="s">
        <v>255</v>
      </c>
      <c r="B314" s="65"/>
      <c r="C314" s="66" t="s">
        <v>737</v>
      </c>
      <c r="D314" s="65">
        <v>192</v>
      </c>
      <c r="E314" s="65" t="s">
        <v>120</v>
      </c>
      <c r="F314" s="67">
        <v>50000</v>
      </c>
      <c r="G314" s="154">
        <f t="shared" si="9"/>
        <v>9600000</v>
      </c>
      <c r="H314" s="188"/>
      <c r="I314" s="66" t="s">
        <v>737</v>
      </c>
      <c r="J314" s="65">
        <v>192</v>
      </c>
      <c r="K314" s="65" t="s">
        <v>120</v>
      </c>
      <c r="L314" s="67">
        <v>50000</v>
      </c>
      <c r="M314" s="67">
        <f t="shared" si="10"/>
        <v>9600000</v>
      </c>
      <c r="N314" s="340">
        <f t="shared" si="11"/>
        <v>0</v>
      </c>
      <c r="O314" s="240" t="str">
        <f t="shared" si="12"/>
        <v/>
      </c>
      <c r="P314" s="244"/>
      <c r="Q314" s="244"/>
    </row>
    <row r="315" spans="1:19" ht="13.2" hidden="1" x14ac:dyDescent="0.25">
      <c r="A315" s="1" t="s">
        <v>256</v>
      </c>
      <c r="B315" s="65"/>
      <c r="C315" s="66" t="s">
        <v>738</v>
      </c>
      <c r="D315" s="65">
        <v>192</v>
      </c>
      <c r="E315" s="65" t="s">
        <v>120</v>
      </c>
      <c r="F315" s="67">
        <v>55000</v>
      </c>
      <c r="G315" s="154">
        <f t="shared" si="9"/>
        <v>10560000</v>
      </c>
      <c r="H315" s="188"/>
      <c r="I315" s="66" t="s">
        <v>738</v>
      </c>
      <c r="J315" s="65">
        <v>192</v>
      </c>
      <c r="K315" s="65" t="s">
        <v>120</v>
      </c>
      <c r="L315" s="67">
        <v>55000</v>
      </c>
      <c r="M315" s="67">
        <f t="shared" si="10"/>
        <v>10560000</v>
      </c>
      <c r="N315" s="340">
        <f t="shared" si="11"/>
        <v>0</v>
      </c>
      <c r="O315" s="240" t="str">
        <f t="shared" si="12"/>
        <v/>
      </c>
      <c r="P315" s="244"/>
      <c r="Q315" s="244"/>
    </row>
    <row r="316" spans="1:19" ht="13.2" hidden="1" x14ac:dyDescent="0.25">
      <c r="A316" s="1" t="s">
        <v>257</v>
      </c>
      <c r="B316" s="65"/>
      <c r="C316" s="66" t="s">
        <v>739</v>
      </c>
      <c r="D316" s="65">
        <v>60</v>
      </c>
      <c r="E316" s="65" t="s">
        <v>258</v>
      </c>
      <c r="F316" s="67">
        <v>220000</v>
      </c>
      <c r="G316" s="154">
        <f t="shared" si="9"/>
        <v>13200000</v>
      </c>
      <c r="H316" s="188"/>
      <c r="I316" s="66" t="s">
        <v>739</v>
      </c>
      <c r="J316" s="65">
        <v>60</v>
      </c>
      <c r="K316" s="65" t="s">
        <v>258</v>
      </c>
      <c r="L316" s="67">
        <v>220000</v>
      </c>
      <c r="M316" s="67">
        <f t="shared" si="10"/>
        <v>13200000</v>
      </c>
      <c r="N316" s="340">
        <f t="shared" si="11"/>
        <v>0</v>
      </c>
      <c r="O316" s="240" t="str">
        <f t="shared" si="12"/>
        <v/>
      </c>
      <c r="P316" s="244"/>
      <c r="Q316" s="244"/>
    </row>
    <row r="317" spans="1:19" ht="13.2" hidden="1" x14ac:dyDescent="0.25">
      <c r="A317" s="1" t="s">
        <v>259</v>
      </c>
      <c r="B317" s="65"/>
      <c r="C317" s="66" t="s">
        <v>740</v>
      </c>
      <c r="D317" s="65">
        <v>60</v>
      </c>
      <c r="E317" s="65" t="s">
        <v>258</v>
      </c>
      <c r="F317" s="67">
        <v>240000</v>
      </c>
      <c r="G317" s="154">
        <f t="shared" si="9"/>
        <v>14400000</v>
      </c>
      <c r="H317" s="188"/>
      <c r="I317" s="66" t="s">
        <v>740</v>
      </c>
      <c r="J317" s="65">
        <v>60</v>
      </c>
      <c r="K317" s="65" t="s">
        <v>258</v>
      </c>
      <c r="L317" s="67">
        <v>240000</v>
      </c>
      <c r="M317" s="67">
        <f t="shared" si="10"/>
        <v>14400000</v>
      </c>
      <c r="N317" s="340">
        <f t="shared" si="11"/>
        <v>0</v>
      </c>
      <c r="O317" s="240" t="str">
        <f t="shared" si="12"/>
        <v/>
      </c>
      <c r="P317" s="244"/>
      <c r="Q317" s="244"/>
    </row>
    <row r="318" spans="1:19" ht="13.2" hidden="1" x14ac:dyDescent="0.25">
      <c r="A318" s="1" t="s">
        <v>260</v>
      </c>
      <c r="B318" s="65"/>
      <c r="C318" s="66" t="s">
        <v>741</v>
      </c>
      <c r="D318" s="65">
        <v>950</v>
      </c>
      <c r="E318" s="65" t="s">
        <v>742</v>
      </c>
      <c r="F318" s="67">
        <v>5000</v>
      </c>
      <c r="G318" s="154">
        <f t="shared" si="9"/>
        <v>4750000</v>
      </c>
      <c r="H318" s="188"/>
      <c r="I318" s="66" t="s">
        <v>741</v>
      </c>
      <c r="J318" s="65">
        <v>950</v>
      </c>
      <c r="K318" s="65" t="s">
        <v>742</v>
      </c>
      <c r="L318" s="67">
        <v>5000</v>
      </c>
      <c r="M318" s="67">
        <f t="shared" si="10"/>
        <v>4750000</v>
      </c>
      <c r="N318" s="340">
        <f t="shared" si="11"/>
        <v>0</v>
      </c>
      <c r="O318" s="240" t="str">
        <f t="shared" si="12"/>
        <v/>
      </c>
      <c r="P318" s="244"/>
      <c r="Q318" s="244"/>
    </row>
    <row r="319" spans="1:19" ht="13.2" hidden="1" x14ac:dyDescent="0.25">
      <c r="A319" s="1" t="s">
        <v>262</v>
      </c>
      <c r="B319" s="65"/>
      <c r="C319" s="66" t="s">
        <v>743</v>
      </c>
      <c r="D319" s="65">
        <v>50</v>
      </c>
      <c r="E319" s="65" t="s">
        <v>263</v>
      </c>
      <c r="F319" s="67">
        <v>220000</v>
      </c>
      <c r="G319" s="154">
        <f t="shared" si="9"/>
        <v>11000000</v>
      </c>
      <c r="H319" s="188"/>
      <c r="I319" s="66" t="s">
        <v>743</v>
      </c>
      <c r="J319" s="65">
        <v>50</v>
      </c>
      <c r="K319" s="65" t="s">
        <v>263</v>
      </c>
      <c r="L319" s="67">
        <v>220000</v>
      </c>
      <c r="M319" s="67">
        <f t="shared" si="10"/>
        <v>11000000</v>
      </c>
      <c r="N319" s="340">
        <f t="shared" si="11"/>
        <v>0</v>
      </c>
      <c r="O319" s="240" t="str">
        <f t="shared" si="12"/>
        <v/>
      </c>
      <c r="P319" s="244"/>
      <c r="Q319" s="244"/>
    </row>
    <row r="320" spans="1:19" ht="13.2" hidden="1" x14ac:dyDescent="0.25">
      <c r="A320" s="1" t="s">
        <v>264</v>
      </c>
      <c r="B320" s="65"/>
      <c r="C320" s="66" t="s">
        <v>744</v>
      </c>
      <c r="D320" s="65">
        <v>950</v>
      </c>
      <c r="E320" s="65" t="s">
        <v>261</v>
      </c>
      <c r="F320" s="67">
        <v>25000</v>
      </c>
      <c r="G320" s="154">
        <f t="shared" si="9"/>
        <v>23750000</v>
      </c>
      <c r="H320" s="188"/>
      <c r="I320" s="66" t="s">
        <v>744</v>
      </c>
      <c r="J320" s="65">
        <v>950</v>
      </c>
      <c r="K320" s="65" t="s">
        <v>261</v>
      </c>
      <c r="L320" s="67">
        <v>25000</v>
      </c>
      <c r="M320" s="67">
        <f t="shared" si="10"/>
        <v>23750000</v>
      </c>
      <c r="N320" s="340">
        <f t="shared" si="11"/>
        <v>0</v>
      </c>
      <c r="O320" s="240" t="str">
        <f t="shared" si="12"/>
        <v/>
      </c>
      <c r="P320" s="244"/>
      <c r="Q320" s="244"/>
    </row>
    <row r="321" spans="1:19" ht="13.2" x14ac:dyDescent="0.25">
      <c r="A321" s="1" t="s">
        <v>265</v>
      </c>
      <c r="B321" s="80" t="s">
        <v>266</v>
      </c>
      <c r="C321" s="81" t="s">
        <v>267</v>
      </c>
      <c r="D321" s="80"/>
      <c r="E321" s="80"/>
      <c r="F321" s="82"/>
      <c r="G321" s="159">
        <f>SUM(G322,G324)</f>
        <v>150000000</v>
      </c>
      <c r="H321" s="193" t="s">
        <v>266</v>
      </c>
      <c r="I321" s="81" t="s">
        <v>267</v>
      </c>
      <c r="J321" s="80"/>
      <c r="K321" s="80"/>
      <c r="L321" s="82"/>
      <c r="M321" s="82">
        <f>SUM(M322,M324)</f>
        <v>119000000</v>
      </c>
      <c r="N321" s="420">
        <f>SUM(N322,N324)</f>
        <v>31000000</v>
      </c>
      <c r="O321" s="279" t="s">
        <v>1007</v>
      </c>
      <c r="P321" s="244" t="s">
        <v>505</v>
      </c>
      <c r="Q321" s="244" t="s">
        <v>506</v>
      </c>
      <c r="S321" s="311"/>
    </row>
    <row r="322" spans="1:19" ht="13.2" x14ac:dyDescent="0.25">
      <c r="A322" s="1" t="s">
        <v>268</v>
      </c>
      <c r="B322" s="68" t="s">
        <v>745</v>
      </c>
      <c r="C322" s="69" t="s">
        <v>269</v>
      </c>
      <c r="D322" s="68"/>
      <c r="E322" s="68"/>
      <c r="F322" s="70"/>
      <c r="G322" s="155">
        <f>G323</f>
        <v>30000000</v>
      </c>
      <c r="H322" s="189" t="s">
        <v>745</v>
      </c>
      <c r="I322" s="69" t="s">
        <v>269</v>
      </c>
      <c r="J322" s="68"/>
      <c r="K322" s="68"/>
      <c r="L322" s="70"/>
      <c r="M322" s="70">
        <f>M323</f>
        <v>9000000</v>
      </c>
      <c r="N322" s="417">
        <f>N323</f>
        <v>21000000</v>
      </c>
      <c r="O322" s="279" t="s">
        <v>1007</v>
      </c>
      <c r="P322" s="244"/>
      <c r="Q322" s="244"/>
      <c r="R322" s="345" t="s">
        <v>236</v>
      </c>
      <c r="S322" s="311" t="s">
        <v>506</v>
      </c>
    </row>
    <row r="323" spans="1:19" ht="13.2" x14ac:dyDescent="0.25">
      <c r="A323" s="1" t="s">
        <v>270</v>
      </c>
      <c r="B323" s="65"/>
      <c r="C323" s="66" t="s">
        <v>746</v>
      </c>
      <c r="D323" s="65">
        <v>12</v>
      </c>
      <c r="E323" s="65" t="s">
        <v>247</v>
      </c>
      <c r="F323" s="67">
        <v>2500000</v>
      </c>
      <c r="G323" s="154">
        <f>ROUNDDOWN(D323*F323,-3)</f>
        <v>30000000</v>
      </c>
      <c r="H323" s="188"/>
      <c r="I323" s="271" t="s">
        <v>746</v>
      </c>
      <c r="J323" s="272">
        <v>12</v>
      </c>
      <c r="K323" s="272" t="s">
        <v>247</v>
      </c>
      <c r="L323" s="274">
        <v>750000</v>
      </c>
      <c r="M323" s="274">
        <f>ROUNDDOWN(J323*L323,-3)</f>
        <v>9000000</v>
      </c>
      <c r="N323" s="480">
        <f>G323-M323</f>
        <v>21000000</v>
      </c>
      <c r="O323" s="253" t="str">
        <f>IF(AND(ISBLANK(H323),N323&lt;&gt;0),"Rev detil","")</f>
        <v>Rev detil</v>
      </c>
      <c r="P323" s="244"/>
      <c r="Q323" s="244"/>
    </row>
    <row r="324" spans="1:19" ht="13.2" x14ac:dyDescent="0.25">
      <c r="A324" s="1" t="s">
        <v>271</v>
      </c>
      <c r="B324" s="62" t="s">
        <v>532</v>
      </c>
      <c r="C324" s="63" t="s">
        <v>159</v>
      </c>
      <c r="D324" s="62"/>
      <c r="E324" s="62"/>
      <c r="F324" s="64"/>
      <c r="G324" s="153">
        <f>SUM(G325:G326)</f>
        <v>120000000</v>
      </c>
      <c r="H324" s="187" t="s">
        <v>532</v>
      </c>
      <c r="I324" s="63" t="s">
        <v>159</v>
      </c>
      <c r="J324" s="62"/>
      <c r="K324" s="62"/>
      <c r="L324" s="64"/>
      <c r="M324" s="64">
        <f>SUM(M325:M326)</f>
        <v>110000000</v>
      </c>
      <c r="N324" s="416">
        <f>SUM(N325:N326)</f>
        <v>10000000</v>
      </c>
      <c r="O324" s="279" t="s">
        <v>1007</v>
      </c>
      <c r="P324" s="244"/>
      <c r="Q324" s="244"/>
      <c r="R324" s="345" t="s">
        <v>236</v>
      </c>
      <c r="S324" s="311" t="s">
        <v>506</v>
      </c>
    </row>
    <row r="325" spans="1:19" ht="13.2" x14ac:dyDescent="0.25">
      <c r="A325" s="1" t="s">
        <v>272</v>
      </c>
      <c r="B325" s="65"/>
      <c r="C325" s="66" t="s">
        <v>747</v>
      </c>
      <c r="D325" s="65">
        <v>12</v>
      </c>
      <c r="E325" s="65" t="s">
        <v>247</v>
      </c>
      <c r="F325" s="67">
        <v>5000000</v>
      </c>
      <c r="G325" s="154">
        <f>ROUNDDOWN(D325*F325,-3)</f>
        <v>60000000</v>
      </c>
      <c r="H325" s="188"/>
      <c r="I325" s="66" t="s">
        <v>747</v>
      </c>
      <c r="J325" s="65">
        <v>12</v>
      </c>
      <c r="K325" s="65" t="s">
        <v>247</v>
      </c>
      <c r="L325" s="67">
        <v>5000000</v>
      </c>
      <c r="M325" s="67">
        <f>ROUNDDOWN(J325*L325,-3)</f>
        <v>60000000</v>
      </c>
      <c r="N325" s="340">
        <f>G325-M325</f>
        <v>0</v>
      </c>
      <c r="O325" s="279" t="s">
        <v>1007</v>
      </c>
      <c r="P325" s="244"/>
      <c r="Q325" s="244"/>
    </row>
    <row r="326" spans="1:19" ht="13.2" x14ac:dyDescent="0.25">
      <c r="A326" s="1" t="s">
        <v>273</v>
      </c>
      <c r="B326" s="65"/>
      <c r="C326" s="66" t="s">
        <v>748</v>
      </c>
      <c r="D326" s="65">
        <v>1</v>
      </c>
      <c r="E326" s="65" t="s">
        <v>147</v>
      </c>
      <c r="F326" s="67">
        <v>60000000</v>
      </c>
      <c r="G326" s="154">
        <f>ROUNDDOWN(D326*F326,-3)</f>
        <v>60000000</v>
      </c>
      <c r="H326" s="188"/>
      <c r="I326" s="271" t="s">
        <v>748</v>
      </c>
      <c r="J326" s="272">
        <v>1</v>
      </c>
      <c r="K326" s="272" t="s">
        <v>147</v>
      </c>
      <c r="L326" s="274">
        <v>50000000</v>
      </c>
      <c r="M326" s="274">
        <f>ROUNDDOWN(J326*L326,-3)</f>
        <v>50000000</v>
      </c>
      <c r="N326" s="480">
        <f>G326-M326</f>
        <v>10000000</v>
      </c>
      <c r="O326" s="253" t="str">
        <f>IF(AND(ISBLANK(H326),N326&lt;&gt;0),"Rev detil","")</f>
        <v>Rev detil</v>
      </c>
      <c r="P326" s="244"/>
      <c r="Q326" s="244"/>
    </row>
    <row r="327" spans="1:19" ht="13.2" x14ac:dyDescent="0.25">
      <c r="A327" s="1" t="s">
        <v>274</v>
      </c>
      <c r="B327" s="80" t="s">
        <v>275</v>
      </c>
      <c r="C327" s="81" t="s">
        <v>276</v>
      </c>
      <c r="D327" s="80"/>
      <c r="E327" s="80"/>
      <c r="F327" s="82"/>
      <c r="G327" s="159">
        <f>SUM(G328,G338)</f>
        <v>498162000</v>
      </c>
      <c r="H327" s="193" t="s">
        <v>275</v>
      </c>
      <c r="I327" s="81" t="s">
        <v>276</v>
      </c>
      <c r="J327" s="80"/>
      <c r="K327" s="80"/>
      <c r="L327" s="82"/>
      <c r="M327" s="82">
        <f>SUM(M328,M338)</f>
        <v>410362000</v>
      </c>
      <c r="N327" s="420">
        <f>SUM(N328,N338)</f>
        <v>87800000</v>
      </c>
      <c r="O327" s="279" t="s">
        <v>1007</v>
      </c>
      <c r="P327" s="244" t="s">
        <v>505</v>
      </c>
      <c r="Q327" s="244" t="s">
        <v>506</v>
      </c>
      <c r="S327" s="311"/>
    </row>
    <row r="328" spans="1:19" ht="13.2" x14ac:dyDescent="0.25">
      <c r="A328" s="1" t="s">
        <v>277</v>
      </c>
      <c r="B328" s="68" t="s">
        <v>749</v>
      </c>
      <c r="C328" s="69" t="s">
        <v>278</v>
      </c>
      <c r="D328" s="68"/>
      <c r="E328" s="68"/>
      <c r="F328" s="70"/>
      <c r="G328" s="155">
        <f>SUM(G329:G337)</f>
        <v>462162000</v>
      </c>
      <c r="H328" s="189" t="s">
        <v>749</v>
      </c>
      <c r="I328" s="69" t="s">
        <v>278</v>
      </c>
      <c r="J328" s="68"/>
      <c r="K328" s="68"/>
      <c r="L328" s="70"/>
      <c r="M328" s="70">
        <f>SUM(M329:M337)</f>
        <v>374362000</v>
      </c>
      <c r="N328" s="417">
        <f>SUM(N329:N337)</f>
        <v>87800000</v>
      </c>
      <c r="O328" s="279" t="s">
        <v>1007</v>
      </c>
      <c r="P328" s="244"/>
      <c r="Q328" s="244"/>
      <c r="R328" s="345" t="s">
        <v>236</v>
      </c>
      <c r="S328" s="311" t="s">
        <v>506</v>
      </c>
    </row>
    <row r="329" spans="1:19" ht="26.4" x14ac:dyDescent="0.25">
      <c r="A329" s="1" t="s">
        <v>279</v>
      </c>
      <c r="B329" s="65"/>
      <c r="C329" s="66" t="s">
        <v>750</v>
      </c>
      <c r="D329" s="65">
        <v>1</v>
      </c>
      <c r="E329" s="65" t="s">
        <v>111</v>
      </c>
      <c r="F329" s="67">
        <v>38730000</v>
      </c>
      <c r="G329" s="154">
        <f t="shared" ref="G329:G337" si="13">ROUNDDOWN(D329*F329,-3)</f>
        <v>38730000</v>
      </c>
      <c r="H329" s="188"/>
      <c r="I329" s="66" t="s">
        <v>750</v>
      </c>
      <c r="J329" s="65">
        <v>1</v>
      </c>
      <c r="K329" s="65" t="s">
        <v>111</v>
      </c>
      <c r="L329" s="67">
        <v>38730000</v>
      </c>
      <c r="M329" s="67">
        <f t="shared" ref="M329:M337" si="14">ROUNDDOWN(J329*L329,-3)</f>
        <v>38730000</v>
      </c>
      <c r="N329" s="340">
        <f t="shared" ref="N329:N337" si="15">G329-M329</f>
        <v>0</v>
      </c>
      <c r="O329" s="279" t="s">
        <v>1007</v>
      </c>
      <c r="P329" s="244"/>
      <c r="Q329" s="244"/>
    </row>
    <row r="330" spans="1:19" ht="13.2" x14ac:dyDescent="0.25">
      <c r="A330" s="1" t="s">
        <v>280</v>
      </c>
      <c r="B330" s="65"/>
      <c r="C330" s="66" t="s">
        <v>751</v>
      </c>
      <c r="D330" s="65">
        <v>8</v>
      </c>
      <c r="E330" s="65" t="s">
        <v>752</v>
      </c>
      <c r="F330" s="67">
        <v>32850000</v>
      </c>
      <c r="G330" s="154">
        <f t="shared" si="13"/>
        <v>262800000</v>
      </c>
      <c r="H330" s="188"/>
      <c r="I330" s="271" t="s">
        <v>751</v>
      </c>
      <c r="J330" s="272">
        <v>7</v>
      </c>
      <c r="K330" s="272" t="s">
        <v>111</v>
      </c>
      <c r="L330" s="274">
        <v>25000000</v>
      </c>
      <c r="M330" s="274">
        <f t="shared" si="14"/>
        <v>175000000</v>
      </c>
      <c r="N330" s="480">
        <f t="shared" si="15"/>
        <v>87800000</v>
      </c>
      <c r="O330" s="253" t="str">
        <f>IF(AND(ISBLANK(H330),N330&lt;&gt;0),"Rev detil","")</f>
        <v>Rev detil</v>
      </c>
      <c r="P330" s="244"/>
      <c r="Q330" s="244"/>
    </row>
    <row r="331" spans="1:19" ht="13.2" x14ac:dyDescent="0.25">
      <c r="A331" s="1" t="s">
        <v>281</v>
      </c>
      <c r="B331" s="65"/>
      <c r="C331" s="66" t="s">
        <v>753</v>
      </c>
      <c r="D331" s="65">
        <v>5</v>
      </c>
      <c r="E331" s="65" t="s">
        <v>111</v>
      </c>
      <c r="F331" s="67">
        <v>3640000</v>
      </c>
      <c r="G331" s="154">
        <f t="shared" si="13"/>
        <v>18200000</v>
      </c>
      <c r="H331" s="188"/>
      <c r="I331" s="66" t="s">
        <v>753</v>
      </c>
      <c r="J331" s="65">
        <v>5</v>
      </c>
      <c r="K331" s="65" t="s">
        <v>111</v>
      </c>
      <c r="L331" s="67">
        <v>3640000</v>
      </c>
      <c r="M331" s="67">
        <f t="shared" si="14"/>
        <v>18200000</v>
      </c>
      <c r="N331" s="340">
        <f t="shared" si="15"/>
        <v>0</v>
      </c>
      <c r="O331" s="279" t="s">
        <v>1007</v>
      </c>
      <c r="P331" s="244"/>
      <c r="Q331" s="244"/>
    </row>
    <row r="332" spans="1:19" ht="13.2" x14ac:dyDescent="0.25">
      <c r="A332" s="1" t="s">
        <v>282</v>
      </c>
      <c r="B332" s="65"/>
      <c r="C332" s="66" t="s">
        <v>754</v>
      </c>
      <c r="D332" s="65">
        <v>30</v>
      </c>
      <c r="E332" s="65" t="s">
        <v>111</v>
      </c>
      <c r="F332" s="67">
        <v>730000</v>
      </c>
      <c r="G332" s="154">
        <f t="shared" si="13"/>
        <v>21900000</v>
      </c>
      <c r="H332" s="188"/>
      <c r="I332" s="66" t="s">
        <v>754</v>
      </c>
      <c r="J332" s="65">
        <v>30</v>
      </c>
      <c r="K332" s="65" t="s">
        <v>111</v>
      </c>
      <c r="L332" s="67">
        <v>730000</v>
      </c>
      <c r="M332" s="67">
        <f t="shared" si="14"/>
        <v>21900000</v>
      </c>
      <c r="N332" s="340">
        <f t="shared" si="15"/>
        <v>0</v>
      </c>
      <c r="O332" s="279" t="s">
        <v>1007</v>
      </c>
      <c r="P332" s="244"/>
      <c r="Q332" s="244"/>
    </row>
    <row r="333" spans="1:19" ht="13.2" x14ac:dyDescent="0.25">
      <c r="A333" s="1" t="s">
        <v>283</v>
      </c>
      <c r="B333" s="65"/>
      <c r="C333" s="66" t="s">
        <v>755</v>
      </c>
      <c r="D333" s="65">
        <v>35</v>
      </c>
      <c r="E333" s="65" t="s">
        <v>111</v>
      </c>
      <c r="F333" s="67">
        <v>730000</v>
      </c>
      <c r="G333" s="154">
        <f t="shared" si="13"/>
        <v>25550000</v>
      </c>
      <c r="H333" s="188"/>
      <c r="I333" s="66" t="s">
        <v>755</v>
      </c>
      <c r="J333" s="65">
        <v>35</v>
      </c>
      <c r="K333" s="65" t="s">
        <v>111</v>
      </c>
      <c r="L333" s="67">
        <v>730000</v>
      </c>
      <c r="M333" s="67">
        <f t="shared" si="14"/>
        <v>25550000</v>
      </c>
      <c r="N333" s="340">
        <f t="shared" si="15"/>
        <v>0</v>
      </c>
      <c r="O333" s="279" t="s">
        <v>1007</v>
      </c>
      <c r="P333" s="244"/>
      <c r="Q333" s="244"/>
    </row>
    <row r="334" spans="1:19" ht="13.2" x14ac:dyDescent="0.25">
      <c r="A334" s="1" t="s">
        <v>284</v>
      </c>
      <c r="B334" s="65"/>
      <c r="C334" s="66" t="s">
        <v>756</v>
      </c>
      <c r="D334" s="65">
        <v>40</v>
      </c>
      <c r="E334" s="65" t="s">
        <v>111</v>
      </c>
      <c r="F334" s="67">
        <v>690000</v>
      </c>
      <c r="G334" s="154">
        <f t="shared" si="13"/>
        <v>27600000</v>
      </c>
      <c r="H334" s="188"/>
      <c r="I334" s="66" t="s">
        <v>756</v>
      </c>
      <c r="J334" s="65">
        <v>40</v>
      </c>
      <c r="K334" s="65" t="s">
        <v>111</v>
      </c>
      <c r="L334" s="67">
        <v>690000</v>
      </c>
      <c r="M334" s="67">
        <f t="shared" si="14"/>
        <v>27600000</v>
      </c>
      <c r="N334" s="340">
        <f t="shared" si="15"/>
        <v>0</v>
      </c>
      <c r="O334" s="279" t="s">
        <v>1007</v>
      </c>
      <c r="P334" s="244"/>
      <c r="Q334" s="244"/>
    </row>
    <row r="335" spans="1:19" ht="13.2" x14ac:dyDescent="0.25">
      <c r="A335" s="1" t="s">
        <v>285</v>
      </c>
      <c r="B335" s="65"/>
      <c r="C335" s="66" t="s">
        <v>757</v>
      </c>
      <c r="D335" s="65">
        <v>3</v>
      </c>
      <c r="E335" s="65" t="s">
        <v>111</v>
      </c>
      <c r="F335" s="67">
        <v>3500000</v>
      </c>
      <c r="G335" s="154">
        <f t="shared" si="13"/>
        <v>10500000</v>
      </c>
      <c r="H335" s="188"/>
      <c r="I335" s="66" t="s">
        <v>757</v>
      </c>
      <c r="J335" s="65">
        <v>3</v>
      </c>
      <c r="K335" s="65" t="s">
        <v>111</v>
      </c>
      <c r="L335" s="67">
        <v>3500000</v>
      </c>
      <c r="M335" s="67">
        <f t="shared" si="14"/>
        <v>10500000</v>
      </c>
      <c r="N335" s="340">
        <f t="shared" si="15"/>
        <v>0</v>
      </c>
      <c r="O335" s="279" t="s">
        <v>1007</v>
      </c>
      <c r="P335" s="244"/>
      <c r="Q335" s="244"/>
    </row>
    <row r="336" spans="1:19" ht="13.2" x14ac:dyDescent="0.25">
      <c r="A336" s="1" t="s">
        <v>286</v>
      </c>
      <c r="B336" s="65"/>
      <c r="C336" s="66" t="s">
        <v>758</v>
      </c>
      <c r="D336" s="65">
        <v>6</v>
      </c>
      <c r="E336" s="65" t="s">
        <v>111</v>
      </c>
      <c r="F336" s="67">
        <v>470000</v>
      </c>
      <c r="G336" s="154">
        <f t="shared" si="13"/>
        <v>2820000</v>
      </c>
      <c r="H336" s="188"/>
      <c r="I336" s="66" t="s">
        <v>758</v>
      </c>
      <c r="J336" s="65">
        <v>6</v>
      </c>
      <c r="K336" s="65" t="s">
        <v>111</v>
      </c>
      <c r="L336" s="67">
        <v>470000</v>
      </c>
      <c r="M336" s="67">
        <f t="shared" si="14"/>
        <v>2820000</v>
      </c>
      <c r="N336" s="340">
        <f t="shared" si="15"/>
        <v>0</v>
      </c>
      <c r="O336" s="279" t="s">
        <v>1007</v>
      </c>
      <c r="P336" s="244"/>
      <c r="Q336" s="244"/>
    </row>
    <row r="337" spans="1:19" ht="13.2" x14ac:dyDescent="0.25">
      <c r="A337" s="1" t="s">
        <v>287</v>
      </c>
      <c r="B337" s="65"/>
      <c r="C337" s="66" t="s">
        <v>759</v>
      </c>
      <c r="D337" s="65">
        <v>1</v>
      </c>
      <c r="E337" s="65" t="s">
        <v>147</v>
      </c>
      <c r="F337" s="67">
        <v>54062000</v>
      </c>
      <c r="G337" s="154">
        <f t="shared" si="13"/>
        <v>54062000</v>
      </c>
      <c r="H337" s="188"/>
      <c r="I337" s="66" t="s">
        <v>759</v>
      </c>
      <c r="J337" s="65">
        <v>1</v>
      </c>
      <c r="K337" s="65" t="s">
        <v>147</v>
      </c>
      <c r="L337" s="67">
        <v>54062000</v>
      </c>
      <c r="M337" s="67">
        <f t="shared" si="14"/>
        <v>54062000</v>
      </c>
      <c r="N337" s="340">
        <f t="shared" si="15"/>
        <v>0</v>
      </c>
      <c r="O337" s="279" t="s">
        <v>1007</v>
      </c>
      <c r="P337" s="244"/>
      <c r="Q337" s="244"/>
    </row>
    <row r="338" spans="1:19" ht="13.2" x14ac:dyDescent="0.25">
      <c r="A338" s="1" t="s">
        <v>288</v>
      </c>
      <c r="B338" s="68" t="s">
        <v>760</v>
      </c>
      <c r="C338" s="69" t="s">
        <v>289</v>
      </c>
      <c r="D338" s="68"/>
      <c r="E338" s="68"/>
      <c r="F338" s="70"/>
      <c r="G338" s="155">
        <f>G339</f>
        <v>36000000</v>
      </c>
      <c r="H338" s="189" t="s">
        <v>760</v>
      </c>
      <c r="I338" s="69" t="s">
        <v>289</v>
      </c>
      <c r="J338" s="68"/>
      <c r="K338" s="68"/>
      <c r="L338" s="70"/>
      <c r="M338" s="70">
        <f>M339</f>
        <v>36000000</v>
      </c>
      <c r="N338" s="417">
        <f>N339</f>
        <v>0</v>
      </c>
      <c r="O338" s="279" t="s">
        <v>1007</v>
      </c>
      <c r="P338" s="244"/>
      <c r="Q338" s="244"/>
      <c r="R338" s="345" t="s">
        <v>236</v>
      </c>
      <c r="S338" s="311" t="s">
        <v>506</v>
      </c>
    </row>
    <row r="339" spans="1:19" ht="13.2" hidden="1" x14ac:dyDescent="0.25">
      <c r="A339" s="1" t="s">
        <v>290</v>
      </c>
      <c r="B339" s="65"/>
      <c r="C339" s="66" t="s">
        <v>761</v>
      </c>
      <c r="D339" s="65">
        <v>24</v>
      </c>
      <c r="E339" s="65" t="s">
        <v>291</v>
      </c>
      <c r="F339" s="67">
        <v>1500000</v>
      </c>
      <c r="G339" s="154">
        <f>ROUNDDOWN(D339*F339,-3)</f>
        <v>36000000</v>
      </c>
      <c r="H339" s="188"/>
      <c r="I339" s="66" t="s">
        <v>761</v>
      </c>
      <c r="J339" s="65">
        <v>24</v>
      </c>
      <c r="K339" s="65" t="s">
        <v>291</v>
      </c>
      <c r="L339" s="67">
        <v>1500000</v>
      </c>
      <c r="M339" s="67">
        <f>ROUNDDOWN(J339*L339,-3)</f>
        <v>36000000</v>
      </c>
      <c r="N339" s="340">
        <f>G339-M339</f>
        <v>0</v>
      </c>
      <c r="O339" s="240" t="str">
        <f>IF(AND(ISBLANK(H339),N339&lt;&gt;0),"Rev","")</f>
        <v/>
      </c>
      <c r="P339" s="244"/>
      <c r="Q339" s="244"/>
    </row>
    <row r="340" spans="1:19" ht="26.4" x14ac:dyDescent="0.25">
      <c r="A340" s="1" t="s">
        <v>292</v>
      </c>
      <c r="B340" s="59" t="s">
        <v>293</v>
      </c>
      <c r="C340" s="60" t="s">
        <v>294</v>
      </c>
      <c r="D340" s="59"/>
      <c r="E340" s="59"/>
      <c r="F340" s="61"/>
      <c r="G340" s="152">
        <f>SUM(G341,G343)</f>
        <v>137396000</v>
      </c>
      <c r="H340" s="186" t="s">
        <v>293</v>
      </c>
      <c r="I340" s="60" t="s">
        <v>294</v>
      </c>
      <c r="J340" s="59"/>
      <c r="K340" s="59"/>
      <c r="L340" s="61"/>
      <c r="M340" s="61">
        <f>SUM(M341,M343)</f>
        <v>137396000</v>
      </c>
      <c r="N340" s="406">
        <f>SUM(N341,N343)</f>
        <v>0</v>
      </c>
      <c r="O340" s="279" t="s">
        <v>1007</v>
      </c>
      <c r="P340" s="244" t="s">
        <v>505</v>
      </c>
      <c r="Q340" s="244" t="s">
        <v>506</v>
      </c>
      <c r="S340" s="311"/>
    </row>
    <row r="341" spans="1:19" ht="13.2" hidden="1" x14ac:dyDescent="0.25">
      <c r="A341" s="1" t="s">
        <v>295</v>
      </c>
      <c r="B341" s="62" t="s">
        <v>717</v>
      </c>
      <c r="C341" s="63" t="s">
        <v>241</v>
      </c>
      <c r="D341" s="62"/>
      <c r="E341" s="62"/>
      <c r="F341" s="64"/>
      <c r="G341" s="153">
        <f>G342</f>
        <v>79060000</v>
      </c>
      <c r="H341" s="187" t="s">
        <v>717</v>
      </c>
      <c r="I341" s="63" t="s">
        <v>241</v>
      </c>
      <c r="J341" s="62"/>
      <c r="K341" s="62"/>
      <c r="L341" s="64"/>
      <c r="M341" s="64">
        <f>M342</f>
        <v>79060000</v>
      </c>
      <c r="N341" s="416">
        <f>N342</f>
        <v>0</v>
      </c>
      <c r="O341" s="280"/>
      <c r="P341" s="244"/>
      <c r="Q341" s="244"/>
      <c r="R341" s="345" t="s">
        <v>236</v>
      </c>
      <c r="S341" s="311" t="s">
        <v>506</v>
      </c>
    </row>
    <row r="342" spans="1:19" ht="13.2" hidden="1" x14ac:dyDescent="0.25">
      <c r="A342" s="1" t="s">
        <v>296</v>
      </c>
      <c r="B342" s="65"/>
      <c r="C342" s="66" t="s">
        <v>762</v>
      </c>
      <c r="D342" s="65">
        <v>118</v>
      </c>
      <c r="E342" s="65" t="s">
        <v>297</v>
      </c>
      <c r="F342" s="67">
        <v>670000</v>
      </c>
      <c r="G342" s="154">
        <f>ROUNDDOWN(D342*F342,-3)</f>
        <v>79060000</v>
      </c>
      <c r="H342" s="188"/>
      <c r="I342" s="66" t="s">
        <v>762</v>
      </c>
      <c r="J342" s="65">
        <v>118</v>
      </c>
      <c r="K342" s="65" t="s">
        <v>297</v>
      </c>
      <c r="L342" s="67">
        <v>670000</v>
      </c>
      <c r="M342" s="67">
        <f>ROUNDDOWN(J342*L342,-3)</f>
        <v>79060000</v>
      </c>
      <c r="N342" s="340">
        <f>G342-M342</f>
        <v>0</v>
      </c>
      <c r="O342" s="240" t="str">
        <f>IF(AND(ISBLANK(H342),N342&lt;&gt;0),"Rev","")</f>
        <v/>
      </c>
      <c r="P342" s="244"/>
      <c r="Q342" s="244"/>
    </row>
    <row r="343" spans="1:19" ht="13.2" hidden="1" x14ac:dyDescent="0.25">
      <c r="A343" s="1" t="s">
        <v>298</v>
      </c>
      <c r="B343" s="68" t="s">
        <v>763</v>
      </c>
      <c r="C343" s="69" t="s">
        <v>299</v>
      </c>
      <c r="D343" s="68"/>
      <c r="E343" s="68"/>
      <c r="F343" s="70"/>
      <c r="G343" s="155">
        <f>SUM(G344:G353)</f>
        <v>58336000</v>
      </c>
      <c r="H343" s="189" t="s">
        <v>763</v>
      </c>
      <c r="I343" s="69" t="s">
        <v>299</v>
      </c>
      <c r="J343" s="68"/>
      <c r="K343" s="68"/>
      <c r="L343" s="70"/>
      <c r="M343" s="70">
        <f>SUM(M344:M353)</f>
        <v>58336000</v>
      </c>
      <c r="N343" s="417">
        <f>SUM(N344:N353)</f>
        <v>0</v>
      </c>
      <c r="O343" s="281"/>
      <c r="P343" s="244"/>
      <c r="Q343" s="244"/>
      <c r="R343" s="345" t="s">
        <v>236</v>
      </c>
      <c r="S343" s="311" t="s">
        <v>506</v>
      </c>
    </row>
    <row r="344" spans="1:19" ht="13.2" hidden="1" x14ac:dyDescent="0.25">
      <c r="A344" s="1" t="s">
        <v>300</v>
      </c>
      <c r="B344" s="65"/>
      <c r="C344" s="66" t="s">
        <v>764</v>
      </c>
      <c r="D344" s="65">
        <v>12</v>
      </c>
      <c r="E344" s="65" t="s">
        <v>184</v>
      </c>
      <c r="F344" s="67">
        <v>2920000</v>
      </c>
      <c r="G344" s="154">
        <f t="shared" ref="G344:G353" si="16">ROUNDDOWN(D344*F344,-3)</f>
        <v>35040000</v>
      </c>
      <c r="H344" s="188"/>
      <c r="I344" s="66" t="s">
        <v>764</v>
      </c>
      <c r="J344" s="65">
        <v>12</v>
      </c>
      <c r="K344" s="65" t="s">
        <v>184</v>
      </c>
      <c r="L344" s="67">
        <v>2920000</v>
      </c>
      <c r="M344" s="67">
        <f t="shared" ref="M344:M353" si="17">ROUNDDOWN(J344*L344,-3)</f>
        <v>35040000</v>
      </c>
      <c r="N344" s="340">
        <f t="shared" ref="N344:N353" si="18">G344-M344</f>
        <v>0</v>
      </c>
      <c r="O344" s="240" t="str">
        <f t="shared" ref="O344:O353" si="19">IF(AND(ISBLANK(H344),N344&lt;&gt;0),"Rev","")</f>
        <v/>
      </c>
      <c r="P344" s="244"/>
      <c r="Q344" s="244"/>
    </row>
    <row r="345" spans="1:19" ht="13.2" hidden="1" x14ac:dyDescent="0.25">
      <c r="A345" s="1" t="s">
        <v>301</v>
      </c>
      <c r="B345" s="65"/>
      <c r="C345" s="66" t="s">
        <v>765</v>
      </c>
      <c r="D345" s="65">
        <v>12</v>
      </c>
      <c r="E345" s="65" t="s">
        <v>184</v>
      </c>
      <c r="F345" s="67">
        <v>324000</v>
      </c>
      <c r="G345" s="154">
        <f t="shared" si="16"/>
        <v>3888000</v>
      </c>
      <c r="H345" s="188"/>
      <c r="I345" s="66" t="s">
        <v>765</v>
      </c>
      <c r="J345" s="65">
        <v>12</v>
      </c>
      <c r="K345" s="65" t="s">
        <v>184</v>
      </c>
      <c r="L345" s="67">
        <v>324000</v>
      </c>
      <c r="M345" s="67">
        <f t="shared" si="17"/>
        <v>3888000</v>
      </c>
      <c r="N345" s="340">
        <f t="shared" si="18"/>
        <v>0</v>
      </c>
      <c r="O345" s="240" t="str">
        <f t="shared" si="19"/>
        <v/>
      </c>
      <c r="P345" s="244"/>
      <c r="Q345" s="244"/>
    </row>
    <row r="346" spans="1:19" ht="13.2" hidden="1" x14ac:dyDescent="0.25">
      <c r="A346" s="1" t="s">
        <v>302</v>
      </c>
      <c r="B346" s="65"/>
      <c r="C346" s="66" t="s">
        <v>766</v>
      </c>
      <c r="D346" s="65">
        <v>12</v>
      </c>
      <c r="E346" s="65" t="s">
        <v>184</v>
      </c>
      <c r="F346" s="67">
        <v>324000</v>
      </c>
      <c r="G346" s="154">
        <f t="shared" si="16"/>
        <v>3888000</v>
      </c>
      <c r="H346" s="188"/>
      <c r="I346" s="66" t="s">
        <v>766</v>
      </c>
      <c r="J346" s="65">
        <v>12</v>
      </c>
      <c r="K346" s="65" t="s">
        <v>184</v>
      </c>
      <c r="L346" s="67">
        <v>324000</v>
      </c>
      <c r="M346" s="67">
        <f t="shared" si="17"/>
        <v>3888000</v>
      </c>
      <c r="N346" s="340">
        <f t="shared" si="18"/>
        <v>0</v>
      </c>
      <c r="O346" s="240" t="str">
        <f t="shared" si="19"/>
        <v/>
      </c>
      <c r="P346" s="244"/>
      <c r="Q346" s="244"/>
    </row>
    <row r="347" spans="1:19" ht="13.2" hidden="1" x14ac:dyDescent="0.25">
      <c r="A347" s="1" t="s">
        <v>303</v>
      </c>
      <c r="B347" s="65"/>
      <c r="C347" s="66" t="s">
        <v>767</v>
      </c>
      <c r="D347" s="65">
        <v>12</v>
      </c>
      <c r="E347" s="65" t="s">
        <v>184</v>
      </c>
      <c r="F347" s="67">
        <v>680000</v>
      </c>
      <c r="G347" s="154">
        <f t="shared" si="16"/>
        <v>8160000</v>
      </c>
      <c r="H347" s="188"/>
      <c r="I347" s="66" t="s">
        <v>767</v>
      </c>
      <c r="J347" s="65">
        <v>12</v>
      </c>
      <c r="K347" s="65" t="s">
        <v>184</v>
      </c>
      <c r="L347" s="67">
        <v>680000</v>
      </c>
      <c r="M347" s="67">
        <f t="shared" si="17"/>
        <v>8160000</v>
      </c>
      <c r="N347" s="340">
        <f t="shared" si="18"/>
        <v>0</v>
      </c>
      <c r="O347" s="240" t="str">
        <f t="shared" si="19"/>
        <v/>
      </c>
      <c r="P347" s="244"/>
      <c r="Q347" s="244"/>
    </row>
    <row r="348" spans="1:19" ht="13.2" hidden="1" x14ac:dyDescent="0.25">
      <c r="A348" s="1" t="s">
        <v>304</v>
      </c>
      <c r="B348" s="65"/>
      <c r="C348" s="66" t="s">
        <v>768</v>
      </c>
      <c r="D348" s="65">
        <v>12</v>
      </c>
      <c r="E348" s="65" t="s">
        <v>184</v>
      </c>
      <c r="F348" s="67">
        <v>200000</v>
      </c>
      <c r="G348" s="154">
        <f t="shared" si="16"/>
        <v>2400000</v>
      </c>
      <c r="H348" s="188"/>
      <c r="I348" s="66" t="s">
        <v>768</v>
      </c>
      <c r="J348" s="65">
        <v>12</v>
      </c>
      <c r="K348" s="65" t="s">
        <v>184</v>
      </c>
      <c r="L348" s="67">
        <v>200000</v>
      </c>
      <c r="M348" s="67">
        <f t="shared" si="17"/>
        <v>2400000</v>
      </c>
      <c r="N348" s="340">
        <f t="shared" si="18"/>
        <v>0</v>
      </c>
      <c r="O348" s="240" t="str">
        <f t="shared" si="19"/>
        <v/>
      </c>
      <c r="P348" s="244"/>
      <c r="Q348" s="244"/>
    </row>
    <row r="349" spans="1:19" ht="13.2" hidden="1" x14ac:dyDescent="0.25">
      <c r="A349" s="1" t="s">
        <v>305</v>
      </c>
      <c r="B349" s="65"/>
      <c r="C349" s="66" t="s">
        <v>769</v>
      </c>
      <c r="D349" s="65">
        <v>12</v>
      </c>
      <c r="E349" s="65" t="s">
        <v>184</v>
      </c>
      <c r="F349" s="67">
        <v>80000</v>
      </c>
      <c r="G349" s="154">
        <f t="shared" si="16"/>
        <v>960000</v>
      </c>
      <c r="H349" s="188"/>
      <c r="I349" s="66" t="s">
        <v>769</v>
      </c>
      <c r="J349" s="65">
        <v>12</v>
      </c>
      <c r="K349" s="65" t="s">
        <v>184</v>
      </c>
      <c r="L349" s="67">
        <v>80000</v>
      </c>
      <c r="M349" s="67">
        <f t="shared" si="17"/>
        <v>960000</v>
      </c>
      <c r="N349" s="340">
        <f t="shared" si="18"/>
        <v>0</v>
      </c>
      <c r="O349" s="240" t="str">
        <f t="shared" si="19"/>
        <v/>
      </c>
      <c r="P349" s="244"/>
      <c r="Q349" s="244"/>
    </row>
    <row r="350" spans="1:19" ht="13.2" hidden="1" x14ac:dyDescent="0.25">
      <c r="A350" s="1" t="s">
        <v>306</v>
      </c>
      <c r="B350" s="65"/>
      <c r="C350" s="66" t="s">
        <v>770</v>
      </c>
      <c r="D350" s="65">
        <v>12</v>
      </c>
      <c r="E350" s="65" t="s">
        <v>184</v>
      </c>
      <c r="F350" s="67">
        <v>200000</v>
      </c>
      <c r="G350" s="154">
        <f t="shared" si="16"/>
        <v>2400000</v>
      </c>
      <c r="H350" s="188"/>
      <c r="I350" s="66" t="s">
        <v>770</v>
      </c>
      <c r="J350" s="65">
        <v>12</v>
      </c>
      <c r="K350" s="65" t="s">
        <v>184</v>
      </c>
      <c r="L350" s="67">
        <v>200000</v>
      </c>
      <c r="M350" s="67">
        <f t="shared" si="17"/>
        <v>2400000</v>
      </c>
      <c r="N350" s="340">
        <f t="shared" si="18"/>
        <v>0</v>
      </c>
      <c r="O350" s="240" t="str">
        <f t="shared" si="19"/>
        <v/>
      </c>
      <c r="P350" s="244"/>
      <c r="Q350" s="244"/>
    </row>
    <row r="351" spans="1:19" ht="13.2" hidden="1" x14ac:dyDescent="0.25">
      <c r="A351" s="1" t="s">
        <v>307</v>
      </c>
      <c r="B351" s="65"/>
      <c r="C351" s="66" t="s">
        <v>771</v>
      </c>
      <c r="D351" s="65">
        <v>1</v>
      </c>
      <c r="E351" s="65" t="s">
        <v>26</v>
      </c>
      <c r="F351" s="67">
        <v>400000</v>
      </c>
      <c r="G351" s="154">
        <f t="shared" si="16"/>
        <v>400000</v>
      </c>
      <c r="H351" s="188"/>
      <c r="I351" s="66" t="s">
        <v>771</v>
      </c>
      <c r="J351" s="65">
        <v>1</v>
      </c>
      <c r="K351" s="65" t="s">
        <v>26</v>
      </c>
      <c r="L351" s="67">
        <v>400000</v>
      </c>
      <c r="M351" s="67">
        <f t="shared" si="17"/>
        <v>400000</v>
      </c>
      <c r="N351" s="340">
        <f t="shared" si="18"/>
        <v>0</v>
      </c>
      <c r="O351" s="240" t="str">
        <f t="shared" si="19"/>
        <v/>
      </c>
      <c r="P351" s="244"/>
      <c r="Q351" s="244"/>
    </row>
    <row r="352" spans="1:19" ht="13.2" hidden="1" x14ac:dyDescent="0.25">
      <c r="A352" s="1" t="s">
        <v>308</v>
      </c>
      <c r="B352" s="65"/>
      <c r="C352" s="66" t="s">
        <v>772</v>
      </c>
      <c r="D352" s="65">
        <v>1</v>
      </c>
      <c r="E352" s="65" t="s">
        <v>26</v>
      </c>
      <c r="F352" s="67">
        <v>300000</v>
      </c>
      <c r="G352" s="154">
        <f t="shared" si="16"/>
        <v>300000</v>
      </c>
      <c r="H352" s="188"/>
      <c r="I352" s="66" t="s">
        <v>772</v>
      </c>
      <c r="J352" s="65">
        <v>1</v>
      </c>
      <c r="K352" s="65" t="s">
        <v>26</v>
      </c>
      <c r="L352" s="67">
        <v>300000</v>
      </c>
      <c r="M352" s="67">
        <f t="shared" si="17"/>
        <v>300000</v>
      </c>
      <c r="N352" s="340">
        <f t="shared" si="18"/>
        <v>0</v>
      </c>
      <c r="O352" s="240" t="str">
        <f t="shared" si="19"/>
        <v/>
      </c>
      <c r="P352" s="244"/>
      <c r="Q352" s="244"/>
    </row>
    <row r="353" spans="1:19" ht="13.2" hidden="1" x14ac:dyDescent="0.25">
      <c r="A353" s="1" t="s">
        <v>309</v>
      </c>
      <c r="B353" s="65"/>
      <c r="C353" s="66" t="s">
        <v>773</v>
      </c>
      <c r="D353" s="65">
        <v>3</v>
      </c>
      <c r="E353" s="65" t="s">
        <v>26</v>
      </c>
      <c r="F353" s="67">
        <v>300000</v>
      </c>
      <c r="G353" s="154">
        <f t="shared" si="16"/>
        <v>900000</v>
      </c>
      <c r="H353" s="188"/>
      <c r="I353" s="66" t="s">
        <v>773</v>
      </c>
      <c r="J353" s="65">
        <v>3</v>
      </c>
      <c r="K353" s="65" t="s">
        <v>26</v>
      </c>
      <c r="L353" s="67">
        <v>300000</v>
      </c>
      <c r="M353" s="67">
        <f t="shared" si="17"/>
        <v>900000</v>
      </c>
      <c r="N353" s="340">
        <f t="shared" si="18"/>
        <v>0</v>
      </c>
      <c r="O353" s="240" t="str">
        <f t="shared" si="19"/>
        <v/>
      </c>
      <c r="P353" s="244"/>
      <c r="Q353" s="244"/>
    </row>
    <row r="354" spans="1:19" ht="13.2" x14ac:dyDescent="0.25">
      <c r="A354" s="1" t="s">
        <v>310</v>
      </c>
      <c r="B354" s="89" t="s">
        <v>311</v>
      </c>
      <c r="C354" s="90" t="s">
        <v>774</v>
      </c>
      <c r="D354" s="89">
        <v>3</v>
      </c>
      <c r="E354" s="89" t="s">
        <v>775</v>
      </c>
      <c r="F354" s="91"/>
      <c r="G354" s="162">
        <f>G355</f>
        <v>200000000</v>
      </c>
      <c r="H354" s="196" t="s">
        <v>311</v>
      </c>
      <c r="I354" s="90" t="s">
        <v>774</v>
      </c>
      <c r="J354" s="89">
        <v>3</v>
      </c>
      <c r="K354" s="454" t="s">
        <v>775</v>
      </c>
      <c r="L354" s="91"/>
      <c r="M354" s="91">
        <f t="shared" ref="M354:N358" si="20">M355</f>
        <v>200000000</v>
      </c>
      <c r="N354" s="423">
        <f t="shared" si="20"/>
        <v>0</v>
      </c>
      <c r="O354" s="279" t="s">
        <v>1007</v>
      </c>
      <c r="P354" s="244"/>
      <c r="Q354" s="244"/>
    </row>
    <row r="355" spans="1:19" ht="13.2" hidden="1" x14ac:dyDescent="0.25">
      <c r="A355" s="1" t="s">
        <v>312</v>
      </c>
      <c r="B355" s="92" t="s">
        <v>313</v>
      </c>
      <c r="C355" s="93" t="s">
        <v>314</v>
      </c>
      <c r="D355" s="92">
        <v>2</v>
      </c>
      <c r="E355" s="92" t="s">
        <v>111</v>
      </c>
      <c r="F355" s="94"/>
      <c r="G355" s="94">
        <f>G356</f>
        <v>200000000</v>
      </c>
      <c r="H355" s="92" t="s">
        <v>313</v>
      </c>
      <c r="I355" s="93" t="s">
        <v>314</v>
      </c>
      <c r="J355" s="92">
        <v>2</v>
      </c>
      <c r="K355" s="92" t="s">
        <v>111</v>
      </c>
      <c r="L355" s="94"/>
      <c r="M355" s="94">
        <f t="shared" si="20"/>
        <v>200000000</v>
      </c>
      <c r="N355" s="424">
        <f t="shared" si="20"/>
        <v>0</v>
      </c>
      <c r="O355" s="289"/>
      <c r="P355" s="244"/>
      <c r="Q355" s="244"/>
    </row>
    <row r="356" spans="1:19" ht="26.4" hidden="1" x14ac:dyDescent="0.25">
      <c r="A356" s="1" t="s">
        <v>776</v>
      </c>
      <c r="B356" s="380" t="s">
        <v>777</v>
      </c>
      <c r="C356" s="381" t="s">
        <v>778</v>
      </c>
      <c r="D356" s="380"/>
      <c r="E356" s="380" t="s">
        <v>554</v>
      </c>
      <c r="F356" s="382"/>
      <c r="G356" s="383">
        <f>G357</f>
        <v>200000000</v>
      </c>
      <c r="H356" s="384" t="s">
        <v>777</v>
      </c>
      <c r="I356" s="381" t="s">
        <v>778</v>
      </c>
      <c r="J356" s="380"/>
      <c r="K356" s="380" t="s">
        <v>554</v>
      </c>
      <c r="L356" s="382"/>
      <c r="M356" s="382">
        <f t="shared" si="20"/>
        <v>200000000</v>
      </c>
      <c r="N356" s="430">
        <f t="shared" si="20"/>
        <v>0</v>
      </c>
      <c r="O356" s="284"/>
      <c r="P356" s="244"/>
      <c r="Q356" s="244"/>
    </row>
    <row r="357" spans="1:19" ht="26.4" hidden="1" x14ac:dyDescent="0.25">
      <c r="A357" s="1" t="s">
        <v>779</v>
      </c>
      <c r="B357" s="71" t="s">
        <v>21</v>
      </c>
      <c r="C357" s="72" t="s">
        <v>778</v>
      </c>
      <c r="D357" s="71"/>
      <c r="E357" s="71"/>
      <c r="F357" s="73"/>
      <c r="G357" s="156">
        <f>G358</f>
        <v>200000000</v>
      </c>
      <c r="H357" s="190" t="s">
        <v>21</v>
      </c>
      <c r="I357" s="72" t="s">
        <v>778</v>
      </c>
      <c r="J357" s="71"/>
      <c r="K357" s="71"/>
      <c r="L357" s="73"/>
      <c r="M357" s="73">
        <f t="shared" si="20"/>
        <v>200000000</v>
      </c>
      <c r="N357" s="419">
        <f t="shared" si="20"/>
        <v>0</v>
      </c>
      <c r="O357" s="282"/>
      <c r="P357" s="244" t="s">
        <v>505</v>
      </c>
      <c r="Q357" s="244" t="s">
        <v>506</v>
      </c>
      <c r="S357" s="311"/>
    </row>
    <row r="358" spans="1:19" ht="13.2" hidden="1" x14ac:dyDescent="0.25">
      <c r="A358" s="1" t="s">
        <v>780</v>
      </c>
      <c r="B358" s="68" t="s">
        <v>608</v>
      </c>
      <c r="C358" s="69" t="s">
        <v>118</v>
      </c>
      <c r="D358" s="68"/>
      <c r="E358" s="68"/>
      <c r="F358" s="70"/>
      <c r="G358" s="155">
        <f>G359</f>
        <v>200000000</v>
      </c>
      <c r="H358" s="189" t="s">
        <v>608</v>
      </c>
      <c r="I358" s="69" t="s">
        <v>118</v>
      </c>
      <c r="J358" s="68"/>
      <c r="K358" s="68"/>
      <c r="L358" s="70"/>
      <c r="M358" s="70">
        <f t="shared" si="20"/>
        <v>200000000</v>
      </c>
      <c r="N358" s="417">
        <f t="shared" si="20"/>
        <v>0</v>
      </c>
      <c r="O358" s="281"/>
      <c r="P358" s="244"/>
      <c r="Q358" s="244"/>
      <c r="R358" s="345" t="s">
        <v>1043</v>
      </c>
      <c r="S358" s="311" t="s">
        <v>506</v>
      </c>
    </row>
    <row r="359" spans="1:19" ht="13.2" hidden="1" x14ac:dyDescent="0.25">
      <c r="A359" s="1" t="s">
        <v>781</v>
      </c>
      <c r="B359" s="65"/>
      <c r="C359" s="66" t="s">
        <v>782</v>
      </c>
      <c r="D359" s="65">
        <v>1</v>
      </c>
      <c r="E359" s="65" t="s">
        <v>120</v>
      </c>
      <c r="F359" s="67">
        <v>200000000</v>
      </c>
      <c r="G359" s="154">
        <f>ROUNDDOWN(D359*F359,-3)</f>
        <v>200000000</v>
      </c>
      <c r="H359" s="188"/>
      <c r="I359" s="66" t="s">
        <v>782</v>
      </c>
      <c r="J359" s="65">
        <v>1</v>
      </c>
      <c r="K359" s="65" t="s">
        <v>120</v>
      </c>
      <c r="L359" s="67">
        <v>200000000</v>
      </c>
      <c r="M359" s="67">
        <f>ROUNDDOWN(J359*L359,-3)</f>
        <v>200000000</v>
      </c>
      <c r="N359" s="340">
        <f>G359-M359</f>
        <v>0</v>
      </c>
      <c r="O359" s="240" t="str">
        <f>IF(AND(ISBLANK(H359),N359&lt;&gt;0),"Rev","")</f>
        <v/>
      </c>
      <c r="P359" s="244"/>
      <c r="Q359" s="244"/>
    </row>
    <row r="360" spans="1:19" ht="52.8" x14ac:dyDescent="0.25">
      <c r="A360" s="1" t="s">
        <v>315</v>
      </c>
      <c r="B360" s="126" t="s">
        <v>316</v>
      </c>
      <c r="C360" s="127" t="s">
        <v>783</v>
      </c>
      <c r="D360" s="126">
        <v>7</v>
      </c>
      <c r="E360" s="499" t="s">
        <v>784</v>
      </c>
      <c r="F360" s="499"/>
      <c r="G360" s="174">
        <f>SUM(G361,G432,G480)</f>
        <v>2633607000</v>
      </c>
      <c r="H360" s="208" t="s">
        <v>316</v>
      </c>
      <c r="I360" s="127" t="s">
        <v>783</v>
      </c>
      <c r="J360" s="126">
        <v>7</v>
      </c>
      <c r="K360" s="250" t="s">
        <v>784</v>
      </c>
      <c r="L360" s="250"/>
      <c r="M360" s="128">
        <f>SUM(M361,M432,M480)</f>
        <v>2068975000</v>
      </c>
      <c r="N360" s="433">
        <f>SUM(N361,N432,N480)</f>
        <v>564632000</v>
      </c>
      <c r="O360" s="279" t="s">
        <v>1007</v>
      </c>
      <c r="P360" s="244"/>
      <c r="Q360" s="244"/>
    </row>
    <row r="361" spans="1:19" ht="13.2" x14ac:dyDescent="0.25">
      <c r="A361" s="1" t="s">
        <v>318</v>
      </c>
      <c r="B361" s="92" t="s">
        <v>319</v>
      </c>
      <c r="C361" s="93" t="s">
        <v>320</v>
      </c>
      <c r="D361" s="92">
        <v>2</v>
      </c>
      <c r="E361" s="92" t="s">
        <v>317</v>
      </c>
      <c r="F361" s="94"/>
      <c r="G361" s="163">
        <f>G362</f>
        <v>1331072000</v>
      </c>
      <c r="H361" s="197" t="s">
        <v>319</v>
      </c>
      <c r="I361" s="93" t="s">
        <v>320</v>
      </c>
      <c r="J361" s="92">
        <v>2</v>
      </c>
      <c r="K361" s="92" t="s">
        <v>317</v>
      </c>
      <c r="L361" s="94"/>
      <c r="M361" s="94">
        <f>M362</f>
        <v>997815000</v>
      </c>
      <c r="N361" s="424">
        <f>N362</f>
        <v>333257000</v>
      </c>
      <c r="O361" s="279" t="s">
        <v>1007</v>
      </c>
      <c r="P361" s="244"/>
      <c r="Q361" s="244"/>
    </row>
    <row r="362" spans="1:19" ht="26.4" x14ac:dyDescent="0.25">
      <c r="A362" s="1" t="s">
        <v>321</v>
      </c>
      <c r="B362" s="380" t="s">
        <v>606</v>
      </c>
      <c r="C362" s="381" t="s">
        <v>322</v>
      </c>
      <c r="D362" s="380"/>
      <c r="E362" s="380" t="s">
        <v>554</v>
      </c>
      <c r="F362" s="382"/>
      <c r="G362" s="383">
        <f>SUM(G363,G374,G387,G400,G408,G416)</f>
        <v>1331072000</v>
      </c>
      <c r="H362" s="384" t="s">
        <v>606</v>
      </c>
      <c r="I362" s="381" t="s">
        <v>322</v>
      </c>
      <c r="J362" s="380"/>
      <c r="K362" s="380" t="s">
        <v>554</v>
      </c>
      <c r="L362" s="382"/>
      <c r="M362" s="382">
        <f>SUM(M363,M374,M387,M400,M408,M416)</f>
        <v>997815000</v>
      </c>
      <c r="N362" s="430">
        <f>SUM(N363,N374,N387,N400,N408,N416)</f>
        <v>333257000</v>
      </c>
      <c r="O362" s="279" t="s">
        <v>1007</v>
      </c>
      <c r="P362" s="244"/>
      <c r="Q362" s="244"/>
    </row>
    <row r="363" spans="1:19" ht="13.2" x14ac:dyDescent="0.25">
      <c r="A363" s="1" t="s">
        <v>323</v>
      </c>
      <c r="B363" s="80" t="s">
        <v>21</v>
      </c>
      <c r="C363" s="81" t="s">
        <v>785</v>
      </c>
      <c r="D363" s="80"/>
      <c r="E363" s="80"/>
      <c r="F363" s="82"/>
      <c r="G363" s="159">
        <f>SUM(G364,G370,G372)</f>
        <v>189750000</v>
      </c>
      <c r="H363" s="193" t="s">
        <v>21</v>
      </c>
      <c r="I363" s="81" t="s">
        <v>785</v>
      </c>
      <c r="J363" s="80"/>
      <c r="K363" s="80"/>
      <c r="L363" s="82"/>
      <c r="M363" s="82">
        <f>SUM(M364,M370,M372)</f>
        <v>103800000</v>
      </c>
      <c r="N363" s="420">
        <f>SUM(N364,N370,N372)</f>
        <v>85950000</v>
      </c>
      <c r="O363" s="279" t="s">
        <v>1007</v>
      </c>
      <c r="P363" s="244" t="s">
        <v>507</v>
      </c>
      <c r="Q363" s="244" t="s">
        <v>508</v>
      </c>
      <c r="S363" s="311"/>
    </row>
    <row r="364" spans="1:19" ht="13.2" x14ac:dyDescent="0.25">
      <c r="A364" s="1" t="s">
        <v>324</v>
      </c>
      <c r="B364" s="68" t="s">
        <v>523</v>
      </c>
      <c r="C364" s="69" t="s">
        <v>24</v>
      </c>
      <c r="D364" s="68"/>
      <c r="E364" s="68"/>
      <c r="F364" s="70"/>
      <c r="G364" s="155">
        <f>SUM(G365:G369)</f>
        <v>58750000</v>
      </c>
      <c r="H364" s="189" t="s">
        <v>523</v>
      </c>
      <c r="I364" s="69" t="s">
        <v>24</v>
      </c>
      <c r="J364" s="68"/>
      <c r="K364" s="68"/>
      <c r="L364" s="70"/>
      <c r="M364" s="70">
        <f>SUM(M365:M369)</f>
        <v>30000000</v>
      </c>
      <c r="N364" s="417">
        <f>SUM(N365:N369)</f>
        <v>28750000</v>
      </c>
      <c r="O364" s="279" t="s">
        <v>1007</v>
      </c>
      <c r="P364" s="244"/>
      <c r="Q364" s="244"/>
      <c r="R364" s="4" t="s">
        <v>1046</v>
      </c>
      <c r="S364" s="311" t="s">
        <v>508</v>
      </c>
    </row>
    <row r="365" spans="1:19" ht="13.2" x14ac:dyDescent="0.25">
      <c r="A365" s="1" t="s">
        <v>325</v>
      </c>
      <c r="B365" s="65"/>
      <c r="C365" s="66" t="s">
        <v>555</v>
      </c>
      <c r="D365" s="65">
        <v>230</v>
      </c>
      <c r="E365" s="65" t="s">
        <v>26</v>
      </c>
      <c r="F365" s="67">
        <v>75000</v>
      </c>
      <c r="G365" s="154">
        <f>ROUNDDOWN(D365*F365,-3)</f>
        <v>17250000</v>
      </c>
      <c r="H365" s="188"/>
      <c r="I365" s="271" t="s">
        <v>555</v>
      </c>
      <c r="J365" s="272">
        <v>120</v>
      </c>
      <c r="K365" s="272" t="s">
        <v>26</v>
      </c>
      <c r="L365" s="274">
        <v>75000</v>
      </c>
      <c r="M365" s="274">
        <f>ROUNDDOWN(J365*L365,-3)</f>
        <v>9000000</v>
      </c>
      <c r="N365" s="480">
        <f>G365-M365</f>
        <v>8250000</v>
      </c>
      <c r="O365" s="253" t="str">
        <f>IF(AND(ISBLANK(H365),N365&lt;&gt;0),"Rev detil","")</f>
        <v>Rev detil</v>
      </c>
      <c r="P365" s="244"/>
      <c r="Q365" s="244"/>
    </row>
    <row r="366" spans="1:19" ht="13.2" x14ac:dyDescent="0.25">
      <c r="A366" s="1" t="s">
        <v>786</v>
      </c>
      <c r="B366" s="65"/>
      <c r="C366" s="66" t="s">
        <v>556</v>
      </c>
      <c r="D366" s="65">
        <v>8</v>
      </c>
      <c r="E366" s="65" t="s">
        <v>120</v>
      </c>
      <c r="F366" s="67">
        <v>1500000</v>
      </c>
      <c r="G366" s="154">
        <f>ROUNDDOWN(D366*F366,-3)</f>
        <v>12000000</v>
      </c>
      <c r="H366" s="188"/>
      <c r="I366" s="271" t="s">
        <v>556</v>
      </c>
      <c r="J366" s="272">
        <v>4</v>
      </c>
      <c r="K366" s="272" t="s">
        <v>120</v>
      </c>
      <c r="L366" s="274">
        <v>1500000</v>
      </c>
      <c r="M366" s="274">
        <f>ROUNDDOWN(J366*L366,-3)</f>
        <v>6000000</v>
      </c>
      <c r="N366" s="480">
        <f>G366-M366</f>
        <v>6000000</v>
      </c>
      <c r="O366" s="253" t="str">
        <f>IF(AND(ISBLANK(H366),N366&lt;&gt;0),"Rev detil","")</f>
        <v>Rev detil</v>
      </c>
      <c r="P366" s="244"/>
      <c r="Q366" s="244"/>
    </row>
    <row r="367" spans="1:19" ht="13.2" x14ac:dyDescent="0.25">
      <c r="A367" s="1" t="s">
        <v>787</v>
      </c>
      <c r="B367" s="65"/>
      <c r="C367" s="66" t="s">
        <v>557</v>
      </c>
      <c r="D367" s="65">
        <v>8</v>
      </c>
      <c r="E367" s="65" t="s">
        <v>120</v>
      </c>
      <c r="F367" s="67">
        <v>1500000</v>
      </c>
      <c r="G367" s="154">
        <f>ROUNDDOWN(D367*F367,-3)</f>
        <v>12000000</v>
      </c>
      <c r="H367" s="188"/>
      <c r="I367" s="271" t="s">
        <v>557</v>
      </c>
      <c r="J367" s="272">
        <v>4</v>
      </c>
      <c r="K367" s="272" t="s">
        <v>120</v>
      </c>
      <c r="L367" s="274">
        <v>1500000</v>
      </c>
      <c r="M367" s="274">
        <f>ROUNDDOWN(J367*L367,-3)</f>
        <v>6000000</v>
      </c>
      <c r="N367" s="480">
        <f>G367-M367</f>
        <v>6000000</v>
      </c>
      <c r="O367" s="253" t="str">
        <f>IF(AND(ISBLANK(H367),N367&lt;&gt;0),"Rev detil","")</f>
        <v>Rev detil</v>
      </c>
      <c r="P367" s="244"/>
      <c r="Q367" s="244"/>
    </row>
    <row r="368" spans="1:19" ht="13.2" x14ac:dyDescent="0.25">
      <c r="A368" s="1" t="s">
        <v>788</v>
      </c>
      <c r="B368" s="65"/>
      <c r="C368" s="66" t="s">
        <v>558</v>
      </c>
      <c r="D368" s="65">
        <v>8</v>
      </c>
      <c r="E368" s="65" t="s">
        <v>120</v>
      </c>
      <c r="F368" s="67">
        <v>1000000</v>
      </c>
      <c r="G368" s="154">
        <f>ROUNDDOWN(D368*F368,-3)</f>
        <v>8000000</v>
      </c>
      <c r="H368" s="188"/>
      <c r="I368" s="271" t="s">
        <v>558</v>
      </c>
      <c r="J368" s="272">
        <v>4</v>
      </c>
      <c r="K368" s="272" t="s">
        <v>120</v>
      </c>
      <c r="L368" s="274">
        <v>1000000</v>
      </c>
      <c r="M368" s="274">
        <f>ROUNDDOWN(J368*L368,-3)</f>
        <v>4000000</v>
      </c>
      <c r="N368" s="480">
        <f>G368-M368</f>
        <v>4000000</v>
      </c>
      <c r="O368" s="253" t="str">
        <f>IF(AND(ISBLANK(H368),N368&lt;&gt;0),"Rev detil","")</f>
        <v>Rev detil</v>
      </c>
      <c r="P368" s="244"/>
      <c r="Q368" s="244"/>
    </row>
    <row r="369" spans="1:19" ht="13.2" x14ac:dyDescent="0.25">
      <c r="A369" s="1" t="s">
        <v>789</v>
      </c>
      <c r="B369" s="65"/>
      <c r="C369" s="66" t="s">
        <v>790</v>
      </c>
      <c r="D369" s="65">
        <v>38</v>
      </c>
      <c r="E369" s="65" t="s">
        <v>59</v>
      </c>
      <c r="F369" s="67">
        <v>250000</v>
      </c>
      <c r="G369" s="154">
        <f>ROUNDDOWN(D369*F369,-3)</f>
        <v>9500000</v>
      </c>
      <c r="H369" s="188"/>
      <c r="I369" s="271" t="s">
        <v>790</v>
      </c>
      <c r="J369" s="272">
        <v>20</v>
      </c>
      <c r="K369" s="272" t="s">
        <v>59</v>
      </c>
      <c r="L369" s="274">
        <v>250000</v>
      </c>
      <c r="M369" s="274">
        <f>ROUNDDOWN(J369*L369,-3)</f>
        <v>5000000</v>
      </c>
      <c r="N369" s="480">
        <f>G369-M369</f>
        <v>4500000</v>
      </c>
      <c r="O369" s="253" t="str">
        <f>IF(AND(ISBLANK(H369),N369&lt;&gt;0),"Rev detil","")</f>
        <v>Rev detil</v>
      </c>
      <c r="P369" s="244"/>
      <c r="Q369" s="244"/>
    </row>
    <row r="370" spans="1:19" ht="13.2" x14ac:dyDescent="0.25">
      <c r="A370" s="1" t="s">
        <v>326</v>
      </c>
      <c r="B370" s="68" t="s">
        <v>524</v>
      </c>
      <c r="C370" s="69" t="s">
        <v>73</v>
      </c>
      <c r="D370" s="68"/>
      <c r="E370" s="68"/>
      <c r="F370" s="70"/>
      <c r="G370" s="155">
        <f>G371</f>
        <v>1000000</v>
      </c>
      <c r="H370" s="189" t="s">
        <v>524</v>
      </c>
      <c r="I370" s="69" t="s">
        <v>73</v>
      </c>
      <c r="J370" s="68"/>
      <c r="K370" s="68"/>
      <c r="L370" s="70"/>
      <c r="M370" s="70">
        <f>M371</f>
        <v>1000000</v>
      </c>
      <c r="N370" s="417">
        <f>N371</f>
        <v>0</v>
      </c>
      <c r="O370" s="279" t="s">
        <v>1007</v>
      </c>
      <c r="P370" s="244"/>
      <c r="Q370" s="244"/>
      <c r="R370" s="4" t="s">
        <v>1046</v>
      </c>
      <c r="S370" s="311" t="s">
        <v>508</v>
      </c>
    </row>
    <row r="371" spans="1:19" ht="13.2" hidden="1" x14ac:dyDescent="0.25">
      <c r="A371" s="1" t="s">
        <v>327</v>
      </c>
      <c r="B371" s="65"/>
      <c r="C371" s="66" t="s">
        <v>622</v>
      </c>
      <c r="D371" s="65">
        <v>4</v>
      </c>
      <c r="E371" s="65" t="s">
        <v>120</v>
      </c>
      <c r="F371" s="67">
        <v>250000</v>
      </c>
      <c r="G371" s="154">
        <f>ROUNDDOWN(D371*F371,-3)</f>
        <v>1000000</v>
      </c>
      <c r="H371" s="188"/>
      <c r="I371" s="66" t="s">
        <v>622</v>
      </c>
      <c r="J371" s="65">
        <v>4</v>
      </c>
      <c r="K371" s="65" t="s">
        <v>120</v>
      </c>
      <c r="L371" s="67">
        <v>250000</v>
      </c>
      <c r="M371" s="67">
        <f>ROUNDDOWN(J371*L371,-3)</f>
        <v>1000000</v>
      </c>
      <c r="N371" s="340">
        <f>G371-M371</f>
        <v>0</v>
      </c>
      <c r="O371" s="240" t="str">
        <f>IF(AND(ISBLANK(H371),N371&lt;&gt;0),"Rev","")</f>
        <v/>
      </c>
      <c r="P371" s="244"/>
      <c r="Q371" s="244"/>
    </row>
    <row r="372" spans="1:19" ht="13.2" x14ac:dyDescent="0.25">
      <c r="A372" s="1" t="s">
        <v>328</v>
      </c>
      <c r="B372" s="68" t="s">
        <v>525</v>
      </c>
      <c r="C372" s="69" t="s">
        <v>35</v>
      </c>
      <c r="D372" s="68"/>
      <c r="E372" s="68"/>
      <c r="F372" s="70"/>
      <c r="G372" s="155">
        <f>G373</f>
        <v>130000000</v>
      </c>
      <c r="H372" s="189" t="s">
        <v>525</v>
      </c>
      <c r="I372" s="69" t="s">
        <v>35</v>
      </c>
      <c r="J372" s="68"/>
      <c r="K372" s="68"/>
      <c r="L372" s="70"/>
      <c r="M372" s="70">
        <f>M373</f>
        <v>72800000</v>
      </c>
      <c r="N372" s="417">
        <f>N373</f>
        <v>57200000</v>
      </c>
      <c r="O372" s="279" t="s">
        <v>1007</v>
      </c>
      <c r="P372" s="244"/>
      <c r="Q372" s="244"/>
      <c r="R372" s="4" t="s">
        <v>1046</v>
      </c>
      <c r="S372" s="311" t="s">
        <v>508</v>
      </c>
    </row>
    <row r="373" spans="1:19" ht="26.4" x14ac:dyDescent="0.25">
      <c r="A373" s="1" t="s">
        <v>329</v>
      </c>
      <c r="B373" s="65"/>
      <c r="C373" s="66" t="s">
        <v>791</v>
      </c>
      <c r="D373" s="65">
        <v>25</v>
      </c>
      <c r="E373" s="65" t="s">
        <v>26</v>
      </c>
      <c r="F373" s="67">
        <v>5200000</v>
      </c>
      <c r="G373" s="154">
        <f>ROUNDDOWN(D373*F373,-3)</f>
        <v>130000000</v>
      </c>
      <c r="H373" s="188"/>
      <c r="I373" s="271" t="s">
        <v>791</v>
      </c>
      <c r="J373" s="272">
        <v>14</v>
      </c>
      <c r="K373" s="272" t="s">
        <v>26</v>
      </c>
      <c r="L373" s="274">
        <v>5200000</v>
      </c>
      <c r="M373" s="274">
        <f>ROUNDDOWN(J373*L373,-3)</f>
        <v>72800000</v>
      </c>
      <c r="N373" s="480">
        <f>G373-M373</f>
        <v>57200000</v>
      </c>
      <c r="O373" s="253" t="str">
        <f>IF(AND(ISBLANK(H373),N373&lt;&gt;0),"Rev detil","")</f>
        <v>Rev detil</v>
      </c>
      <c r="P373" s="244"/>
      <c r="Q373" s="244"/>
    </row>
    <row r="374" spans="1:19" ht="13.2" x14ac:dyDescent="0.25">
      <c r="A374" s="1" t="s">
        <v>330</v>
      </c>
      <c r="B374" s="71" t="s">
        <v>38</v>
      </c>
      <c r="C374" s="72" t="s">
        <v>331</v>
      </c>
      <c r="D374" s="71"/>
      <c r="E374" s="71"/>
      <c r="F374" s="73"/>
      <c r="G374" s="156">
        <f>SUM(G375,G381,G383,G385)</f>
        <v>190250000</v>
      </c>
      <c r="H374" s="190" t="s">
        <v>38</v>
      </c>
      <c r="I374" s="72" t="s">
        <v>331</v>
      </c>
      <c r="J374" s="71"/>
      <c r="K374" s="71"/>
      <c r="L374" s="73"/>
      <c r="M374" s="73">
        <f>SUM(M375,M381,M383,M385)</f>
        <v>171990000</v>
      </c>
      <c r="N374" s="419">
        <f>SUM(N375,N381,N383,N385)</f>
        <v>18260000</v>
      </c>
      <c r="O374" s="279" t="s">
        <v>1007</v>
      </c>
      <c r="P374" s="244" t="s">
        <v>507</v>
      </c>
      <c r="Q374" s="244" t="s">
        <v>508</v>
      </c>
      <c r="S374" s="311"/>
    </row>
    <row r="375" spans="1:19" ht="13.2" x14ac:dyDescent="0.25">
      <c r="A375" s="1" t="s">
        <v>332</v>
      </c>
      <c r="B375" s="68" t="s">
        <v>523</v>
      </c>
      <c r="C375" s="69" t="s">
        <v>24</v>
      </c>
      <c r="D375" s="68"/>
      <c r="E375" s="68"/>
      <c r="F375" s="70"/>
      <c r="G375" s="155">
        <f>SUM(G376:G380)</f>
        <v>68250000</v>
      </c>
      <c r="H375" s="189" t="s">
        <v>523</v>
      </c>
      <c r="I375" s="69" t="s">
        <v>24</v>
      </c>
      <c r="J375" s="68"/>
      <c r="K375" s="68"/>
      <c r="L375" s="70"/>
      <c r="M375" s="70">
        <f>SUM(M376:M380)</f>
        <v>49990000</v>
      </c>
      <c r="N375" s="417">
        <f>SUM(N376:N380)</f>
        <v>18260000</v>
      </c>
      <c r="O375" s="279" t="s">
        <v>1007</v>
      </c>
      <c r="P375" s="244"/>
      <c r="Q375" s="244"/>
      <c r="R375" s="4" t="s">
        <v>1046</v>
      </c>
      <c r="S375" s="311" t="s">
        <v>508</v>
      </c>
    </row>
    <row r="376" spans="1:19" ht="13.2" x14ac:dyDescent="0.25">
      <c r="A376" s="1" t="s">
        <v>333</v>
      </c>
      <c r="B376" s="65"/>
      <c r="C376" s="66" t="s">
        <v>555</v>
      </c>
      <c r="D376" s="65">
        <v>350</v>
      </c>
      <c r="E376" s="65" t="s">
        <v>26</v>
      </c>
      <c r="F376" s="67">
        <v>75000</v>
      </c>
      <c r="G376" s="154">
        <f>ROUNDDOWN(D376*F376,-3)</f>
        <v>26250000</v>
      </c>
      <c r="H376" s="188"/>
      <c r="I376" s="66" t="s">
        <v>555</v>
      </c>
      <c r="J376" s="65">
        <v>350</v>
      </c>
      <c r="K376" s="65" t="s">
        <v>26</v>
      </c>
      <c r="L376" s="67">
        <v>75000</v>
      </c>
      <c r="M376" s="67">
        <f>ROUNDDOWN(J376*L376,-3)</f>
        <v>26250000</v>
      </c>
      <c r="N376" s="340">
        <f>G376-M376</f>
        <v>0</v>
      </c>
      <c r="O376" s="279" t="s">
        <v>1007</v>
      </c>
      <c r="P376" s="244"/>
      <c r="Q376" s="244"/>
    </row>
    <row r="377" spans="1:19" ht="13.2" x14ac:dyDescent="0.25">
      <c r="A377" s="1" t="s">
        <v>334</v>
      </c>
      <c r="B377" s="65"/>
      <c r="C377" s="66" t="s">
        <v>556</v>
      </c>
      <c r="D377" s="65">
        <v>8</v>
      </c>
      <c r="E377" s="65" t="s">
        <v>120</v>
      </c>
      <c r="F377" s="67">
        <v>1500000</v>
      </c>
      <c r="G377" s="154">
        <f>ROUNDDOWN(D377*F377,-3)</f>
        <v>12000000</v>
      </c>
      <c r="H377" s="188"/>
      <c r="I377" s="271" t="s">
        <v>556</v>
      </c>
      <c r="J377" s="272">
        <v>4</v>
      </c>
      <c r="K377" s="272" t="s">
        <v>120</v>
      </c>
      <c r="L377" s="274">
        <v>1500000</v>
      </c>
      <c r="M377" s="274">
        <f>ROUNDDOWN(J377*L377,-3)</f>
        <v>6000000</v>
      </c>
      <c r="N377" s="480">
        <f>G377-M377</f>
        <v>6000000</v>
      </c>
      <c r="O377" s="253" t="str">
        <f>IF(AND(ISBLANK(H377),N377&lt;&gt;0),"Rev detil","")</f>
        <v>Rev detil</v>
      </c>
      <c r="P377" s="244"/>
      <c r="Q377" s="244"/>
    </row>
    <row r="378" spans="1:19" ht="13.2" x14ac:dyDescent="0.25">
      <c r="A378" s="1" t="s">
        <v>792</v>
      </c>
      <c r="B378" s="65"/>
      <c r="C378" s="66" t="s">
        <v>557</v>
      </c>
      <c r="D378" s="65">
        <v>8</v>
      </c>
      <c r="E378" s="65" t="s">
        <v>120</v>
      </c>
      <c r="F378" s="67">
        <v>1500000</v>
      </c>
      <c r="G378" s="154">
        <f>ROUNDDOWN(D378*F378,-3)</f>
        <v>12000000</v>
      </c>
      <c r="H378" s="188"/>
      <c r="I378" s="271" t="s">
        <v>557</v>
      </c>
      <c r="J378" s="272">
        <v>4</v>
      </c>
      <c r="K378" s="272" t="s">
        <v>120</v>
      </c>
      <c r="L378" s="274">
        <v>1500000</v>
      </c>
      <c r="M378" s="274">
        <f>ROUNDDOWN(J378*L378,-3)</f>
        <v>6000000</v>
      </c>
      <c r="N378" s="480">
        <f>G378-M378</f>
        <v>6000000</v>
      </c>
      <c r="O378" s="253" t="str">
        <f>IF(AND(ISBLANK(H378),N378&lt;&gt;0),"Rev detil","")</f>
        <v>Rev detil</v>
      </c>
      <c r="P378" s="244"/>
      <c r="Q378" s="244"/>
    </row>
    <row r="379" spans="1:19" ht="13.2" x14ac:dyDescent="0.25">
      <c r="A379" s="1" t="s">
        <v>793</v>
      </c>
      <c r="B379" s="65"/>
      <c r="C379" s="66" t="s">
        <v>558</v>
      </c>
      <c r="D379" s="65">
        <v>8</v>
      </c>
      <c r="E379" s="65" t="s">
        <v>120</v>
      </c>
      <c r="F379" s="67">
        <v>1000000</v>
      </c>
      <c r="G379" s="154">
        <f>ROUNDDOWN(D379*F379,-3)</f>
        <v>8000000</v>
      </c>
      <c r="H379" s="188"/>
      <c r="I379" s="271" t="s">
        <v>558</v>
      </c>
      <c r="J379" s="272">
        <v>4</v>
      </c>
      <c r="K379" s="272" t="s">
        <v>120</v>
      </c>
      <c r="L379" s="274">
        <v>1000000</v>
      </c>
      <c r="M379" s="274">
        <f>ROUNDDOWN(J379*L379,-3)</f>
        <v>4000000</v>
      </c>
      <c r="N379" s="480">
        <f>G379-M379</f>
        <v>4000000</v>
      </c>
      <c r="O379" s="253" t="str">
        <f>IF(AND(ISBLANK(H379),N379&lt;&gt;0),"Rev detil","")</f>
        <v>Rev detil</v>
      </c>
      <c r="P379" s="244"/>
      <c r="Q379" s="244"/>
    </row>
    <row r="380" spans="1:19" ht="13.2" x14ac:dyDescent="0.25">
      <c r="A380" s="1" t="s">
        <v>794</v>
      </c>
      <c r="B380" s="65"/>
      <c r="C380" s="66" t="s">
        <v>790</v>
      </c>
      <c r="D380" s="65">
        <v>40</v>
      </c>
      <c r="E380" s="65" t="s">
        <v>59</v>
      </c>
      <c r="F380" s="67">
        <v>250000</v>
      </c>
      <c r="G380" s="154">
        <f>ROUNDDOWN(D380*F380,-3)</f>
        <v>10000000</v>
      </c>
      <c r="H380" s="188"/>
      <c r="I380" s="271" t="s">
        <v>790</v>
      </c>
      <c r="J380" s="272">
        <v>30</v>
      </c>
      <c r="K380" s="272" t="s">
        <v>59</v>
      </c>
      <c r="L380" s="274">
        <v>258000</v>
      </c>
      <c r="M380" s="274">
        <f>ROUNDDOWN(J380*L380,-3)</f>
        <v>7740000</v>
      </c>
      <c r="N380" s="480">
        <f>G380-M380</f>
        <v>2260000</v>
      </c>
      <c r="O380" s="253" t="str">
        <f>IF(AND(ISBLANK(H380),N380&lt;&gt;0),"Rev detil","")</f>
        <v>Rev detil</v>
      </c>
      <c r="P380" s="244"/>
      <c r="Q380" s="244"/>
    </row>
    <row r="381" spans="1:19" ht="13.2" x14ac:dyDescent="0.25">
      <c r="A381" s="1" t="s">
        <v>335</v>
      </c>
      <c r="B381" s="68" t="s">
        <v>524</v>
      </c>
      <c r="C381" s="69" t="s">
        <v>73</v>
      </c>
      <c r="D381" s="68"/>
      <c r="E381" s="68"/>
      <c r="F381" s="70"/>
      <c r="G381" s="155">
        <f>G382</f>
        <v>1000000</v>
      </c>
      <c r="H381" s="189" t="s">
        <v>524</v>
      </c>
      <c r="I381" s="69" t="s">
        <v>73</v>
      </c>
      <c r="J381" s="68"/>
      <c r="K381" s="68"/>
      <c r="L381" s="70"/>
      <c r="M381" s="70">
        <f>M382</f>
        <v>1000000</v>
      </c>
      <c r="N381" s="417">
        <f>N382</f>
        <v>0</v>
      </c>
      <c r="O381" s="279" t="s">
        <v>1007</v>
      </c>
      <c r="P381" s="244"/>
      <c r="Q381" s="244"/>
      <c r="R381" s="4" t="s">
        <v>1046</v>
      </c>
      <c r="S381" s="311" t="s">
        <v>508</v>
      </c>
    </row>
    <row r="382" spans="1:19" ht="13.2" hidden="1" x14ac:dyDescent="0.25">
      <c r="A382" s="1" t="s">
        <v>336</v>
      </c>
      <c r="B382" s="65"/>
      <c r="C382" s="66" t="s">
        <v>622</v>
      </c>
      <c r="D382" s="65">
        <v>4</v>
      </c>
      <c r="E382" s="65" t="s">
        <v>120</v>
      </c>
      <c r="F382" s="67">
        <v>250000</v>
      </c>
      <c r="G382" s="154">
        <f>ROUNDDOWN(D382*F382,-3)</f>
        <v>1000000</v>
      </c>
      <c r="H382" s="188"/>
      <c r="I382" s="66" t="s">
        <v>622</v>
      </c>
      <c r="J382" s="65">
        <v>4</v>
      </c>
      <c r="K382" s="65" t="s">
        <v>120</v>
      </c>
      <c r="L382" s="67">
        <v>250000</v>
      </c>
      <c r="M382" s="67">
        <f>ROUNDDOWN(J382*L382,-3)</f>
        <v>1000000</v>
      </c>
      <c r="N382" s="340">
        <f>G382-M382</f>
        <v>0</v>
      </c>
      <c r="O382" s="240" t="str">
        <f>IF(AND(ISBLANK(H382),N382&lt;&gt;0),"Rev","")</f>
        <v/>
      </c>
      <c r="P382" s="244"/>
      <c r="Q382" s="244"/>
    </row>
    <row r="383" spans="1:19" ht="13.2" x14ac:dyDescent="0.25">
      <c r="A383" s="1" t="s">
        <v>337</v>
      </c>
      <c r="B383" s="68" t="s">
        <v>528</v>
      </c>
      <c r="C383" s="69" t="s">
        <v>31</v>
      </c>
      <c r="D383" s="68"/>
      <c r="E383" s="68"/>
      <c r="F383" s="70"/>
      <c r="G383" s="155">
        <f>G384</f>
        <v>4000000</v>
      </c>
      <c r="H383" s="189" t="s">
        <v>528</v>
      </c>
      <c r="I383" s="69" t="s">
        <v>31</v>
      </c>
      <c r="J383" s="68"/>
      <c r="K383" s="68"/>
      <c r="L383" s="70"/>
      <c r="M383" s="70">
        <f>M384</f>
        <v>4000000</v>
      </c>
      <c r="N383" s="417">
        <f>N384</f>
        <v>0</v>
      </c>
      <c r="O383" s="279" t="s">
        <v>1007</v>
      </c>
      <c r="P383" s="244"/>
      <c r="Q383" s="244"/>
      <c r="R383" s="4" t="s">
        <v>1046</v>
      </c>
      <c r="S383" s="311" t="s">
        <v>508</v>
      </c>
    </row>
    <row r="384" spans="1:19" ht="13.2" hidden="1" x14ac:dyDescent="0.25">
      <c r="A384" s="1" t="s">
        <v>338</v>
      </c>
      <c r="B384" s="65"/>
      <c r="C384" s="66" t="s">
        <v>559</v>
      </c>
      <c r="D384" s="65">
        <v>4</v>
      </c>
      <c r="E384" s="65" t="s">
        <v>33</v>
      </c>
      <c r="F384" s="67">
        <v>1000000</v>
      </c>
      <c r="G384" s="154">
        <f>ROUNDDOWN(D384*F384,-3)</f>
        <v>4000000</v>
      </c>
      <c r="H384" s="188"/>
      <c r="I384" s="66" t="s">
        <v>559</v>
      </c>
      <c r="J384" s="65">
        <v>4</v>
      </c>
      <c r="K384" s="65" t="s">
        <v>33</v>
      </c>
      <c r="L384" s="67">
        <v>1000000</v>
      </c>
      <c r="M384" s="67">
        <f>ROUNDDOWN(J384*L384,-3)</f>
        <v>4000000</v>
      </c>
      <c r="N384" s="340">
        <f>G384-M384</f>
        <v>0</v>
      </c>
      <c r="O384" s="240" t="str">
        <f>IF(AND(ISBLANK(H384),N384&lt;&gt;0),"Rev","")</f>
        <v/>
      </c>
      <c r="P384" s="244"/>
      <c r="Q384" s="244"/>
    </row>
    <row r="385" spans="1:19" ht="13.2" x14ac:dyDescent="0.25">
      <c r="A385" s="1" t="s">
        <v>339</v>
      </c>
      <c r="B385" s="129" t="s">
        <v>525</v>
      </c>
      <c r="C385" s="130" t="s">
        <v>35</v>
      </c>
      <c r="D385" s="129"/>
      <c r="E385" s="129"/>
      <c r="F385" s="131"/>
      <c r="G385" s="175">
        <f>G386</f>
        <v>117000000</v>
      </c>
      <c r="H385" s="209" t="s">
        <v>525</v>
      </c>
      <c r="I385" s="130" t="s">
        <v>35</v>
      </c>
      <c r="J385" s="129"/>
      <c r="K385" s="129"/>
      <c r="L385" s="131"/>
      <c r="M385" s="131">
        <f>M386</f>
        <v>117000000</v>
      </c>
      <c r="N385" s="431">
        <f>N386</f>
        <v>0</v>
      </c>
      <c r="O385" s="279" t="s">
        <v>1007</v>
      </c>
      <c r="P385" s="244"/>
      <c r="Q385" s="244"/>
      <c r="R385" s="4" t="s">
        <v>1046</v>
      </c>
      <c r="S385" s="311" t="s">
        <v>508</v>
      </c>
    </row>
    <row r="386" spans="1:19" ht="13.2" hidden="1" x14ac:dyDescent="0.25">
      <c r="A386" s="1" t="s">
        <v>340</v>
      </c>
      <c r="B386" s="65"/>
      <c r="C386" s="66" t="s">
        <v>795</v>
      </c>
      <c r="D386" s="65">
        <v>18</v>
      </c>
      <c r="E386" s="65" t="s">
        <v>26</v>
      </c>
      <c r="F386" s="67">
        <v>6500000</v>
      </c>
      <c r="G386" s="154">
        <f>ROUNDDOWN(D386*F386,-3)</f>
        <v>117000000</v>
      </c>
      <c r="H386" s="188"/>
      <c r="I386" s="66" t="s">
        <v>795</v>
      </c>
      <c r="J386" s="65">
        <v>18</v>
      </c>
      <c r="K386" s="65" t="s">
        <v>26</v>
      </c>
      <c r="L386" s="67">
        <v>6500000</v>
      </c>
      <c r="M386" s="67">
        <f>ROUNDDOWN(J386*L386,-3)</f>
        <v>117000000</v>
      </c>
      <c r="N386" s="340">
        <f>G386-M386</f>
        <v>0</v>
      </c>
      <c r="O386" s="240" t="str">
        <f>IF(AND(ISBLANK(H386),N386&lt;&gt;0),"Rev","")</f>
        <v/>
      </c>
      <c r="P386" s="244"/>
      <c r="Q386" s="244"/>
    </row>
    <row r="387" spans="1:19" ht="13.2" x14ac:dyDescent="0.25">
      <c r="A387" s="1" t="s">
        <v>341</v>
      </c>
      <c r="B387" s="116" t="s">
        <v>91</v>
      </c>
      <c r="C387" s="117" t="s">
        <v>796</v>
      </c>
      <c r="D387" s="116"/>
      <c r="E387" s="116"/>
      <c r="F387" s="118"/>
      <c r="G387" s="171">
        <f>SUM(G388,G394,G396,G398)</f>
        <v>178435000</v>
      </c>
      <c r="H387" s="205" t="s">
        <v>91</v>
      </c>
      <c r="I387" s="117" t="s">
        <v>796</v>
      </c>
      <c r="J387" s="116"/>
      <c r="K387" s="116"/>
      <c r="L387" s="118"/>
      <c r="M387" s="118">
        <f>SUM(M388,M394,M396,M398)</f>
        <v>121326000</v>
      </c>
      <c r="N387" s="438">
        <f>SUM(N388,N394,N396,N398)</f>
        <v>57109000</v>
      </c>
      <c r="O387" s="279" t="s">
        <v>1007</v>
      </c>
      <c r="P387" s="244" t="s">
        <v>507</v>
      </c>
      <c r="Q387" s="244" t="s">
        <v>508</v>
      </c>
      <c r="S387" s="311"/>
    </row>
    <row r="388" spans="1:19" ht="13.2" x14ac:dyDescent="0.25">
      <c r="A388" s="1" t="s">
        <v>342</v>
      </c>
      <c r="B388" s="74" t="s">
        <v>523</v>
      </c>
      <c r="C388" s="75" t="s">
        <v>24</v>
      </c>
      <c r="D388" s="74"/>
      <c r="E388" s="74"/>
      <c r="F388" s="76"/>
      <c r="G388" s="157">
        <f>SUM(G389:G393)</f>
        <v>52000000</v>
      </c>
      <c r="H388" s="191" t="s">
        <v>523</v>
      </c>
      <c r="I388" s="75" t="s">
        <v>24</v>
      </c>
      <c r="J388" s="74"/>
      <c r="K388" s="74"/>
      <c r="L388" s="76"/>
      <c r="M388" s="76">
        <f>SUM(M389:M393)</f>
        <v>26250000</v>
      </c>
      <c r="N388" s="418">
        <f>SUM(N389:N393)</f>
        <v>25750000</v>
      </c>
      <c r="O388" s="279" t="s">
        <v>1007</v>
      </c>
      <c r="P388" s="244"/>
      <c r="Q388" s="244"/>
      <c r="R388" s="4" t="s">
        <v>1046</v>
      </c>
      <c r="S388" s="311" t="s">
        <v>508</v>
      </c>
    </row>
    <row r="389" spans="1:19" ht="13.2" x14ac:dyDescent="0.25">
      <c r="A389" s="1" t="s">
        <v>343</v>
      </c>
      <c r="B389" s="65"/>
      <c r="C389" s="66" t="s">
        <v>555</v>
      </c>
      <c r="D389" s="65">
        <v>200</v>
      </c>
      <c r="E389" s="65" t="s">
        <v>26</v>
      </c>
      <c r="F389" s="67">
        <v>75000</v>
      </c>
      <c r="G389" s="154">
        <f>ROUNDDOWN(D389*F389,-3)</f>
        <v>15000000</v>
      </c>
      <c r="H389" s="188"/>
      <c r="I389" s="271" t="s">
        <v>555</v>
      </c>
      <c r="J389" s="272">
        <v>70</v>
      </c>
      <c r="K389" s="272" t="s">
        <v>26</v>
      </c>
      <c r="L389" s="274">
        <v>75000</v>
      </c>
      <c r="M389" s="274">
        <f>ROUNDDOWN(J389*L389,-3)</f>
        <v>5250000</v>
      </c>
      <c r="N389" s="480">
        <f>G389-M389</f>
        <v>9750000</v>
      </c>
      <c r="O389" s="253" t="str">
        <f>IF(AND(ISBLANK(H389),N389&lt;&gt;0),"Rev detil","")</f>
        <v>Rev detil</v>
      </c>
      <c r="P389" s="244"/>
      <c r="Q389" s="244"/>
    </row>
    <row r="390" spans="1:19" ht="13.2" x14ac:dyDescent="0.25">
      <c r="A390" s="1" t="s">
        <v>344</v>
      </c>
      <c r="B390" s="65"/>
      <c r="C390" s="66" t="s">
        <v>556</v>
      </c>
      <c r="D390" s="65">
        <v>8</v>
      </c>
      <c r="E390" s="65" t="s">
        <v>120</v>
      </c>
      <c r="F390" s="67">
        <v>1500000</v>
      </c>
      <c r="G390" s="154">
        <f>ROUNDDOWN(D390*F390,-3)</f>
        <v>12000000</v>
      </c>
      <c r="H390" s="188"/>
      <c r="I390" s="271" t="s">
        <v>556</v>
      </c>
      <c r="J390" s="272">
        <v>4</v>
      </c>
      <c r="K390" s="272" t="s">
        <v>120</v>
      </c>
      <c r="L390" s="274">
        <v>1500000</v>
      </c>
      <c r="M390" s="274">
        <f>ROUNDDOWN(J390*L390,-3)</f>
        <v>6000000</v>
      </c>
      <c r="N390" s="480">
        <f>G390-M390</f>
        <v>6000000</v>
      </c>
      <c r="O390" s="253" t="str">
        <f>IF(AND(ISBLANK(H390),N390&lt;&gt;0),"Rev detil","")</f>
        <v>Rev detil</v>
      </c>
      <c r="P390" s="244"/>
      <c r="Q390" s="244"/>
    </row>
    <row r="391" spans="1:19" ht="13.2" x14ac:dyDescent="0.25">
      <c r="A391" s="1" t="s">
        <v>797</v>
      </c>
      <c r="B391" s="65"/>
      <c r="C391" s="66" t="s">
        <v>557</v>
      </c>
      <c r="D391" s="65">
        <v>8</v>
      </c>
      <c r="E391" s="65" t="s">
        <v>120</v>
      </c>
      <c r="F391" s="67">
        <v>1500000</v>
      </c>
      <c r="G391" s="154">
        <f>ROUNDDOWN(D391*F391,-3)</f>
        <v>12000000</v>
      </c>
      <c r="H391" s="188"/>
      <c r="I391" s="271" t="s">
        <v>557</v>
      </c>
      <c r="J391" s="272">
        <v>4</v>
      </c>
      <c r="K391" s="272" t="s">
        <v>120</v>
      </c>
      <c r="L391" s="274">
        <v>1500000</v>
      </c>
      <c r="M391" s="274">
        <f>ROUNDDOWN(J391*L391,-3)</f>
        <v>6000000</v>
      </c>
      <c r="N391" s="480">
        <f>G391-M391</f>
        <v>6000000</v>
      </c>
      <c r="O391" s="253" t="str">
        <f>IF(AND(ISBLANK(H391),N391&lt;&gt;0),"Rev detil","")</f>
        <v>Rev detil</v>
      </c>
      <c r="P391" s="244"/>
      <c r="Q391" s="244"/>
    </row>
    <row r="392" spans="1:19" ht="13.2" x14ac:dyDescent="0.25">
      <c r="A392" s="1" t="s">
        <v>798</v>
      </c>
      <c r="B392" s="65"/>
      <c r="C392" s="66" t="s">
        <v>558</v>
      </c>
      <c r="D392" s="65">
        <v>8</v>
      </c>
      <c r="E392" s="65" t="s">
        <v>120</v>
      </c>
      <c r="F392" s="67">
        <v>1000000</v>
      </c>
      <c r="G392" s="154">
        <f>ROUNDDOWN(D392*F392,-3)</f>
        <v>8000000</v>
      </c>
      <c r="H392" s="188"/>
      <c r="I392" s="271" t="s">
        <v>558</v>
      </c>
      <c r="J392" s="272">
        <v>4</v>
      </c>
      <c r="K392" s="272" t="s">
        <v>120</v>
      </c>
      <c r="L392" s="274">
        <v>1000000</v>
      </c>
      <c r="M392" s="274">
        <f>ROUNDDOWN(J392*L392,-3)</f>
        <v>4000000</v>
      </c>
      <c r="N392" s="480">
        <f>G392-M392</f>
        <v>4000000</v>
      </c>
      <c r="O392" s="253" t="str">
        <f>IF(AND(ISBLANK(H392),N392&lt;&gt;0),"Rev detil","")</f>
        <v>Rev detil</v>
      </c>
      <c r="P392" s="244"/>
      <c r="Q392" s="244"/>
    </row>
    <row r="393" spans="1:19" ht="13.2" x14ac:dyDescent="0.25">
      <c r="A393" s="1" t="s">
        <v>799</v>
      </c>
      <c r="B393" s="65"/>
      <c r="C393" s="66" t="s">
        <v>790</v>
      </c>
      <c r="D393" s="65">
        <v>20</v>
      </c>
      <c r="E393" s="65" t="s">
        <v>59</v>
      </c>
      <c r="F393" s="67">
        <v>250000</v>
      </c>
      <c r="G393" s="154">
        <f>ROUNDDOWN(D393*F393,-3)</f>
        <v>5000000</v>
      </c>
      <c r="H393" s="188"/>
      <c r="I393" s="66" t="s">
        <v>790</v>
      </c>
      <c r="J393" s="65">
        <v>20</v>
      </c>
      <c r="K393" s="65" t="s">
        <v>59</v>
      </c>
      <c r="L393" s="67">
        <v>250000</v>
      </c>
      <c r="M393" s="67">
        <f>ROUNDDOWN(J393*L393,-3)</f>
        <v>5000000</v>
      </c>
      <c r="N393" s="340">
        <f>G393-M393</f>
        <v>0</v>
      </c>
      <c r="O393" s="279" t="s">
        <v>1007</v>
      </c>
      <c r="P393" s="244"/>
      <c r="Q393" s="244"/>
    </row>
    <row r="394" spans="1:19" ht="13.2" x14ac:dyDescent="0.25">
      <c r="A394" s="1" t="s">
        <v>800</v>
      </c>
      <c r="B394" s="129" t="s">
        <v>524</v>
      </c>
      <c r="C394" s="130" t="s">
        <v>73</v>
      </c>
      <c r="D394" s="129"/>
      <c r="E394" s="129"/>
      <c r="F394" s="131"/>
      <c r="G394" s="175">
        <f>G395</f>
        <v>1000000</v>
      </c>
      <c r="H394" s="209" t="s">
        <v>524</v>
      </c>
      <c r="I394" s="130" t="s">
        <v>73</v>
      </c>
      <c r="J394" s="129"/>
      <c r="K394" s="129"/>
      <c r="L394" s="131"/>
      <c r="M394" s="131">
        <f>M395</f>
        <v>1000000</v>
      </c>
      <c r="N394" s="431">
        <f>N395</f>
        <v>0</v>
      </c>
      <c r="O394" s="279" t="s">
        <v>1007</v>
      </c>
      <c r="P394" s="244"/>
      <c r="Q394" s="244"/>
      <c r="R394" s="4" t="s">
        <v>1046</v>
      </c>
      <c r="S394" s="311" t="s">
        <v>508</v>
      </c>
    </row>
    <row r="395" spans="1:19" ht="13.2" hidden="1" x14ac:dyDescent="0.25">
      <c r="A395" s="1" t="s">
        <v>801</v>
      </c>
      <c r="B395" s="65"/>
      <c r="C395" s="66" t="s">
        <v>622</v>
      </c>
      <c r="D395" s="65">
        <v>4</v>
      </c>
      <c r="E395" s="65" t="s">
        <v>120</v>
      </c>
      <c r="F395" s="67">
        <v>250000</v>
      </c>
      <c r="G395" s="154">
        <f>ROUNDDOWN(D395*F395,-3)</f>
        <v>1000000</v>
      </c>
      <c r="H395" s="188"/>
      <c r="I395" s="66" t="s">
        <v>622</v>
      </c>
      <c r="J395" s="65">
        <v>4</v>
      </c>
      <c r="K395" s="65" t="s">
        <v>120</v>
      </c>
      <c r="L395" s="67">
        <v>250000</v>
      </c>
      <c r="M395" s="67">
        <f>ROUNDDOWN(J395*L395,-3)</f>
        <v>1000000</v>
      </c>
      <c r="N395" s="340">
        <f>G395-M395</f>
        <v>0</v>
      </c>
      <c r="O395" s="240" t="str">
        <f>IF(AND(ISBLANK(H395),N395&lt;&gt;0),"Rev","")</f>
        <v/>
      </c>
      <c r="P395" s="244"/>
      <c r="Q395" s="244"/>
    </row>
    <row r="396" spans="1:19" ht="13.2" x14ac:dyDescent="0.25">
      <c r="A396" s="1" t="s">
        <v>802</v>
      </c>
      <c r="B396" s="110" t="s">
        <v>528</v>
      </c>
      <c r="C396" s="111" t="s">
        <v>31</v>
      </c>
      <c r="D396" s="110"/>
      <c r="E396" s="110"/>
      <c r="F396" s="112"/>
      <c r="G396" s="169">
        <f>G397</f>
        <v>8000000</v>
      </c>
      <c r="H396" s="203" t="s">
        <v>528</v>
      </c>
      <c r="I396" s="111" t="s">
        <v>31</v>
      </c>
      <c r="J396" s="110"/>
      <c r="K396" s="110"/>
      <c r="L396" s="112"/>
      <c r="M396" s="112">
        <f>M397</f>
        <v>6000000</v>
      </c>
      <c r="N396" s="437">
        <f>N397</f>
        <v>2000000</v>
      </c>
      <c r="O396" s="279" t="s">
        <v>1007</v>
      </c>
      <c r="P396" s="244"/>
      <c r="Q396" s="244"/>
      <c r="R396" s="4" t="s">
        <v>1046</v>
      </c>
      <c r="S396" s="311" t="s">
        <v>508</v>
      </c>
    </row>
    <row r="397" spans="1:19" ht="13.2" x14ac:dyDescent="0.25">
      <c r="A397" s="1" t="s">
        <v>803</v>
      </c>
      <c r="B397" s="65"/>
      <c r="C397" s="66" t="s">
        <v>559</v>
      </c>
      <c r="D397" s="65">
        <v>8</v>
      </c>
      <c r="E397" s="65" t="s">
        <v>33</v>
      </c>
      <c r="F397" s="67">
        <v>1000000</v>
      </c>
      <c r="G397" s="154">
        <f>ROUNDDOWN(D397*F397,-3)</f>
        <v>8000000</v>
      </c>
      <c r="H397" s="188"/>
      <c r="I397" s="271" t="s">
        <v>559</v>
      </c>
      <c r="J397" s="272">
        <v>6</v>
      </c>
      <c r="K397" s="272" t="s">
        <v>33</v>
      </c>
      <c r="L397" s="274">
        <v>1000000</v>
      </c>
      <c r="M397" s="274">
        <f>ROUNDDOWN(J397*L397,-3)</f>
        <v>6000000</v>
      </c>
      <c r="N397" s="480">
        <f>G397-M397</f>
        <v>2000000</v>
      </c>
      <c r="O397" s="253" t="str">
        <f>IF(AND(ISBLANK(H397),N397&lt;&gt;0),"Rev detil","")</f>
        <v>Rev detil</v>
      </c>
      <c r="P397" s="244"/>
      <c r="Q397" s="244"/>
    </row>
    <row r="398" spans="1:19" ht="13.2" x14ac:dyDescent="0.25">
      <c r="A398" s="1" t="s">
        <v>345</v>
      </c>
      <c r="B398" s="62" t="s">
        <v>525</v>
      </c>
      <c r="C398" s="63" t="s">
        <v>35</v>
      </c>
      <c r="D398" s="62"/>
      <c r="E398" s="62"/>
      <c r="F398" s="64"/>
      <c r="G398" s="153">
        <f>G399</f>
        <v>117435000</v>
      </c>
      <c r="H398" s="187" t="s">
        <v>525</v>
      </c>
      <c r="I398" s="63" t="s">
        <v>35</v>
      </c>
      <c r="J398" s="62"/>
      <c r="K398" s="62"/>
      <c r="L398" s="64"/>
      <c r="M398" s="64">
        <f>M399</f>
        <v>88076000</v>
      </c>
      <c r="N398" s="416">
        <f>N399</f>
        <v>29359000</v>
      </c>
      <c r="O398" s="279" t="s">
        <v>1007</v>
      </c>
      <c r="P398" s="244"/>
      <c r="Q398" s="244"/>
      <c r="R398" s="4" t="s">
        <v>1046</v>
      </c>
      <c r="S398" s="311" t="s">
        <v>508</v>
      </c>
    </row>
    <row r="399" spans="1:19" ht="13.2" x14ac:dyDescent="0.25">
      <c r="A399" s="1" t="s">
        <v>346</v>
      </c>
      <c r="B399" s="65"/>
      <c r="C399" s="66" t="s">
        <v>804</v>
      </c>
      <c r="D399" s="65">
        <v>20</v>
      </c>
      <c r="E399" s="65" t="s">
        <v>26</v>
      </c>
      <c r="F399" s="67">
        <v>5871750</v>
      </c>
      <c r="G399" s="154">
        <f>ROUNDDOWN(D399*F399,-3)</f>
        <v>117435000</v>
      </c>
      <c r="H399" s="188"/>
      <c r="I399" s="271" t="s">
        <v>804</v>
      </c>
      <c r="J399" s="272">
        <v>15</v>
      </c>
      <c r="K399" s="272" t="s">
        <v>26</v>
      </c>
      <c r="L399" s="274">
        <v>5871750</v>
      </c>
      <c r="M399" s="274">
        <f>ROUNDDOWN(J399*L399,-3)</f>
        <v>88076000</v>
      </c>
      <c r="N399" s="480">
        <f>G399-M399</f>
        <v>29359000</v>
      </c>
      <c r="O399" s="253" t="str">
        <f>IF(AND(ISBLANK(H399),N399&lt;&gt;0),"Rev detil","")</f>
        <v>Rev detil</v>
      </c>
      <c r="P399" s="244"/>
      <c r="Q399" s="244"/>
    </row>
    <row r="400" spans="1:19" ht="13.2" x14ac:dyDescent="0.25">
      <c r="A400" s="1" t="s">
        <v>347</v>
      </c>
      <c r="B400" s="71" t="s">
        <v>167</v>
      </c>
      <c r="C400" s="72" t="s">
        <v>805</v>
      </c>
      <c r="D400" s="71"/>
      <c r="E400" s="71"/>
      <c r="F400" s="73"/>
      <c r="G400" s="156">
        <f>SUM(G401,G406)</f>
        <v>186750000</v>
      </c>
      <c r="H400" s="190" t="s">
        <v>167</v>
      </c>
      <c r="I400" s="72" t="s">
        <v>805</v>
      </c>
      <c r="J400" s="71"/>
      <c r="K400" s="71"/>
      <c r="L400" s="73"/>
      <c r="M400" s="73">
        <f>SUM(M401,M406)</f>
        <v>96250000</v>
      </c>
      <c r="N400" s="419">
        <f>SUM(N401,N406)</f>
        <v>90500000</v>
      </c>
      <c r="O400" s="279" t="s">
        <v>1007</v>
      </c>
      <c r="P400" s="244" t="s">
        <v>507</v>
      </c>
      <c r="Q400" s="244" t="s">
        <v>508</v>
      </c>
      <c r="S400" s="311"/>
    </row>
    <row r="401" spans="1:19" ht="13.2" x14ac:dyDescent="0.25">
      <c r="A401" s="1" t="s">
        <v>806</v>
      </c>
      <c r="B401" s="68" t="s">
        <v>523</v>
      </c>
      <c r="C401" s="69" t="s">
        <v>24</v>
      </c>
      <c r="D401" s="68"/>
      <c r="E401" s="68"/>
      <c r="F401" s="70"/>
      <c r="G401" s="155">
        <f>SUM(G402:G405)</f>
        <v>49250000</v>
      </c>
      <c r="H401" s="189" t="s">
        <v>523</v>
      </c>
      <c r="I401" s="69" t="s">
        <v>24</v>
      </c>
      <c r="J401" s="68"/>
      <c r="K401" s="68"/>
      <c r="L401" s="70"/>
      <c r="M401" s="70">
        <f>SUM(M402:M405)</f>
        <v>21250000</v>
      </c>
      <c r="N401" s="417">
        <f>SUM(N402:N405)</f>
        <v>28000000</v>
      </c>
      <c r="O401" s="279" t="s">
        <v>1007</v>
      </c>
      <c r="P401" s="244"/>
      <c r="Q401" s="244"/>
      <c r="R401" s="4" t="s">
        <v>1046</v>
      </c>
      <c r="S401" s="311" t="s">
        <v>508</v>
      </c>
    </row>
    <row r="402" spans="1:19" ht="13.2" x14ac:dyDescent="0.25">
      <c r="A402" s="1" t="s">
        <v>807</v>
      </c>
      <c r="B402" s="65"/>
      <c r="C402" s="66" t="s">
        <v>555</v>
      </c>
      <c r="D402" s="65">
        <v>230</v>
      </c>
      <c r="E402" s="65" t="s">
        <v>26</v>
      </c>
      <c r="F402" s="67">
        <v>75000</v>
      </c>
      <c r="G402" s="154">
        <f>ROUNDDOWN(D402*F402,-3)</f>
        <v>17250000</v>
      </c>
      <c r="H402" s="188"/>
      <c r="I402" s="271" t="s">
        <v>555</v>
      </c>
      <c r="J402" s="272">
        <v>70</v>
      </c>
      <c r="K402" s="272" t="s">
        <v>26</v>
      </c>
      <c r="L402" s="274">
        <v>75000</v>
      </c>
      <c r="M402" s="274">
        <f>ROUNDDOWN(J402*L402,-3)</f>
        <v>5250000</v>
      </c>
      <c r="N402" s="480">
        <f>G402-M402</f>
        <v>12000000</v>
      </c>
      <c r="O402" s="253" t="str">
        <f>IF(AND(ISBLANK(H402),N402&lt;&gt;0),"Rev detil","")</f>
        <v>Rev detil</v>
      </c>
      <c r="P402" s="244"/>
      <c r="Q402" s="244"/>
    </row>
    <row r="403" spans="1:19" ht="13.2" x14ac:dyDescent="0.25">
      <c r="A403" s="1" t="s">
        <v>808</v>
      </c>
      <c r="B403" s="65"/>
      <c r="C403" s="66" t="s">
        <v>556</v>
      </c>
      <c r="D403" s="65">
        <v>8</v>
      </c>
      <c r="E403" s="65" t="s">
        <v>120</v>
      </c>
      <c r="F403" s="67">
        <v>1500000</v>
      </c>
      <c r="G403" s="154">
        <f>ROUNDDOWN(D403*F403,-3)</f>
        <v>12000000</v>
      </c>
      <c r="H403" s="188"/>
      <c r="I403" s="271" t="s">
        <v>556</v>
      </c>
      <c r="J403" s="272">
        <v>4</v>
      </c>
      <c r="K403" s="272" t="s">
        <v>120</v>
      </c>
      <c r="L403" s="274">
        <v>1500000</v>
      </c>
      <c r="M403" s="274">
        <f>ROUNDDOWN(J403*L403,-3)</f>
        <v>6000000</v>
      </c>
      <c r="N403" s="480">
        <f>G403-M403</f>
        <v>6000000</v>
      </c>
      <c r="O403" s="253" t="str">
        <f>IF(AND(ISBLANK(H403),N403&lt;&gt;0),"Rev detil","")</f>
        <v>Rev detil</v>
      </c>
      <c r="P403" s="244"/>
      <c r="Q403" s="244"/>
    </row>
    <row r="404" spans="1:19" ht="13.2" x14ac:dyDescent="0.25">
      <c r="A404" s="1" t="s">
        <v>809</v>
      </c>
      <c r="B404" s="65"/>
      <c r="C404" s="66" t="s">
        <v>557</v>
      </c>
      <c r="D404" s="65">
        <v>8</v>
      </c>
      <c r="E404" s="65" t="s">
        <v>120</v>
      </c>
      <c r="F404" s="67">
        <v>1500000</v>
      </c>
      <c r="G404" s="154">
        <f>ROUNDDOWN(D404*F404,-3)</f>
        <v>12000000</v>
      </c>
      <c r="H404" s="188"/>
      <c r="I404" s="271" t="s">
        <v>557</v>
      </c>
      <c r="J404" s="272">
        <v>4</v>
      </c>
      <c r="K404" s="272" t="s">
        <v>120</v>
      </c>
      <c r="L404" s="274">
        <v>1500000</v>
      </c>
      <c r="M404" s="274">
        <f>ROUNDDOWN(J404*L404,-3)</f>
        <v>6000000</v>
      </c>
      <c r="N404" s="480">
        <f>G404-M404</f>
        <v>6000000</v>
      </c>
      <c r="O404" s="253" t="str">
        <f>IF(AND(ISBLANK(H404),N404&lt;&gt;0),"Rev detil","")</f>
        <v>Rev detil</v>
      </c>
      <c r="P404" s="244"/>
      <c r="Q404" s="244"/>
    </row>
    <row r="405" spans="1:19" ht="13.2" x14ac:dyDescent="0.25">
      <c r="A405" s="1" t="s">
        <v>810</v>
      </c>
      <c r="B405" s="65"/>
      <c r="C405" s="66" t="s">
        <v>558</v>
      </c>
      <c r="D405" s="65">
        <v>8</v>
      </c>
      <c r="E405" s="65" t="s">
        <v>120</v>
      </c>
      <c r="F405" s="67">
        <v>1000000</v>
      </c>
      <c r="G405" s="154">
        <f>ROUNDDOWN(D405*F405,-3)</f>
        <v>8000000</v>
      </c>
      <c r="H405" s="188"/>
      <c r="I405" s="271" t="s">
        <v>558</v>
      </c>
      <c r="J405" s="272">
        <v>4</v>
      </c>
      <c r="K405" s="272" t="s">
        <v>120</v>
      </c>
      <c r="L405" s="274">
        <v>1000000</v>
      </c>
      <c r="M405" s="274">
        <f>ROUNDDOWN(J405*L405,-3)</f>
        <v>4000000</v>
      </c>
      <c r="N405" s="480">
        <f>G405-M405</f>
        <v>4000000</v>
      </c>
      <c r="O405" s="253" t="str">
        <f>IF(AND(ISBLANK(H405),N405&lt;&gt;0),"Rev detil","")</f>
        <v>Rev detil</v>
      </c>
      <c r="P405" s="244"/>
      <c r="Q405" s="244"/>
    </row>
    <row r="406" spans="1:19" ht="13.2" x14ac:dyDescent="0.25">
      <c r="A406" s="1" t="s">
        <v>348</v>
      </c>
      <c r="B406" s="68" t="s">
        <v>525</v>
      </c>
      <c r="C406" s="69" t="s">
        <v>35</v>
      </c>
      <c r="D406" s="68"/>
      <c r="E406" s="68"/>
      <c r="F406" s="70"/>
      <c r="G406" s="155">
        <f>G407</f>
        <v>137500000</v>
      </c>
      <c r="H406" s="189" t="s">
        <v>525</v>
      </c>
      <c r="I406" s="69" t="s">
        <v>35</v>
      </c>
      <c r="J406" s="68"/>
      <c r="K406" s="68"/>
      <c r="L406" s="70"/>
      <c r="M406" s="70">
        <f>M407</f>
        <v>75000000</v>
      </c>
      <c r="N406" s="417">
        <f>N407</f>
        <v>62500000</v>
      </c>
      <c r="O406" s="279" t="s">
        <v>1007</v>
      </c>
      <c r="P406" s="244"/>
      <c r="Q406" s="244"/>
      <c r="R406" s="4" t="s">
        <v>1046</v>
      </c>
      <c r="S406" s="311" t="s">
        <v>508</v>
      </c>
    </row>
    <row r="407" spans="1:19" ht="13.2" x14ac:dyDescent="0.25">
      <c r="A407" s="1" t="s">
        <v>349</v>
      </c>
      <c r="B407" s="65"/>
      <c r="C407" s="66" t="s">
        <v>811</v>
      </c>
      <c r="D407" s="65">
        <v>25</v>
      </c>
      <c r="E407" s="65" t="s">
        <v>26</v>
      </c>
      <c r="F407" s="67">
        <v>5500000</v>
      </c>
      <c r="G407" s="154">
        <f>ROUNDDOWN(D407*F407,-3)</f>
        <v>137500000</v>
      </c>
      <c r="H407" s="188"/>
      <c r="I407" s="271" t="s">
        <v>811</v>
      </c>
      <c r="J407" s="272">
        <v>15</v>
      </c>
      <c r="K407" s="272" t="s">
        <v>26</v>
      </c>
      <c r="L407" s="274">
        <v>5000000</v>
      </c>
      <c r="M407" s="274">
        <f>ROUNDDOWN(J407*L407,-3)</f>
        <v>75000000</v>
      </c>
      <c r="N407" s="480">
        <f>G407-M407</f>
        <v>62500000</v>
      </c>
      <c r="O407" s="253" t="str">
        <f>IF(AND(ISBLANK(H407),N407&lt;&gt;0),"Rev detil","")</f>
        <v>Rev detil</v>
      </c>
      <c r="P407" s="244"/>
      <c r="Q407" s="244"/>
    </row>
    <row r="408" spans="1:19" ht="13.2" x14ac:dyDescent="0.25">
      <c r="A408" s="1" t="s">
        <v>812</v>
      </c>
      <c r="B408" s="71" t="s">
        <v>177</v>
      </c>
      <c r="C408" s="72" t="s">
        <v>813</v>
      </c>
      <c r="D408" s="71"/>
      <c r="E408" s="71"/>
      <c r="F408" s="73"/>
      <c r="G408" s="156">
        <f>SUM(G409,G414)</f>
        <v>165187000</v>
      </c>
      <c r="H408" s="190" t="s">
        <v>177</v>
      </c>
      <c r="I408" s="72" t="s">
        <v>813</v>
      </c>
      <c r="J408" s="71"/>
      <c r="K408" s="71"/>
      <c r="L408" s="73"/>
      <c r="M408" s="73">
        <f>SUM(M409,M414)</f>
        <v>85749000</v>
      </c>
      <c r="N408" s="419">
        <f>SUM(N409,N414)</f>
        <v>79438000</v>
      </c>
      <c r="O408" s="279" t="s">
        <v>1007</v>
      </c>
      <c r="P408" s="244" t="s">
        <v>507</v>
      </c>
      <c r="Q408" s="244" t="s">
        <v>508</v>
      </c>
      <c r="S408" s="311"/>
    </row>
    <row r="409" spans="1:19" ht="13.2" x14ac:dyDescent="0.25">
      <c r="A409" s="1" t="s">
        <v>814</v>
      </c>
      <c r="B409" s="68" t="s">
        <v>523</v>
      </c>
      <c r="C409" s="69" t="s">
        <v>24</v>
      </c>
      <c r="D409" s="68"/>
      <c r="E409" s="68"/>
      <c r="F409" s="70"/>
      <c r="G409" s="155">
        <f>SUM(G410:G413)</f>
        <v>29250000</v>
      </c>
      <c r="H409" s="189" t="s">
        <v>523</v>
      </c>
      <c r="I409" s="69" t="s">
        <v>24</v>
      </c>
      <c r="J409" s="68"/>
      <c r="K409" s="68"/>
      <c r="L409" s="70"/>
      <c r="M409" s="70">
        <f>SUM(M410:M413)</f>
        <v>20500000</v>
      </c>
      <c r="N409" s="417">
        <f>SUM(N410:N413)</f>
        <v>8750000</v>
      </c>
      <c r="O409" s="279" t="s">
        <v>1007</v>
      </c>
      <c r="P409" s="244"/>
      <c r="Q409" s="244"/>
      <c r="R409" s="4" t="s">
        <v>1046</v>
      </c>
      <c r="S409" s="311" t="s">
        <v>508</v>
      </c>
    </row>
    <row r="410" spans="1:19" ht="13.2" x14ac:dyDescent="0.25">
      <c r="A410" s="1" t="s">
        <v>815</v>
      </c>
      <c r="B410" s="65"/>
      <c r="C410" s="66" t="s">
        <v>555</v>
      </c>
      <c r="D410" s="65">
        <v>70</v>
      </c>
      <c r="E410" s="65" t="s">
        <v>26</v>
      </c>
      <c r="F410" s="67">
        <v>75000</v>
      </c>
      <c r="G410" s="154">
        <f>ROUNDDOWN(D410*F410,-3)</f>
        <v>5250000</v>
      </c>
      <c r="H410" s="188"/>
      <c r="I410" s="271" t="s">
        <v>555</v>
      </c>
      <c r="J410" s="272">
        <v>60</v>
      </c>
      <c r="K410" s="272" t="s">
        <v>26</v>
      </c>
      <c r="L410" s="274">
        <v>75000</v>
      </c>
      <c r="M410" s="274">
        <f>ROUNDDOWN(J410*L410,-3)</f>
        <v>4500000</v>
      </c>
      <c r="N410" s="480">
        <f>G410-M410</f>
        <v>750000</v>
      </c>
      <c r="O410" s="253" t="str">
        <f>IF(AND(ISBLANK(H410),N410&lt;&gt;0),"Rev detil","")</f>
        <v>Rev detil</v>
      </c>
      <c r="P410" s="244"/>
      <c r="Q410" s="244"/>
    </row>
    <row r="411" spans="1:19" ht="13.2" x14ac:dyDescent="0.25">
      <c r="A411" s="1" t="s">
        <v>816</v>
      </c>
      <c r="B411" s="65"/>
      <c r="C411" s="66" t="s">
        <v>556</v>
      </c>
      <c r="D411" s="65">
        <v>6</v>
      </c>
      <c r="E411" s="65" t="s">
        <v>120</v>
      </c>
      <c r="F411" s="67">
        <v>1500000</v>
      </c>
      <c r="G411" s="154">
        <f>ROUNDDOWN(D411*F411,-3)</f>
        <v>9000000</v>
      </c>
      <c r="H411" s="188"/>
      <c r="I411" s="271" t="s">
        <v>556</v>
      </c>
      <c r="J411" s="272">
        <v>4</v>
      </c>
      <c r="K411" s="272" t="s">
        <v>120</v>
      </c>
      <c r="L411" s="274">
        <v>1500000</v>
      </c>
      <c r="M411" s="274">
        <f>ROUNDDOWN(J411*L411,-3)</f>
        <v>6000000</v>
      </c>
      <c r="N411" s="480">
        <f>G411-M411</f>
        <v>3000000</v>
      </c>
      <c r="O411" s="253" t="str">
        <f>IF(AND(ISBLANK(H411),N411&lt;&gt;0),"Rev detil","")</f>
        <v>Rev detil</v>
      </c>
      <c r="P411" s="244"/>
      <c r="Q411" s="244"/>
    </row>
    <row r="412" spans="1:19" ht="13.2" x14ac:dyDescent="0.25">
      <c r="A412" s="1" t="s">
        <v>817</v>
      </c>
      <c r="B412" s="65"/>
      <c r="C412" s="66" t="s">
        <v>557</v>
      </c>
      <c r="D412" s="65">
        <v>6</v>
      </c>
      <c r="E412" s="65" t="s">
        <v>120</v>
      </c>
      <c r="F412" s="67">
        <v>1500000</v>
      </c>
      <c r="G412" s="154">
        <f>ROUNDDOWN(D412*F412,-3)</f>
        <v>9000000</v>
      </c>
      <c r="H412" s="188"/>
      <c r="I412" s="271" t="s">
        <v>557</v>
      </c>
      <c r="J412" s="272">
        <v>4</v>
      </c>
      <c r="K412" s="272" t="s">
        <v>120</v>
      </c>
      <c r="L412" s="274">
        <v>1500000</v>
      </c>
      <c r="M412" s="274">
        <f>ROUNDDOWN(J412*L412,-3)</f>
        <v>6000000</v>
      </c>
      <c r="N412" s="480">
        <f>G412-M412</f>
        <v>3000000</v>
      </c>
      <c r="O412" s="253" t="str">
        <f>IF(AND(ISBLANK(H412),N412&lt;&gt;0),"Rev detil","")</f>
        <v>Rev detil</v>
      </c>
      <c r="P412" s="244"/>
      <c r="Q412" s="244"/>
    </row>
    <row r="413" spans="1:19" ht="13.2" x14ac:dyDescent="0.25">
      <c r="A413" s="1" t="s">
        <v>818</v>
      </c>
      <c r="B413" s="65"/>
      <c r="C413" s="66" t="s">
        <v>558</v>
      </c>
      <c r="D413" s="65">
        <v>6</v>
      </c>
      <c r="E413" s="65" t="s">
        <v>120</v>
      </c>
      <c r="F413" s="67">
        <v>1000000</v>
      </c>
      <c r="G413" s="154">
        <f>ROUNDDOWN(D413*F413,-3)</f>
        <v>6000000</v>
      </c>
      <c r="H413" s="188"/>
      <c r="I413" s="271" t="s">
        <v>558</v>
      </c>
      <c r="J413" s="272">
        <v>4</v>
      </c>
      <c r="K413" s="272" t="s">
        <v>120</v>
      </c>
      <c r="L413" s="274">
        <v>1000000</v>
      </c>
      <c r="M413" s="274">
        <f>ROUNDDOWN(J413*L413,-3)</f>
        <v>4000000</v>
      </c>
      <c r="N413" s="480">
        <f>G413-M413</f>
        <v>2000000</v>
      </c>
      <c r="O413" s="253" t="str">
        <f>IF(AND(ISBLANK(H413),N413&lt;&gt;0),"Rev detil","")</f>
        <v>Rev detil</v>
      </c>
      <c r="P413" s="244"/>
      <c r="Q413" s="244"/>
    </row>
    <row r="414" spans="1:19" ht="13.2" x14ac:dyDescent="0.25">
      <c r="A414" s="1" t="s">
        <v>819</v>
      </c>
      <c r="B414" s="68" t="s">
        <v>525</v>
      </c>
      <c r="C414" s="69" t="s">
        <v>35</v>
      </c>
      <c r="D414" s="68"/>
      <c r="E414" s="68"/>
      <c r="F414" s="70"/>
      <c r="G414" s="155">
        <f>G415</f>
        <v>135937000</v>
      </c>
      <c r="H414" s="189" t="s">
        <v>525</v>
      </c>
      <c r="I414" s="69" t="s">
        <v>35</v>
      </c>
      <c r="J414" s="68"/>
      <c r="K414" s="68"/>
      <c r="L414" s="70"/>
      <c r="M414" s="70">
        <f>M415</f>
        <v>65249000</v>
      </c>
      <c r="N414" s="417">
        <f>N415</f>
        <v>70688000</v>
      </c>
      <c r="O414" s="279" t="s">
        <v>1007</v>
      </c>
      <c r="P414" s="244"/>
      <c r="Q414" s="244"/>
      <c r="R414" s="4" t="s">
        <v>1046</v>
      </c>
      <c r="S414" s="311" t="s">
        <v>508</v>
      </c>
    </row>
    <row r="415" spans="1:19" ht="13.2" x14ac:dyDescent="0.25">
      <c r="A415" s="1" t="s">
        <v>820</v>
      </c>
      <c r="B415" s="65"/>
      <c r="C415" s="66" t="s">
        <v>821</v>
      </c>
      <c r="D415" s="65">
        <v>25</v>
      </c>
      <c r="E415" s="65" t="s">
        <v>26</v>
      </c>
      <c r="F415" s="67">
        <v>5437480</v>
      </c>
      <c r="G415" s="154">
        <f>ROUNDDOWN(D415*F415,-3)</f>
        <v>135937000</v>
      </c>
      <c r="H415" s="188"/>
      <c r="I415" s="271" t="s">
        <v>821</v>
      </c>
      <c r="J415" s="272">
        <v>12</v>
      </c>
      <c r="K415" s="272" t="s">
        <v>26</v>
      </c>
      <c r="L415" s="274">
        <v>5437480</v>
      </c>
      <c r="M415" s="274">
        <f>ROUNDDOWN(J415*L415,-3)</f>
        <v>65249000</v>
      </c>
      <c r="N415" s="480">
        <f>G415-M415</f>
        <v>70688000</v>
      </c>
      <c r="O415" s="253" t="str">
        <f>IF(AND(ISBLANK(H415),N415&lt;&gt;0),"Rev detil","")</f>
        <v>Rev detil</v>
      </c>
      <c r="P415" s="244"/>
      <c r="Q415" s="244"/>
    </row>
    <row r="416" spans="1:19" ht="13.2" x14ac:dyDescent="0.25">
      <c r="A416" s="1" t="s">
        <v>822</v>
      </c>
      <c r="B416" s="71" t="s">
        <v>191</v>
      </c>
      <c r="C416" s="72" t="s">
        <v>823</v>
      </c>
      <c r="D416" s="71"/>
      <c r="E416" s="71"/>
      <c r="F416" s="73"/>
      <c r="G416" s="156">
        <f>SUM(G417,G424,G426,G428)</f>
        <v>420700000</v>
      </c>
      <c r="H416" s="190" t="s">
        <v>191</v>
      </c>
      <c r="I416" s="72" t="s">
        <v>823</v>
      </c>
      <c r="J416" s="71"/>
      <c r="K416" s="71"/>
      <c r="L416" s="73"/>
      <c r="M416" s="73">
        <f>SUM(M417,M424,M426,M428)</f>
        <v>418700000</v>
      </c>
      <c r="N416" s="419">
        <f>SUM(N417,N424,N426,N428)</f>
        <v>2000000</v>
      </c>
      <c r="O416" s="279" t="s">
        <v>1007</v>
      </c>
      <c r="P416" s="244" t="s">
        <v>507</v>
      </c>
      <c r="Q416" s="244" t="s">
        <v>508</v>
      </c>
      <c r="S416" s="311"/>
    </row>
    <row r="417" spans="1:19" ht="13.2" x14ac:dyDescent="0.25">
      <c r="A417" s="1" t="s">
        <v>824</v>
      </c>
      <c r="B417" s="68" t="s">
        <v>523</v>
      </c>
      <c r="C417" s="69" t="s">
        <v>24</v>
      </c>
      <c r="D417" s="68"/>
      <c r="E417" s="68"/>
      <c r="F417" s="70"/>
      <c r="G417" s="155">
        <f>SUM(G418:G423)</f>
        <v>42900000</v>
      </c>
      <c r="H417" s="189" t="s">
        <v>523</v>
      </c>
      <c r="I417" s="69" t="s">
        <v>24</v>
      </c>
      <c r="J417" s="68"/>
      <c r="K417" s="68"/>
      <c r="L417" s="70"/>
      <c r="M417" s="70">
        <f>SUM(M418:M423)</f>
        <v>42900000</v>
      </c>
      <c r="N417" s="417">
        <f>SUM(N418:N423)</f>
        <v>0</v>
      </c>
      <c r="O417" s="279" t="s">
        <v>1007</v>
      </c>
      <c r="P417" s="244"/>
      <c r="Q417" s="244"/>
      <c r="R417" s="4" t="s">
        <v>1046</v>
      </c>
      <c r="S417" s="311" t="s">
        <v>508</v>
      </c>
    </row>
    <row r="418" spans="1:19" ht="13.2" hidden="1" x14ac:dyDescent="0.25">
      <c r="A418" s="1" t="s">
        <v>825</v>
      </c>
      <c r="B418" s="65"/>
      <c r="C418" s="66" t="s">
        <v>555</v>
      </c>
      <c r="D418" s="65">
        <v>100</v>
      </c>
      <c r="E418" s="65" t="s">
        <v>26</v>
      </c>
      <c r="F418" s="67">
        <v>75000</v>
      </c>
      <c r="G418" s="154">
        <f t="shared" ref="G418:G423" si="21">ROUNDDOWN(D418*F418,-3)</f>
        <v>7500000</v>
      </c>
      <c r="H418" s="188"/>
      <c r="I418" s="66" t="s">
        <v>555</v>
      </c>
      <c r="J418" s="65">
        <v>100</v>
      </c>
      <c r="K418" s="65" t="s">
        <v>26</v>
      </c>
      <c r="L418" s="67">
        <v>75000</v>
      </c>
      <c r="M418" s="67">
        <f t="shared" ref="M418:M423" si="22">ROUNDDOWN(J418*L418,-3)</f>
        <v>7500000</v>
      </c>
      <c r="N418" s="340">
        <f t="shared" ref="N418:N423" si="23">G418-M418</f>
        <v>0</v>
      </c>
      <c r="O418" s="240" t="str">
        <f t="shared" ref="O418:O423" si="24">IF(AND(ISBLANK(H418),N418&lt;&gt;0),"Rev","")</f>
        <v/>
      </c>
      <c r="P418" s="244"/>
      <c r="Q418" s="244"/>
    </row>
    <row r="419" spans="1:19" ht="13.2" hidden="1" x14ac:dyDescent="0.25">
      <c r="A419" s="1" t="s">
        <v>826</v>
      </c>
      <c r="B419" s="65"/>
      <c r="C419" s="66" t="s">
        <v>556</v>
      </c>
      <c r="D419" s="65">
        <v>2</v>
      </c>
      <c r="E419" s="65" t="s">
        <v>120</v>
      </c>
      <c r="F419" s="67">
        <v>1500000</v>
      </c>
      <c r="G419" s="154">
        <f t="shared" si="21"/>
        <v>3000000</v>
      </c>
      <c r="H419" s="188"/>
      <c r="I419" s="66" t="s">
        <v>556</v>
      </c>
      <c r="J419" s="65">
        <v>2</v>
      </c>
      <c r="K419" s="65" t="s">
        <v>120</v>
      </c>
      <c r="L419" s="67">
        <v>1500000</v>
      </c>
      <c r="M419" s="67">
        <f t="shared" si="22"/>
        <v>3000000</v>
      </c>
      <c r="N419" s="340">
        <f t="shared" si="23"/>
        <v>0</v>
      </c>
      <c r="O419" s="240" t="str">
        <f t="shared" si="24"/>
        <v/>
      </c>
      <c r="P419" s="244"/>
      <c r="Q419" s="244"/>
    </row>
    <row r="420" spans="1:19" ht="13.2" hidden="1" x14ac:dyDescent="0.25">
      <c r="A420" s="1" t="s">
        <v>827</v>
      </c>
      <c r="B420" s="65"/>
      <c r="C420" s="66" t="s">
        <v>557</v>
      </c>
      <c r="D420" s="65">
        <v>2</v>
      </c>
      <c r="E420" s="65" t="s">
        <v>120</v>
      </c>
      <c r="F420" s="67">
        <v>1500000</v>
      </c>
      <c r="G420" s="154">
        <f t="shared" si="21"/>
        <v>3000000</v>
      </c>
      <c r="H420" s="188"/>
      <c r="I420" s="66" t="s">
        <v>557</v>
      </c>
      <c r="J420" s="65">
        <v>2</v>
      </c>
      <c r="K420" s="65" t="s">
        <v>120</v>
      </c>
      <c r="L420" s="67">
        <v>1500000</v>
      </c>
      <c r="M420" s="67">
        <f t="shared" si="22"/>
        <v>3000000</v>
      </c>
      <c r="N420" s="340">
        <f t="shared" si="23"/>
        <v>0</v>
      </c>
      <c r="O420" s="240" t="str">
        <f t="shared" si="24"/>
        <v/>
      </c>
      <c r="P420" s="244"/>
      <c r="Q420" s="244"/>
    </row>
    <row r="421" spans="1:19" ht="13.2" hidden="1" x14ac:dyDescent="0.25">
      <c r="A421" s="1" t="s">
        <v>828</v>
      </c>
      <c r="B421" s="65"/>
      <c r="C421" s="66" t="s">
        <v>558</v>
      </c>
      <c r="D421" s="65">
        <v>2</v>
      </c>
      <c r="E421" s="65" t="s">
        <v>120</v>
      </c>
      <c r="F421" s="67">
        <v>1000000</v>
      </c>
      <c r="G421" s="154">
        <f t="shared" si="21"/>
        <v>2000000</v>
      </c>
      <c r="H421" s="188"/>
      <c r="I421" s="66" t="s">
        <v>558</v>
      </c>
      <c r="J421" s="65">
        <v>2</v>
      </c>
      <c r="K421" s="65" t="s">
        <v>120</v>
      </c>
      <c r="L421" s="67">
        <v>1000000</v>
      </c>
      <c r="M421" s="67">
        <f t="shared" si="22"/>
        <v>2000000</v>
      </c>
      <c r="N421" s="340">
        <f t="shared" si="23"/>
        <v>0</v>
      </c>
      <c r="O421" s="240" t="str">
        <f t="shared" si="24"/>
        <v/>
      </c>
      <c r="P421" s="244"/>
      <c r="Q421" s="244"/>
    </row>
    <row r="422" spans="1:19" ht="13.2" hidden="1" x14ac:dyDescent="0.25">
      <c r="A422" s="1" t="s">
        <v>829</v>
      </c>
      <c r="B422" s="65"/>
      <c r="C422" s="66" t="s">
        <v>830</v>
      </c>
      <c r="D422" s="65">
        <v>20</v>
      </c>
      <c r="E422" s="65" t="s">
        <v>59</v>
      </c>
      <c r="F422" s="67">
        <v>250000</v>
      </c>
      <c r="G422" s="154">
        <f t="shared" si="21"/>
        <v>5000000</v>
      </c>
      <c r="H422" s="188"/>
      <c r="I422" s="66" t="s">
        <v>830</v>
      </c>
      <c r="J422" s="65">
        <v>20</v>
      </c>
      <c r="K422" s="65" t="s">
        <v>59</v>
      </c>
      <c r="L422" s="67">
        <v>250000</v>
      </c>
      <c r="M422" s="67">
        <f t="shared" si="22"/>
        <v>5000000</v>
      </c>
      <c r="N422" s="340">
        <f t="shared" si="23"/>
        <v>0</v>
      </c>
      <c r="O422" s="240" t="str">
        <f t="shared" si="24"/>
        <v/>
      </c>
      <c r="P422" s="244"/>
      <c r="Q422" s="244"/>
    </row>
    <row r="423" spans="1:19" ht="13.2" hidden="1" x14ac:dyDescent="0.25">
      <c r="A423" s="1" t="s">
        <v>831</v>
      </c>
      <c r="B423" s="65"/>
      <c r="C423" s="66" t="s">
        <v>832</v>
      </c>
      <c r="D423" s="65">
        <v>80</v>
      </c>
      <c r="E423" s="65" t="s">
        <v>26</v>
      </c>
      <c r="F423" s="67">
        <v>280000</v>
      </c>
      <c r="G423" s="154">
        <f t="shared" si="21"/>
        <v>22400000</v>
      </c>
      <c r="H423" s="188"/>
      <c r="I423" s="66" t="s">
        <v>832</v>
      </c>
      <c r="J423" s="65">
        <v>80</v>
      </c>
      <c r="K423" s="65" t="s">
        <v>26</v>
      </c>
      <c r="L423" s="67">
        <v>280000</v>
      </c>
      <c r="M423" s="67">
        <f t="shared" si="22"/>
        <v>22400000</v>
      </c>
      <c r="N423" s="340">
        <f t="shared" si="23"/>
        <v>0</v>
      </c>
      <c r="O423" s="240" t="str">
        <f t="shared" si="24"/>
        <v/>
      </c>
      <c r="P423" s="244"/>
      <c r="Q423" s="244"/>
    </row>
    <row r="424" spans="1:19" ht="13.2" x14ac:dyDescent="0.25">
      <c r="A424" s="1" t="s">
        <v>833</v>
      </c>
      <c r="B424" s="62" t="s">
        <v>528</v>
      </c>
      <c r="C424" s="63" t="s">
        <v>31</v>
      </c>
      <c r="D424" s="62"/>
      <c r="E424" s="62"/>
      <c r="F424" s="64"/>
      <c r="G424" s="153">
        <f>G425</f>
        <v>16000000</v>
      </c>
      <c r="H424" s="187" t="s">
        <v>528</v>
      </c>
      <c r="I424" s="63" t="s">
        <v>31</v>
      </c>
      <c r="J424" s="62"/>
      <c r="K424" s="62"/>
      <c r="L424" s="64"/>
      <c r="M424" s="64">
        <f>M425</f>
        <v>14000000</v>
      </c>
      <c r="N424" s="416">
        <f>N425</f>
        <v>2000000</v>
      </c>
      <c r="O424" s="279" t="s">
        <v>1007</v>
      </c>
      <c r="P424" s="244"/>
      <c r="Q424" s="244"/>
      <c r="R424" s="4" t="s">
        <v>1046</v>
      </c>
      <c r="S424" s="311" t="s">
        <v>508</v>
      </c>
    </row>
    <row r="425" spans="1:19" ht="13.2" x14ac:dyDescent="0.25">
      <c r="A425" s="1" t="s">
        <v>834</v>
      </c>
      <c r="B425" s="65"/>
      <c r="C425" s="66" t="s">
        <v>559</v>
      </c>
      <c r="D425" s="65">
        <v>16</v>
      </c>
      <c r="E425" s="65" t="s">
        <v>33</v>
      </c>
      <c r="F425" s="67">
        <v>1000000</v>
      </c>
      <c r="G425" s="154">
        <f>ROUNDDOWN(D425*F425,-3)</f>
        <v>16000000</v>
      </c>
      <c r="H425" s="188"/>
      <c r="I425" s="271" t="s">
        <v>559</v>
      </c>
      <c r="J425" s="272">
        <v>14</v>
      </c>
      <c r="K425" s="272" t="s">
        <v>33</v>
      </c>
      <c r="L425" s="274">
        <v>1000000</v>
      </c>
      <c r="M425" s="274">
        <f>ROUNDDOWN(J425*L425,-3)</f>
        <v>14000000</v>
      </c>
      <c r="N425" s="480">
        <f>G425-M425</f>
        <v>2000000</v>
      </c>
      <c r="O425" s="253" t="str">
        <f>IF(AND(ISBLANK(H425),N425&lt;&gt;0),"Rev detil","")</f>
        <v>Rev detil</v>
      </c>
      <c r="P425" s="244"/>
      <c r="Q425" s="244"/>
    </row>
    <row r="426" spans="1:19" ht="13.2" x14ac:dyDescent="0.25">
      <c r="A426" s="1" t="s">
        <v>835</v>
      </c>
      <c r="B426" s="68" t="s">
        <v>525</v>
      </c>
      <c r="C426" s="69" t="s">
        <v>35</v>
      </c>
      <c r="D426" s="68"/>
      <c r="E426" s="68"/>
      <c r="F426" s="70"/>
      <c r="G426" s="155">
        <f>G427</f>
        <v>15000000</v>
      </c>
      <c r="H426" s="189" t="s">
        <v>525</v>
      </c>
      <c r="I426" s="69" t="s">
        <v>35</v>
      </c>
      <c r="J426" s="68"/>
      <c r="K426" s="68"/>
      <c r="L426" s="70"/>
      <c r="M426" s="70">
        <f>M427</f>
        <v>15000000</v>
      </c>
      <c r="N426" s="417">
        <f>N427</f>
        <v>0</v>
      </c>
      <c r="O426" s="279" t="s">
        <v>1007</v>
      </c>
      <c r="P426" s="244"/>
      <c r="Q426" s="244"/>
      <c r="R426" s="4" t="s">
        <v>1046</v>
      </c>
      <c r="S426" s="311" t="s">
        <v>508</v>
      </c>
    </row>
    <row r="427" spans="1:19" ht="13.2" hidden="1" x14ac:dyDescent="0.25">
      <c r="A427" s="1" t="s">
        <v>836</v>
      </c>
      <c r="B427" s="65"/>
      <c r="C427" s="66" t="s">
        <v>837</v>
      </c>
      <c r="D427" s="65">
        <v>2</v>
      </c>
      <c r="E427" s="65" t="s">
        <v>26</v>
      </c>
      <c r="F427" s="67">
        <v>7500000</v>
      </c>
      <c r="G427" s="154">
        <f>ROUNDDOWN(D427*F427,-3)</f>
        <v>15000000</v>
      </c>
      <c r="H427" s="188"/>
      <c r="I427" s="66" t="s">
        <v>837</v>
      </c>
      <c r="J427" s="65">
        <v>2</v>
      </c>
      <c r="K427" s="65" t="s">
        <v>26</v>
      </c>
      <c r="L427" s="67">
        <v>7500000</v>
      </c>
      <c r="M427" s="67">
        <f>ROUNDDOWN(J427*L427,-3)</f>
        <v>15000000</v>
      </c>
      <c r="N427" s="340">
        <f>G427-M427</f>
        <v>0</v>
      </c>
      <c r="O427" s="240" t="str">
        <f>IF(AND(ISBLANK(H427),N427&lt;&gt;0),"Rev","")</f>
        <v/>
      </c>
      <c r="P427" s="244"/>
      <c r="Q427" s="244"/>
    </row>
    <row r="428" spans="1:19" ht="13.2" x14ac:dyDescent="0.25">
      <c r="A428" s="1" t="s">
        <v>838</v>
      </c>
      <c r="B428" s="68" t="s">
        <v>529</v>
      </c>
      <c r="C428" s="69" t="s">
        <v>477</v>
      </c>
      <c r="D428" s="68"/>
      <c r="E428" s="68"/>
      <c r="F428" s="70"/>
      <c r="G428" s="155">
        <f>SUM(G429:G431)</f>
        <v>346800000</v>
      </c>
      <c r="H428" s="189" t="s">
        <v>529</v>
      </c>
      <c r="I428" s="69" t="s">
        <v>477</v>
      </c>
      <c r="J428" s="68"/>
      <c r="K428" s="68"/>
      <c r="L428" s="70"/>
      <c r="M428" s="70">
        <f>SUM(M429:M431)</f>
        <v>346800000</v>
      </c>
      <c r="N428" s="417">
        <f>SUM(N429:N431)</f>
        <v>0</v>
      </c>
      <c r="O428" s="279" t="s">
        <v>1007</v>
      </c>
      <c r="P428" s="244"/>
      <c r="Q428" s="244"/>
      <c r="R428" s="4" t="s">
        <v>1046</v>
      </c>
      <c r="S428" s="311" t="s">
        <v>508</v>
      </c>
    </row>
    <row r="429" spans="1:19" ht="13.2" hidden="1" x14ac:dyDescent="0.25">
      <c r="A429" s="1" t="s">
        <v>839</v>
      </c>
      <c r="B429" s="65"/>
      <c r="C429" s="66" t="s">
        <v>840</v>
      </c>
      <c r="D429" s="65">
        <v>160</v>
      </c>
      <c r="E429" s="65" t="s">
        <v>479</v>
      </c>
      <c r="F429" s="67">
        <v>825000</v>
      </c>
      <c r="G429" s="154">
        <f>ROUNDDOWN(D429*F429,-3)</f>
        <v>132000000</v>
      </c>
      <c r="H429" s="188"/>
      <c r="I429" s="66" t="s">
        <v>840</v>
      </c>
      <c r="J429" s="65">
        <v>160</v>
      </c>
      <c r="K429" s="65" t="s">
        <v>479</v>
      </c>
      <c r="L429" s="67">
        <v>825000</v>
      </c>
      <c r="M429" s="67">
        <f>ROUNDDOWN(J429*L429,-3)</f>
        <v>132000000</v>
      </c>
      <c r="N429" s="340">
        <f>G429-M429</f>
        <v>0</v>
      </c>
      <c r="O429" s="240" t="str">
        <f>IF(AND(ISBLANK(H429),N429&lt;&gt;0),"Rev","")</f>
        <v/>
      </c>
      <c r="P429" s="244"/>
      <c r="Q429" s="244"/>
    </row>
    <row r="430" spans="1:19" ht="13.2" hidden="1" x14ac:dyDescent="0.25">
      <c r="A430" s="1" t="s">
        <v>841</v>
      </c>
      <c r="B430" s="65"/>
      <c r="C430" s="66" t="s">
        <v>842</v>
      </c>
      <c r="D430" s="65">
        <v>240</v>
      </c>
      <c r="E430" s="65" t="s">
        <v>479</v>
      </c>
      <c r="F430" s="67">
        <v>145000</v>
      </c>
      <c r="G430" s="154">
        <f>ROUNDDOWN(D430*F430,-3)</f>
        <v>34800000</v>
      </c>
      <c r="H430" s="188"/>
      <c r="I430" s="66" t="s">
        <v>842</v>
      </c>
      <c r="J430" s="65">
        <v>240</v>
      </c>
      <c r="K430" s="65" t="s">
        <v>479</v>
      </c>
      <c r="L430" s="67">
        <v>145000</v>
      </c>
      <c r="M430" s="67">
        <f>ROUNDDOWN(J430*L430,-3)</f>
        <v>34800000</v>
      </c>
      <c r="N430" s="340">
        <f>G430-M430</f>
        <v>0</v>
      </c>
      <c r="O430" s="240" t="str">
        <f>IF(AND(ISBLANK(H430),N430&lt;&gt;0),"Rev","")</f>
        <v/>
      </c>
      <c r="P430" s="244"/>
      <c r="Q430" s="244"/>
    </row>
    <row r="431" spans="1:19" ht="13.2" hidden="1" x14ac:dyDescent="0.25">
      <c r="A431" s="1" t="s">
        <v>843</v>
      </c>
      <c r="B431" s="65"/>
      <c r="C431" s="66" t="s">
        <v>844</v>
      </c>
      <c r="D431" s="65">
        <v>30</v>
      </c>
      <c r="E431" s="65" t="s">
        <v>26</v>
      </c>
      <c r="F431" s="67">
        <v>6000000</v>
      </c>
      <c r="G431" s="154">
        <f>ROUNDDOWN(D431*F431,-3)</f>
        <v>180000000</v>
      </c>
      <c r="H431" s="188"/>
      <c r="I431" s="66" t="s">
        <v>844</v>
      </c>
      <c r="J431" s="65">
        <v>30</v>
      </c>
      <c r="K431" s="65" t="s">
        <v>26</v>
      </c>
      <c r="L431" s="67">
        <v>6000000</v>
      </c>
      <c r="M431" s="67">
        <f>ROUNDDOWN(J431*L431,-3)</f>
        <v>180000000</v>
      </c>
      <c r="N431" s="340">
        <f>G431-M431</f>
        <v>0</v>
      </c>
      <c r="O431" s="240" t="str">
        <f>IF(AND(ISBLANK(H431),N431&lt;&gt;0),"Rev","")</f>
        <v/>
      </c>
      <c r="P431" s="244"/>
      <c r="Q431" s="244"/>
    </row>
    <row r="432" spans="1:19" ht="13.2" x14ac:dyDescent="0.25">
      <c r="A432" s="1" t="s">
        <v>350</v>
      </c>
      <c r="B432" s="53" t="s">
        <v>351</v>
      </c>
      <c r="C432" s="54" t="s">
        <v>352</v>
      </c>
      <c r="D432" s="53">
        <v>2</v>
      </c>
      <c r="E432" s="53" t="s">
        <v>317</v>
      </c>
      <c r="F432" s="55"/>
      <c r="G432" s="150">
        <f>SUM(G433,G470)</f>
        <v>773732000</v>
      </c>
      <c r="H432" s="184" t="s">
        <v>351</v>
      </c>
      <c r="I432" s="54" t="s">
        <v>352</v>
      </c>
      <c r="J432" s="53">
        <v>2</v>
      </c>
      <c r="K432" s="53" t="s">
        <v>317</v>
      </c>
      <c r="L432" s="55"/>
      <c r="M432" s="55">
        <f>SUM(M433,M470)</f>
        <v>522789000</v>
      </c>
      <c r="N432" s="415">
        <f>SUM(N433,N470)</f>
        <v>250943000</v>
      </c>
      <c r="O432" s="279" t="s">
        <v>1007</v>
      </c>
      <c r="P432" s="244"/>
      <c r="Q432" s="244"/>
    </row>
    <row r="433" spans="1:19" ht="26.4" x14ac:dyDescent="0.25">
      <c r="A433" s="1" t="s">
        <v>353</v>
      </c>
      <c r="B433" s="365" t="s">
        <v>606</v>
      </c>
      <c r="C433" s="366" t="s">
        <v>354</v>
      </c>
      <c r="D433" s="365"/>
      <c r="E433" s="365" t="s">
        <v>554</v>
      </c>
      <c r="F433" s="367"/>
      <c r="G433" s="368">
        <f>SUM(G434,G445,G459)</f>
        <v>669421000</v>
      </c>
      <c r="H433" s="369" t="s">
        <v>606</v>
      </c>
      <c r="I433" s="366" t="s">
        <v>354</v>
      </c>
      <c r="J433" s="365"/>
      <c r="K433" s="365" t="s">
        <v>554</v>
      </c>
      <c r="L433" s="367"/>
      <c r="M433" s="367">
        <f>SUM(M434,M445,M459)</f>
        <v>429478000</v>
      </c>
      <c r="N433" s="439">
        <f>SUM(N434,N445,N459)</f>
        <v>239943000</v>
      </c>
      <c r="O433" s="279" t="s">
        <v>1007</v>
      </c>
      <c r="P433" s="244"/>
      <c r="Q433" s="244"/>
    </row>
    <row r="434" spans="1:19" ht="13.2" x14ac:dyDescent="0.25">
      <c r="A434" s="1" t="s">
        <v>355</v>
      </c>
      <c r="B434" s="59" t="s">
        <v>21</v>
      </c>
      <c r="C434" s="60" t="s">
        <v>845</v>
      </c>
      <c r="D434" s="59"/>
      <c r="E434" s="59"/>
      <c r="F434" s="61"/>
      <c r="G434" s="152">
        <f>SUM(G435,G441,G443)</f>
        <v>150075000</v>
      </c>
      <c r="H434" s="186" t="s">
        <v>21</v>
      </c>
      <c r="I434" s="60" t="s">
        <v>845</v>
      </c>
      <c r="J434" s="59"/>
      <c r="K434" s="59"/>
      <c r="L434" s="61"/>
      <c r="M434" s="61">
        <f>SUM(M435,M441,M443)</f>
        <v>86197000</v>
      </c>
      <c r="N434" s="406">
        <f>SUM(N435,N441,N443)</f>
        <v>63878000</v>
      </c>
      <c r="O434" s="279" t="s">
        <v>1007</v>
      </c>
      <c r="P434" s="244" t="s">
        <v>507</v>
      </c>
      <c r="Q434" s="244" t="s">
        <v>509</v>
      </c>
      <c r="S434" s="311"/>
    </row>
    <row r="435" spans="1:19" ht="13.2" x14ac:dyDescent="0.25">
      <c r="A435" s="1" t="s">
        <v>356</v>
      </c>
      <c r="B435" s="62" t="s">
        <v>523</v>
      </c>
      <c r="C435" s="63" t="s">
        <v>24</v>
      </c>
      <c r="D435" s="62"/>
      <c r="E435" s="62"/>
      <c r="F435" s="64"/>
      <c r="G435" s="153">
        <f>SUM(G436:G440)</f>
        <v>40000000</v>
      </c>
      <c r="H435" s="187" t="s">
        <v>523</v>
      </c>
      <c r="I435" s="63" t="s">
        <v>24</v>
      </c>
      <c r="J435" s="62"/>
      <c r="K435" s="62"/>
      <c r="L435" s="64"/>
      <c r="M435" s="64">
        <f>SUM(M436:M440)</f>
        <v>24600000</v>
      </c>
      <c r="N435" s="416">
        <f>SUM(N436:N440)</f>
        <v>15400000</v>
      </c>
      <c r="O435" s="279" t="s">
        <v>1007</v>
      </c>
      <c r="P435" s="244"/>
      <c r="Q435" s="244"/>
      <c r="S435" s="311" t="s">
        <v>509</v>
      </c>
    </row>
    <row r="436" spans="1:19" ht="13.2" x14ac:dyDescent="0.25">
      <c r="A436" s="1" t="s">
        <v>357</v>
      </c>
      <c r="B436" s="65"/>
      <c r="C436" s="66" t="s">
        <v>555</v>
      </c>
      <c r="D436" s="65">
        <v>280</v>
      </c>
      <c r="E436" s="65" t="s">
        <v>26</v>
      </c>
      <c r="F436" s="67">
        <v>75000</v>
      </c>
      <c r="G436" s="154">
        <f>ROUNDDOWN(D436*F436,-3)</f>
        <v>21000000</v>
      </c>
      <c r="H436" s="188"/>
      <c r="I436" s="271" t="s">
        <v>555</v>
      </c>
      <c r="J436" s="272">
        <v>128</v>
      </c>
      <c r="K436" s="272" t="s">
        <v>26</v>
      </c>
      <c r="L436" s="274">
        <v>75000</v>
      </c>
      <c r="M436" s="274">
        <f>ROUNDDOWN(J436*L436,-3)</f>
        <v>9600000</v>
      </c>
      <c r="N436" s="480">
        <f>G436-M436</f>
        <v>11400000</v>
      </c>
      <c r="O436" s="253" t="str">
        <f>IF(AND(ISBLANK(H436),N436&lt;&gt;0),"Rev detil","")</f>
        <v>Rev detil</v>
      </c>
      <c r="P436" s="244"/>
      <c r="Q436" s="244"/>
    </row>
    <row r="437" spans="1:19" ht="13.2" x14ac:dyDescent="0.25">
      <c r="A437" s="1" t="s">
        <v>358</v>
      </c>
      <c r="B437" s="65"/>
      <c r="C437" s="66" t="s">
        <v>556</v>
      </c>
      <c r="D437" s="65">
        <v>4</v>
      </c>
      <c r="E437" s="65" t="s">
        <v>120</v>
      </c>
      <c r="F437" s="67">
        <v>1500000</v>
      </c>
      <c r="G437" s="154">
        <f>ROUNDDOWN(D437*F437,-3)</f>
        <v>6000000</v>
      </c>
      <c r="H437" s="188"/>
      <c r="I437" s="271" t="s">
        <v>556</v>
      </c>
      <c r="J437" s="272">
        <v>3</v>
      </c>
      <c r="K437" s="272" t="s">
        <v>120</v>
      </c>
      <c r="L437" s="274">
        <v>1500000</v>
      </c>
      <c r="M437" s="274">
        <f>ROUNDDOWN(J437*L437,-3)</f>
        <v>4500000</v>
      </c>
      <c r="N437" s="480">
        <f>G437-M437</f>
        <v>1500000</v>
      </c>
      <c r="O437" s="253" t="str">
        <f>IF(AND(ISBLANK(H437),N437&lt;&gt;0),"Rev detil","")</f>
        <v>Rev detil</v>
      </c>
      <c r="P437" s="244"/>
      <c r="Q437" s="244"/>
    </row>
    <row r="438" spans="1:19" ht="13.2" x14ac:dyDescent="0.25">
      <c r="A438" s="1" t="s">
        <v>359</v>
      </c>
      <c r="B438" s="65"/>
      <c r="C438" s="66" t="s">
        <v>557</v>
      </c>
      <c r="D438" s="65">
        <v>4</v>
      </c>
      <c r="E438" s="65" t="s">
        <v>120</v>
      </c>
      <c r="F438" s="67">
        <v>1500000</v>
      </c>
      <c r="G438" s="154">
        <f>ROUNDDOWN(D438*F438,-3)</f>
        <v>6000000</v>
      </c>
      <c r="H438" s="188"/>
      <c r="I438" s="271" t="s">
        <v>557</v>
      </c>
      <c r="J438" s="272">
        <v>3</v>
      </c>
      <c r="K438" s="272" t="s">
        <v>120</v>
      </c>
      <c r="L438" s="274">
        <v>1500000</v>
      </c>
      <c r="M438" s="274">
        <f>ROUNDDOWN(J438*L438,-3)</f>
        <v>4500000</v>
      </c>
      <c r="N438" s="480">
        <f>G438-M438</f>
        <v>1500000</v>
      </c>
      <c r="O438" s="253" t="str">
        <f>IF(AND(ISBLANK(H438),N438&lt;&gt;0),"Rev detil","")</f>
        <v>Rev detil</v>
      </c>
      <c r="P438" s="244"/>
      <c r="Q438" s="244"/>
    </row>
    <row r="439" spans="1:19" ht="13.2" x14ac:dyDescent="0.25">
      <c r="A439" s="1" t="s">
        <v>360</v>
      </c>
      <c r="B439" s="65"/>
      <c r="C439" s="66" t="s">
        <v>558</v>
      </c>
      <c r="D439" s="65">
        <v>4</v>
      </c>
      <c r="E439" s="65" t="s">
        <v>120</v>
      </c>
      <c r="F439" s="67">
        <v>1000000</v>
      </c>
      <c r="G439" s="154">
        <f>ROUNDDOWN(D439*F439,-3)</f>
        <v>4000000</v>
      </c>
      <c r="H439" s="188"/>
      <c r="I439" s="271" t="s">
        <v>558</v>
      </c>
      <c r="J439" s="272">
        <v>3</v>
      </c>
      <c r="K439" s="272" t="s">
        <v>120</v>
      </c>
      <c r="L439" s="274">
        <v>1000000</v>
      </c>
      <c r="M439" s="274">
        <f>ROUNDDOWN(J439*L439,-3)</f>
        <v>3000000</v>
      </c>
      <c r="N439" s="480">
        <f>G439-M439</f>
        <v>1000000</v>
      </c>
      <c r="O439" s="253" t="str">
        <f>IF(AND(ISBLANK(H439),N439&lt;&gt;0),"Rev detil","")</f>
        <v>Rev detil</v>
      </c>
      <c r="P439" s="244"/>
      <c r="Q439" s="244"/>
    </row>
    <row r="440" spans="1:19" ht="13.2" x14ac:dyDescent="0.25">
      <c r="A440" s="1" t="s">
        <v>846</v>
      </c>
      <c r="B440" s="65"/>
      <c r="C440" s="66" t="s">
        <v>790</v>
      </c>
      <c r="D440" s="65">
        <v>12</v>
      </c>
      <c r="E440" s="65" t="s">
        <v>59</v>
      </c>
      <c r="F440" s="67">
        <v>250000</v>
      </c>
      <c r="G440" s="154">
        <f>ROUNDDOWN(D440*F440,-3)</f>
        <v>3000000</v>
      </c>
      <c r="H440" s="188"/>
      <c r="I440" s="66" t="s">
        <v>790</v>
      </c>
      <c r="J440" s="65">
        <v>12</v>
      </c>
      <c r="K440" s="65" t="s">
        <v>59</v>
      </c>
      <c r="L440" s="67">
        <v>250000</v>
      </c>
      <c r="M440" s="67">
        <f>ROUNDDOWN(J440*L440,-3)</f>
        <v>3000000</v>
      </c>
      <c r="N440" s="340">
        <f>G440-M440</f>
        <v>0</v>
      </c>
      <c r="O440" s="279" t="s">
        <v>1007</v>
      </c>
      <c r="P440" s="244"/>
      <c r="Q440" s="244"/>
    </row>
    <row r="441" spans="1:19" ht="13.2" x14ac:dyDescent="0.25">
      <c r="A441" s="1" t="s">
        <v>361</v>
      </c>
      <c r="B441" s="68" t="s">
        <v>524</v>
      </c>
      <c r="C441" s="69" t="s">
        <v>73</v>
      </c>
      <c r="D441" s="68"/>
      <c r="E441" s="68"/>
      <c r="F441" s="70"/>
      <c r="G441" s="155">
        <f>G442</f>
        <v>1000000</v>
      </c>
      <c r="H441" s="189" t="s">
        <v>524</v>
      </c>
      <c r="I441" s="69" t="s">
        <v>73</v>
      </c>
      <c r="J441" s="68"/>
      <c r="K441" s="68"/>
      <c r="L441" s="70"/>
      <c r="M441" s="70">
        <f>M442</f>
        <v>1000000</v>
      </c>
      <c r="N441" s="417">
        <f>N442</f>
        <v>0</v>
      </c>
      <c r="O441" s="279" t="s">
        <v>1007</v>
      </c>
      <c r="P441" s="244"/>
      <c r="Q441" s="244"/>
      <c r="S441" s="311" t="s">
        <v>509</v>
      </c>
    </row>
    <row r="442" spans="1:19" ht="26.4" hidden="1" x14ac:dyDescent="0.25">
      <c r="A442" s="1" t="s">
        <v>362</v>
      </c>
      <c r="B442" s="65"/>
      <c r="C442" s="66" t="s">
        <v>847</v>
      </c>
      <c r="D442" s="65">
        <v>4</v>
      </c>
      <c r="E442" s="65" t="s">
        <v>120</v>
      </c>
      <c r="F442" s="67">
        <v>250000</v>
      </c>
      <c r="G442" s="154">
        <f>ROUNDDOWN(D442*F442,-3)</f>
        <v>1000000</v>
      </c>
      <c r="H442" s="188"/>
      <c r="I442" s="66" t="s">
        <v>847</v>
      </c>
      <c r="J442" s="65">
        <v>4</v>
      </c>
      <c r="K442" s="65" t="s">
        <v>120</v>
      </c>
      <c r="L442" s="67">
        <v>250000</v>
      </c>
      <c r="M442" s="67">
        <f>ROUNDDOWN(J442*L442,-3)</f>
        <v>1000000</v>
      </c>
      <c r="N442" s="340">
        <f>G442-M442</f>
        <v>0</v>
      </c>
      <c r="O442" s="240" t="str">
        <f>IF(AND(ISBLANK(H442),N442&lt;&gt;0),"Rev","")</f>
        <v/>
      </c>
      <c r="P442" s="244"/>
      <c r="Q442" s="244"/>
    </row>
    <row r="443" spans="1:19" ht="13.2" x14ac:dyDescent="0.25">
      <c r="A443" s="1" t="s">
        <v>363</v>
      </c>
      <c r="B443" s="68" t="s">
        <v>525</v>
      </c>
      <c r="C443" s="69" t="s">
        <v>35</v>
      </c>
      <c r="D443" s="68"/>
      <c r="E443" s="68"/>
      <c r="F443" s="70"/>
      <c r="G443" s="155">
        <f>G444</f>
        <v>109075000</v>
      </c>
      <c r="H443" s="189" t="s">
        <v>525</v>
      </c>
      <c r="I443" s="69" t="s">
        <v>35</v>
      </c>
      <c r="J443" s="68"/>
      <c r="K443" s="68"/>
      <c r="L443" s="70"/>
      <c r="M443" s="70">
        <f>M444</f>
        <v>60597000</v>
      </c>
      <c r="N443" s="417">
        <f>N444</f>
        <v>48478000</v>
      </c>
      <c r="O443" s="279" t="s">
        <v>1007</v>
      </c>
      <c r="P443" s="244"/>
      <c r="Q443" s="244"/>
      <c r="S443" s="311" t="s">
        <v>509</v>
      </c>
    </row>
    <row r="444" spans="1:19" ht="13.2" x14ac:dyDescent="0.25">
      <c r="A444" s="1" t="s">
        <v>364</v>
      </c>
      <c r="B444" s="65"/>
      <c r="C444" s="66" t="s">
        <v>848</v>
      </c>
      <c r="D444" s="65">
        <v>18</v>
      </c>
      <c r="E444" s="65" t="s">
        <v>26</v>
      </c>
      <c r="F444" s="67">
        <v>6059723</v>
      </c>
      <c r="G444" s="154">
        <f>ROUNDDOWN(D444*F444,-3)</f>
        <v>109075000</v>
      </c>
      <c r="H444" s="188"/>
      <c r="I444" s="271" t="s">
        <v>848</v>
      </c>
      <c r="J444" s="272">
        <v>10</v>
      </c>
      <c r="K444" s="272" t="s">
        <v>26</v>
      </c>
      <c r="L444" s="274">
        <v>6059723</v>
      </c>
      <c r="M444" s="274">
        <f>ROUNDDOWN(J444*L444,-3)</f>
        <v>60597000</v>
      </c>
      <c r="N444" s="480">
        <f>G444-M444</f>
        <v>48478000</v>
      </c>
      <c r="O444" s="253" t="str">
        <f>IF(AND(ISBLANK(H444),N444&lt;&gt;0),"Rev detil","")</f>
        <v>Rev detil</v>
      </c>
      <c r="P444" s="244"/>
      <c r="Q444" s="244"/>
    </row>
    <row r="445" spans="1:19" ht="26.4" x14ac:dyDescent="0.25">
      <c r="A445" s="1" t="s">
        <v>365</v>
      </c>
      <c r="B445" s="71" t="s">
        <v>38</v>
      </c>
      <c r="C445" s="72" t="s">
        <v>849</v>
      </c>
      <c r="D445" s="71"/>
      <c r="E445" s="71"/>
      <c r="F445" s="73"/>
      <c r="G445" s="156">
        <f>SUM(G446,G452,G455,G457)</f>
        <v>188806000</v>
      </c>
      <c r="H445" s="190" t="s">
        <v>38</v>
      </c>
      <c r="I445" s="72" t="s">
        <v>849</v>
      </c>
      <c r="J445" s="71"/>
      <c r="K445" s="71"/>
      <c r="L445" s="73"/>
      <c r="M445" s="73">
        <f>SUM(M446,M452,M455,M457)</f>
        <v>117153000</v>
      </c>
      <c r="N445" s="419">
        <f>SUM(N446,N452,N455,N457)</f>
        <v>71653000</v>
      </c>
      <c r="O445" s="279" t="s">
        <v>1007</v>
      </c>
      <c r="P445" s="244" t="s">
        <v>507</v>
      </c>
      <c r="Q445" s="244" t="s">
        <v>509</v>
      </c>
      <c r="S445" s="311"/>
    </row>
    <row r="446" spans="1:19" ht="13.2" x14ac:dyDescent="0.25">
      <c r="A446" s="1" t="s">
        <v>366</v>
      </c>
      <c r="B446" s="68" t="s">
        <v>523</v>
      </c>
      <c r="C446" s="69" t="s">
        <v>24</v>
      </c>
      <c r="D446" s="68"/>
      <c r="E446" s="68"/>
      <c r="F446" s="70"/>
      <c r="G446" s="155">
        <f>SUM(G447:G451)</f>
        <v>33500000</v>
      </c>
      <c r="H446" s="189" t="s">
        <v>523</v>
      </c>
      <c r="I446" s="69" t="s">
        <v>24</v>
      </c>
      <c r="J446" s="68"/>
      <c r="K446" s="68"/>
      <c r="L446" s="70"/>
      <c r="M446" s="70">
        <f>SUM(M447:M451)</f>
        <v>23000000</v>
      </c>
      <c r="N446" s="417">
        <f>SUM(N447:N451)</f>
        <v>10500000</v>
      </c>
      <c r="O446" s="279" t="s">
        <v>1007</v>
      </c>
      <c r="P446" s="244"/>
      <c r="Q446" s="244"/>
      <c r="S446" s="311" t="s">
        <v>509</v>
      </c>
    </row>
    <row r="447" spans="1:19" ht="13.2" x14ac:dyDescent="0.25">
      <c r="A447" s="1" t="s">
        <v>367</v>
      </c>
      <c r="B447" s="65"/>
      <c r="C447" s="66" t="s">
        <v>555</v>
      </c>
      <c r="D447" s="65">
        <v>180</v>
      </c>
      <c r="E447" s="65" t="s">
        <v>26</v>
      </c>
      <c r="F447" s="67">
        <v>75000</v>
      </c>
      <c r="G447" s="154">
        <f>ROUNDDOWN(D447*F447,-3)</f>
        <v>13500000</v>
      </c>
      <c r="H447" s="188"/>
      <c r="I447" s="271" t="s">
        <v>555</v>
      </c>
      <c r="J447" s="272">
        <v>100</v>
      </c>
      <c r="K447" s="272" t="s">
        <v>26</v>
      </c>
      <c r="L447" s="274">
        <v>75000</v>
      </c>
      <c r="M447" s="274">
        <f>ROUNDDOWN(J447*L447,-3)</f>
        <v>7500000</v>
      </c>
      <c r="N447" s="480">
        <f>G447-M447</f>
        <v>6000000</v>
      </c>
      <c r="O447" s="253" t="str">
        <f>IF(AND(ISBLANK(H447),N447&lt;&gt;0),"Rev detil","")</f>
        <v>Rev detil</v>
      </c>
      <c r="P447" s="244"/>
      <c r="Q447" s="244"/>
    </row>
    <row r="448" spans="1:19" ht="13.2" x14ac:dyDescent="0.25">
      <c r="A448" s="1" t="s">
        <v>368</v>
      </c>
      <c r="B448" s="65"/>
      <c r="C448" s="66" t="s">
        <v>556</v>
      </c>
      <c r="D448" s="65">
        <v>4</v>
      </c>
      <c r="E448" s="65" t="s">
        <v>120</v>
      </c>
      <c r="F448" s="67">
        <v>1500000</v>
      </c>
      <c r="G448" s="154">
        <f>ROUNDDOWN(D448*F448,-3)</f>
        <v>6000000</v>
      </c>
      <c r="H448" s="188"/>
      <c r="I448" s="271" t="s">
        <v>556</v>
      </c>
      <c r="J448" s="272">
        <v>3</v>
      </c>
      <c r="K448" s="272" t="s">
        <v>120</v>
      </c>
      <c r="L448" s="274">
        <v>1500000</v>
      </c>
      <c r="M448" s="274">
        <f>ROUNDDOWN(J448*L448,-3)</f>
        <v>4500000</v>
      </c>
      <c r="N448" s="480">
        <f>G448-M448</f>
        <v>1500000</v>
      </c>
      <c r="O448" s="253" t="str">
        <f>IF(AND(ISBLANK(H448),N448&lt;&gt;0),"Rev detil","")</f>
        <v>Rev detil</v>
      </c>
      <c r="P448" s="244"/>
      <c r="Q448" s="244"/>
    </row>
    <row r="449" spans="1:19" ht="13.2" x14ac:dyDescent="0.25">
      <c r="A449" s="1" t="s">
        <v>369</v>
      </c>
      <c r="B449" s="65"/>
      <c r="C449" s="66" t="s">
        <v>557</v>
      </c>
      <c r="D449" s="65">
        <v>4</v>
      </c>
      <c r="E449" s="65" t="s">
        <v>120</v>
      </c>
      <c r="F449" s="67">
        <v>1500000</v>
      </c>
      <c r="G449" s="154">
        <f>ROUNDDOWN(D449*F449,-3)</f>
        <v>6000000</v>
      </c>
      <c r="H449" s="188"/>
      <c r="I449" s="271" t="s">
        <v>557</v>
      </c>
      <c r="J449" s="272">
        <v>3</v>
      </c>
      <c r="K449" s="272" t="s">
        <v>120</v>
      </c>
      <c r="L449" s="274">
        <v>1500000</v>
      </c>
      <c r="M449" s="274">
        <f>ROUNDDOWN(J449*L449,-3)</f>
        <v>4500000</v>
      </c>
      <c r="N449" s="480">
        <f>G449-M449</f>
        <v>1500000</v>
      </c>
      <c r="O449" s="253" t="str">
        <f>IF(AND(ISBLANK(H449),N449&lt;&gt;0),"Rev detil","")</f>
        <v>Rev detil</v>
      </c>
      <c r="P449" s="244"/>
      <c r="Q449" s="244"/>
    </row>
    <row r="450" spans="1:19" ht="13.2" x14ac:dyDescent="0.25">
      <c r="A450" s="1" t="s">
        <v>370</v>
      </c>
      <c r="B450" s="65"/>
      <c r="C450" s="66" t="s">
        <v>558</v>
      </c>
      <c r="D450" s="65">
        <v>4</v>
      </c>
      <c r="E450" s="65" t="s">
        <v>120</v>
      </c>
      <c r="F450" s="67">
        <v>1000000</v>
      </c>
      <c r="G450" s="154">
        <f>ROUNDDOWN(D450*F450,-3)</f>
        <v>4000000</v>
      </c>
      <c r="H450" s="188"/>
      <c r="I450" s="271" t="s">
        <v>558</v>
      </c>
      <c r="J450" s="272">
        <v>3</v>
      </c>
      <c r="K450" s="272" t="s">
        <v>120</v>
      </c>
      <c r="L450" s="274">
        <v>1000000</v>
      </c>
      <c r="M450" s="274">
        <f>ROUNDDOWN(J450*L450,-3)</f>
        <v>3000000</v>
      </c>
      <c r="N450" s="480">
        <f>G450-M450</f>
        <v>1000000</v>
      </c>
      <c r="O450" s="253" t="str">
        <f>IF(AND(ISBLANK(H450),N450&lt;&gt;0),"Rev detil","")</f>
        <v>Rev detil</v>
      </c>
      <c r="P450" s="244"/>
      <c r="Q450" s="244"/>
    </row>
    <row r="451" spans="1:19" ht="13.2" x14ac:dyDescent="0.25">
      <c r="A451" s="1" t="s">
        <v>371</v>
      </c>
      <c r="B451" s="65"/>
      <c r="C451" s="66" t="s">
        <v>850</v>
      </c>
      <c r="D451" s="65">
        <v>8</v>
      </c>
      <c r="E451" s="65" t="s">
        <v>59</v>
      </c>
      <c r="F451" s="67">
        <v>500000</v>
      </c>
      <c r="G451" s="154">
        <f>ROUNDDOWN(D451*F451,-3)</f>
        <v>4000000</v>
      </c>
      <c r="H451" s="188"/>
      <c r="I451" s="271" t="s">
        <v>850</v>
      </c>
      <c r="J451" s="272">
        <v>7</v>
      </c>
      <c r="K451" s="272" t="s">
        <v>59</v>
      </c>
      <c r="L451" s="274">
        <v>500000</v>
      </c>
      <c r="M451" s="274">
        <f>ROUNDDOWN(J451*L451,-3)</f>
        <v>3500000</v>
      </c>
      <c r="N451" s="480">
        <f>G451-M451</f>
        <v>500000</v>
      </c>
      <c r="O451" s="253" t="str">
        <f>IF(AND(ISBLANK(H451),N451&lt;&gt;0),"Rev detil","")</f>
        <v>Rev detil</v>
      </c>
      <c r="P451" s="244"/>
      <c r="Q451" s="244"/>
    </row>
    <row r="452" spans="1:19" ht="13.2" x14ac:dyDescent="0.25">
      <c r="A452" s="1" t="s">
        <v>372</v>
      </c>
      <c r="B452" s="68" t="s">
        <v>524</v>
      </c>
      <c r="C452" s="69" t="s">
        <v>73</v>
      </c>
      <c r="D452" s="68"/>
      <c r="E452" s="68"/>
      <c r="F452" s="70"/>
      <c r="G452" s="155">
        <f>SUM(G453:G454)</f>
        <v>31000000</v>
      </c>
      <c r="H452" s="189" t="s">
        <v>524</v>
      </c>
      <c r="I452" s="69" t="s">
        <v>73</v>
      </c>
      <c r="J452" s="68"/>
      <c r="K452" s="68"/>
      <c r="L452" s="70"/>
      <c r="M452" s="70">
        <f>SUM(M453:M454)</f>
        <v>31000000</v>
      </c>
      <c r="N452" s="417">
        <f>SUM(N453:N454)</f>
        <v>0</v>
      </c>
      <c r="O452" s="279" t="s">
        <v>1007</v>
      </c>
      <c r="P452" s="244"/>
      <c r="Q452" s="244"/>
      <c r="S452" s="311" t="s">
        <v>509</v>
      </c>
    </row>
    <row r="453" spans="1:19" ht="26.4" hidden="1" x14ac:dyDescent="0.25">
      <c r="A453" s="1" t="s">
        <v>373</v>
      </c>
      <c r="B453" s="65"/>
      <c r="C453" s="66" t="s">
        <v>847</v>
      </c>
      <c r="D453" s="65">
        <v>4</v>
      </c>
      <c r="E453" s="65" t="s">
        <v>120</v>
      </c>
      <c r="F453" s="67">
        <v>250000</v>
      </c>
      <c r="G453" s="154">
        <f>ROUNDDOWN(D453*F453,-3)</f>
        <v>1000000</v>
      </c>
      <c r="H453" s="188"/>
      <c r="I453" s="66" t="s">
        <v>847</v>
      </c>
      <c r="J453" s="65">
        <v>4</v>
      </c>
      <c r="K453" s="65" t="s">
        <v>120</v>
      </c>
      <c r="L453" s="67">
        <v>250000</v>
      </c>
      <c r="M453" s="67">
        <f>ROUNDDOWN(J453*L453,-3)</f>
        <v>1000000</v>
      </c>
      <c r="N453" s="340">
        <f>G453-M453</f>
        <v>0</v>
      </c>
      <c r="O453" s="240" t="str">
        <f>IF(AND(ISBLANK(H453),N453&lt;&gt;0),"Rev","")</f>
        <v/>
      </c>
      <c r="P453" s="244"/>
      <c r="Q453" s="244"/>
    </row>
    <row r="454" spans="1:19" ht="13.2" hidden="1" x14ac:dyDescent="0.25">
      <c r="A454" s="1" t="s">
        <v>851</v>
      </c>
      <c r="B454" s="65"/>
      <c r="C454" s="66" t="s">
        <v>852</v>
      </c>
      <c r="D454" s="65">
        <v>2</v>
      </c>
      <c r="E454" s="65" t="s">
        <v>120</v>
      </c>
      <c r="F454" s="67">
        <v>15000000</v>
      </c>
      <c r="G454" s="154">
        <f>ROUNDDOWN(D454*F454,-3)</f>
        <v>30000000</v>
      </c>
      <c r="H454" s="188"/>
      <c r="I454" s="66" t="s">
        <v>852</v>
      </c>
      <c r="J454" s="65">
        <v>2</v>
      </c>
      <c r="K454" s="65" t="s">
        <v>120</v>
      </c>
      <c r="L454" s="67">
        <v>15000000</v>
      </c>
      <c r="M454" s="67">
        <f>ROUNDDOWN(J454*L454,-3)</f>
        <v>30000000</v>
      </c>
      <c r="N454" s="340">
        <f>G454-M454</f>
        <v>0</v>
      </c>
      <c r="O454" s="240" t="str">
        <f>IF(AND(ISBLANK(H454),N454&lt;&gt;0),"Rev","")</f>
        <v/>
      </c>
      <c r="P454" s="244"/>
      <c r="Q454" s="244"/>
    </row>
    <row r="455" spans="1:19" ht="13.2" x14ac:dyDescent="0.25">
      <c r="A455" s="1" t="s">
        <v>853</v>
      </c>
      <c r="B455" s="74" t="s">
        <v>528</v>
      </c>
      <c r="C455" s="75" t="s">
        <v>31</v>
      </c>
      <c r="D455" s="74"/>
      <c r="E455" s="74"/>
      <c r="F455" s="76"/>
      <c r="G455" s="157">
        <f>G456</f>
        <v>10000000</v>
      </c>
      <c r="H455" s="191" t="s">
        <v>528</v>
      </c>
      <c r="I455" s="75" t="s">
        <v>31</v>
      </c>
      <c r="J455" s="74"/>
      <c r="K455" s="74"/>
      <c r="L455" s="76"/>
      <c r="M455" s="76">
        <f>M456</f>
        <v>6000000</v>
      </c>
      <c r="N455" s="418">
        <f>N456</f>
        <v>4000000</v>
      </c>
      <c r="O455" s="279" t="s">
        <v>1007</v>
      </c>
      <c r="P455" s="244"/>
      <c r="Q455" s="244"/>
      <c r="S455" s="311" t="s">
        <v>509</v>
      </c>
    </row>
    <row r="456" spans="1:19" ht="13.2" x14ac:dyDescent="0.25">
      <c r="A456" s="1" t="s">
        <v>854</v>
      </c>
      <c r="B456" s="65"/>
      <c r="C456" s="66" t="s">
        <v>559</v>
      </c>
      <c r="D456" s="65">
        <v>10</v>
      </c>
      <c r="E456" s="65" t="s">
        <v>33</v>
      </c>
      <c r="F456" s="67">
        <v>1000000</v>
      </c>
      <c r="G456" s="154">
        <f>ROUNDDOWN(D456*F456,-3)</f>
        <v>10000000</v>
      </c>
      <c r="H456" s="188"/>
      <c r="I456" s="271" t="s">
        <v>559</v>
      </c>
      <c r="J456" s="272">
        <v>6</v>
      </c>
      <c r="K456" s="272" t="s">
        <v>33</v>
      </c>
      <c r="L456" s="274">
        <v>1000000</v>
      </c>
      <c r="M456" s="274">
        <f>ROUNDDOWN(J456*L456,-3)</f>
        <v>6000000</v>
      </c>
      <c r="N456" s="480">
        <f>G456-M456</f>
        <v>4000000</v>
      </c>
      <c r="O456" s="253" t="str">
        <f>IF(AND(ISBLANK(H456),N456&lt;&gt;0),"Rev detil","")</f>
        <v>Rev detil</v>
      </c>
      <c r="P456" s="244"/>
      <c r="Q456" s="244"/>
    </row>
    <row r="457" spans="1:19" ht="13.2" x14ac:dyDescent="0.25">
      <c r="A457" s="1" t="s">
        <v>374</v>
      </c>
      <c r="B457" s="68" t="s">
        <v>525</v>
      </c>
      <c r="C457" s="69" t="s">
        <v>35</v>
      </c>
      <c r="D457" s="68"/>
      <c r="E457" s="68"/>
      <c r="F457" s="70"/>
      <c r="G457" s="155">
        <f>G458</f>
        <v>114306000</v>
      </c>
      <c r="H457" s="189" t="s">
        <v>525</v>
      </c>
      <c r="I457" s="69" t="s">
        <v>35</v>
      </c>
      <c r="J457" s="68"/>
      <c r="K457" s="68"/>
      <c r="L457" s="70"/>
      <c r="M457" s="70">
        <f>M458</f>
        <v>57153000</v>
      </c>
      <c r="N457" s="417">
        <f>N458</f>
        <v>57153000</v>
      </c>
      <c r="O457" s="279" t="s">
        <v>1007</v>
      </c>
      <c r="P457" s="244"/>
      <c r="Q457" s="244"/>
      <c r="S457" s="311" t="s">
        <v>509</v>
      </c>
    </row>
    <row r="458" spans="1:19" ht="26.4" x14ac:dyDescent="0.25">
      <c r="A458" s="1" t="s">
        <v>375</v>
      </c>
      <c r="B458" s="65"/>
      <c r="C458" s="66" t="s">
        <v>855</v>
      </c>
      <c r="D458" s="65">
        <v>20</v>
      </c>
      <c r="E458" s="65" t="s">
        <v>26</v>
      </c>
      <c r="F458" s="67">
        <v>5715300</v>
      </c>
      <c r="G458" s="154">
        <f>ROUNDDOWN(D458*F458,-3)</f>
        <v>114306000</v>
      </c>
      <c r="H458" s="188"/>
      <c r="I458" s="271" t="s">
        <v>855</v>
      </c>
      <c r="J458" s="272">
        <v>10</v>
      </c>
      <c r="K458" s="272" t="s">
        <v>26</v>
      </c>
      <c r="L458" s="274">
        <v>5715300</v>
      </c>
      <c r="M458" s="274">
        <f>ROUNDDOWN(J458*L458,-3)</f>
        <v>57153000</v>
      </c>
      <c r="N458" s="480">
        <f>G458-M458</f>
        <v>57153000</v>
      </c>
      <c r="O458" s="253" t="str">
        <f>IF(AND(ISBLANK(H458),N458&lt;&gt;0),"Rev detil","")</f>
        <v>Rev detil</v>
      </c>
      <c r="P458" s="244"/>
      <c r="Q458" s="244"/>
    </row>
    <row r="459" spans="1:19" ht="13.2" x14ac:dyDescent="0.25">
      <c r="A459" s="1" t="s">
        <v>376</v>
      </c>
      <c r="B459" s="59" t="s">
        <v>91</v>
      </c>
      <c r="C459" s="60" t="s">
        <v>856</v>
      </c>
      <c r="D459" s="59"/>
      <c r="E459" s="59"/>
      <c r="F459" s="61"/>
      <c r="G459" s="152">
        <f>SUM(G460,G466,G468)</f>
        <v>330540000</v>
      </c>
      <c r="H459" s="186" t="s">
        <v>91</v>
      </c>
      <c r="I459" s="60" t="s">
        <v>856</v>
      </c>
      <c r="J459" s="59"/>
      <c r="K459" s="59"/>
      <c r="L459" s="61"/>
      <c r="M459" s="61">
        <f>SUM(M460,M466,M468)</f>
        <v>226128000</v>
      </c>
      <c r="N459" s="406">
        <f>SUM(N460,N466,N468)</f>
        <v>104412000</v>
      </c>
      <c r="O459" s="279" t="s">
        <v>1007</v>
      </c>
      <c r="P459" s="244" t="s">
        <v>507</v>
      </c>
      <c r="Q459" s="244" t="s">
        <v>509</v>
      </c>
      <c r="S459" s="311"/>
    </row>
    <row r="460" spans="1:19" ht="13.2" x14ac:dyDescent="0.25">
      <c r="A460" s="1" t="s">
        <v>857</v>
      </c>
      <c r="B460" s="62" t="s">
        <v>523</v>
      </c>
      <c r="C460" s="63" t="s">
        <v>24</v>
      </c>
      <c r="D460" s="62"/>
      <c r="E460" s="62"/>
      <c r="F460" s="64"/>
      <c r="G460" s="153">
        <f>SUM(G461:G465)</f>
        <v>46000000</v>
      </c>
      <c r="H460" s="187" t="s">
        <v>523</v>
      </c>
      <c r="I460" s="63" t="s">
        <v>24</v>
      </c>
      <c r="J460" s="62"/>
      <c r="K460" s="62"/>
      <c r="L460" s="64"/>
      <c r="M460" s="64">
        <f>SUM(M461:M465)</f>
        <v>23500000</v>
      </c>
      <c r="N460" s="416">
        <f>SUM(N461:N465)</f>
        <v>22500000</v>
      </c>
      <c r="O460" s="279" t="s">
        <v>1007</v>
      </c>
      <c r="P460" s="244"/>
      <c r="Q460" s="244"/>
      <c r="S460" s="311" t="s">
        <v>509</v>
      </c>
    </row>
    <row r="461" spans="1:19" ht="13.2" x14ac:dyDescent="0.25">
      <c r="A461" s="1" t="s">
        <v>858</v>
      </c>
      <c r="B461" s="65"/>
      <c r="C461" s="66" t="s">
        <v>555</v>
      </c>
      <c r="D461" s="65">
        <v>280</v>
      </c>
      <c r="E461" s="65" t="s">
        <v>26</v>
      </c>
      <c r="F461" s="67">
        <v>75000</v>
      </c>
      <c r="G461" s="154">
        <f>ROUNDDOWN(D461*F461,-3)</f>
        <v>21000000</v>
      </c>
      <c r="H461" s="188"/>
      <c r="I461" s="271" t="s">
        <v>555</v>
      </c>
      <c r="J461" s="272">
        <v>100</v>
      </c>
      <c r="K461" s="272" t="s">
        <v>26</v>
      </c>
      <c r="L461" s="274">
        <v>75000</v>
      </c>
      <c r="M461" s="274">
        <f>ROUNDDOWN(J461*L461,-3)</f>
        <v>7500000</v>
      </c>
      <c r="N461" s="480">
        <f>G461-M461</f>
        <v>13500000</v>
      </c>
      <c r="O461" s="253" t="str">
        <f>IF(AND(ISBLANK(H461),N461&lt;&gt;0),"Rev detil","")</f>
        <v>Rev detil</v>
      </c>
      <c r="P461" s="244"/>
      <c r="Q461" s="244"/>
    </row>
    <row r="462" spans="1:19" ht="13.2" x14ac:dyDescent="0.25">
      <c r="A462" s="1" t="s">
        <v>859</v>
      </c>
      <c r="B462" s="65"/>
      <c r="C462" s="66" t="s">
        <v>556</v>
      </c>
      <c r="D462" s="65">
        <v>5</v>
      </c>
      <c r="E462" s="65" t="s">
        <v>120</v>
      </c>
      <c r="F462" s="67">
        <v>1500000</v>
      </c>
      <c r="G462" s="154">
        <f>ROUNDDOWN(D462*F462,-3)</f>
        <v>7500000</v>
      </c>
      <c r="H462" s="188"/>
      <c r="I462" s="271" t="s">
        <v>556</v>
      </c>
      <c r="J462" s="272">
        <v>3</v>
      </c>
      <c r="K462" s="272" t="s">
        <v>120</v>
      </c>
      <c r="L462" s="274">
        <v>1500000</v>
      </c>
      <c r="M462" s="274">
        <f>ROUNDDOWN(J462*L462,-3)</f>
        <v>4500000</v>
      </c>
      <c r="N462" s="480">
        <f>G462-M462</f>
        <v>3000000</v>
      </c>
      <c r="O462" s="253" t="str">
        <f>IF(AND(ISBLANK(H462),N462&lt;&gt;0),"Rev detil","")</f>
        <v>Rev detil</v>
      </c>
      <c r="P462" s="244"/>
      <c r="Q462" s="244"/>
    </row>
    <row r="463" spans="1:19" ht="13.2" x14ac:dyDescent="0.25">
      <c r="A463" s="1" t="s">
        <v>860</v>
      </c>
      <c r="B463" s="65"/>
      <c r="C463" s="66" t="s">
        <v>557</v>
      </c>
      <c r="D463" s="65">
        <v>4</v>
      </c>
      <c r="E463" s="65" t="s">
        <v>120</v>
      </c>
      <c r="F463" s="67">
        <v>1500000</v>
      </c>
      <c r="G463" s="154">
        <f>ROUNDDOWN(D463*F463,-3)</f>
        <v>6000000</v>
      </c>
      <c r="H463" s="188"/>
      <c r="I463" s="271" t="s">
        <v>557</v>
      </c>
      <c r="J463" s="272">
        <v>3</v>
      </c>
      <c r="K463" s="272" t="s">
        <v>120</v>
      </c>
      <c r="L463" s="274">
        <v>1500000</v>
      </c>
      <c r="M463" s="274">
        <f>ROUNDDOWN(J463*L463,-3)</f>
        <v>4500000</v>
      </c>
      <c r="N463" s="480">
        <f>G463-M463</f>
        <v>1500000</v>
      </c>
      <c r="O463" s="253" t="str">
        <f>IF(AND(ISBLANK(H463),N463&lt;&gt;0),"Rev detil","")</f>
        <v>Rev detil</v>
      </c>
      <c r="P463" s="244"/>
      <c r="Q463" s="244"/>
    </row>
    <row r="464" spans="1:19" ht="13.2" x14ac:dyDescent="0.25">
      <c r="A464" s="1" t="s">
        <v>861</v>
      </c>
      <c r="B464" s="65"/>
      <c r="C464" s="66" t="s">
        <v>558</v>
      </c>
      <c r="D464" s="65">
        <v>4</v>
      </c>
      <c r="E464" s="65" t="s">
        <v>120</v>
      </c>
      <c r="F464" s="67">
        <v>1000000</v>
      </c>
      <c r="G464" s="154">
        <f>ROUNDDOWN(D464*F464,-3)</f>
        <v>4000000</v>
      </c>
      <c r="H464" s="188"/>
      <c r="I464" s="271" t="s">
        <v>558</v>
      </c>
      <c r="J464" s="272">
        <v>3</v>
      </c>
      <c r="K464" s="272" t="s">
        <v>120</v>
      </c>
      <c r="L464" s="274">
        <v>1000000</v>
      </c>
      <c r="M464" s="274">
        <f>ROUNDDOWN(J464*L464,-3)</f>
        <v>3000000</v>
      </c>
      <c r="N464" s="480">
        <f>G464-M464</f>
        <v>1000000</v>
      </c>
      <c r="O464" s="253" t="str">
        <f>IF(AND(ISBLANK(H464),N464&lt;&gt;0),"Rev detil","")</f>
        <v>Rev detil</v>
      </c>
      <c r="P464" s="244"/>
      <c r="Q464" s="244"/>
    </row>
    <row r="465" spans="1:19" ht="13.2" x14ac:dyDescent="0.25">
      <c r="A465" s="1" t="s">
        <v>862</v>
      </c>
      <c r="B465" s="65"/>
      <c r="C465" s="66" t="s">
        <v>790</v>
      </c>
      <c r="D465" s="65">
        <v>30</v>
      </c>
      <c r="E465" s="65" t="s">
        <v>59</v>
      </c>
      <c r="F465" s="67">
        <v>250000</v>
      </c>
      <c r="G465" s="154">
        <f>ROUNDDOWN(D465*F465,-3)</f>
        <v>7500000</v>
      </c>
      <c r="H465" s="188"/>
      <c r="I465" s="271" t="s">
        <v>790</v>
      </c>
      <c r="J465" s="272">
        <v>16</v>
      </c>
      <c r="K465" s="272" t="s">
        <v>59</v>
      </c>
      <c r="L465" s="274">
        <v>250000</v>
      </c>
      <c r="M465" s="274">
        <f>ROUNDDOWN(J465*L465,-3)</f>
        <v>4000000</v>
      </c>
      <c r="N465" s="480">
        <f>G465-M465</f>
        <v>3500000</v>
      </c>
      <c r="O465" s="253" t="str">
        <f>IF(AND(ISBLANK(H465),N465&lt;&gt;0),"Rev detil","")</f>
        <v>Rev detil</v>
      </c>
      <c r="P465" s="244"/>
      <c r="Q465" s="244"/>
    </row>
    <row r="466" spans="1:19" ht="13.2" x14ac:dyDescent="0.25">
      <c r="A466" s="1" t="s">
        <v>863</v>
      </c>
      <c r="B466" s="62" t="s">
        <v>524</v>
      </c>
      <c r="C466" s="63" t="s">
        <v>73</v>
      </c>
      <c r="D466" s="62"/>
      <c r="E466" s="62"/>
      <c r="F466" s="64"/>
      <c r="G466" s="153">
        <f>G467</f>
        <v>1000000</v>
      </c>
      <c r="H466" s="187" t="s">
        <v>524</v>
      </c>
      <c r="I466" s="63" t="s">
        <v>73</v>
      </c>
      <c r="J466" s="62"/>
      <c r="K466" s="62"/>
      <c r="L466" s="64"/>
      <c r="M466" s="64">
        <f>M467</f>
        <v>1000000</v>
      </c>
      <c r="N466" s="416">
        <f>N467</f>
        <v>0</v>
      </c>
      <c r="O466" s="279" t="s">
        <v>1007</v>
      </c>
      <c r="P466" s="244"/>
      <c r="Q466" s="244"/>
      <c r="S466" s="311" t="s">
        <v>509</v>
      </c>
    </row>
    <row r="467" spans="1:19" ht="26.4" hidden="1" x14ac:dyDescent="0.25">
      <c r="A467" s="1" t="s">
        <v>864</v>
      </c>
      <c r="B467" s="65"/>
      <c r="C467" s="66" t="s">
        <v>847</v>
      </c>
      <c r="D467" s="65">
        <v>4</v>
      </c>
      <c r="E467" s="65" t="s">
        <v>120</v>
      </c>
      <c r="F467" s="67">
        <v>250000</v>
      </c>
      <c r="G467" s="154">
        <f>ROUNDDOWN(D467*F467,-3)</f>
        <v>1000000</v>
      </c>
      <c r="H467" s="188"/>
      <c r="I467" s="66" t="s">
        <v>847</v>
      </c>
      <c r="J467" s="65">
        <v>4</v>
      </c>
      <c r="K467" s="65" t="s">
        <v>120</v>
      </c>
      <c r="L467" s="67">
        <v>250000</v>
      </c>
      <c r="M467" s="67">
        <f>ROUNDDOWN(J467*L467,-3)</f>
        <v>1000000</v>
      </c>
      <c r="N467" s="340">
        <f>G467-M467</f>
        <v>0</v>
      </c>
      <c r="O467" s="240" t="str">
        <f>IF(AND(ISBLANK(H467),N467&lt;&gt;0),"Rev","")</f>
        <v/>
      </c>
      <c r="P467" s="244"/>
      <c r="Q467" s="244"/>
    </row>
    <row r="468" spans="1:19" ht="13.2" x14ac:dyDescent="0.25">
      <c r="A468" s="1" t="s">
        <v>377</v>
      </c>
      <c r="B468" s="62" t="s">
        <v>525</v>
      </c>
      <c r="C468" s="63" t="s">
        <v>35</v>
      </c>
      <c r="D468" s="62"/>
      <c r="E468" s="62"/>
      <c r="F468" s="64"/>
      <c r="G468" s="153">
        <f>G469</f>
        <v>283540000</v>
      </c>
      <c r="H468" s="187" t="s">
        <v>525</v>
      </c>
      <c r="I468" s="63" t="s">
        <v>35</v>
      </c>
      <c r="J468" s="62"/>
      <c r="K468" s="62"/>
      <c r="L468" s="64"/>
      <c r="M468" s="64">
        <f>M469</f>
        <v>201628000</v>
      </c>
      <c r="N468" s="416">
        <f>N469</f>
        <v>81912000</v>
      </c>
      <c r="O468" s="279" t="s">
        <v>1007</v>
      </c>
      <c r="P468" s="244"/>
      <c r="Q468" s="244"/>
      <c r="S468" s="311" t="s">
        <v>509</v>
      </c>
    </row>
    <row r="469" spans="1:19" ht="13.2" x14ac:dyDescent="0.25">
      <c r="A469" s="1" t="s">
        <v>378</v>
      </c>
      <c r="B469" s="65"/>
      <c r="C469" s="66" t="s">
        <v>865</v>
      </c>
      <c r="D469" s="65">
        <v>45</v>
      </c>
      <c r="E469" s="65" t="s">
        <v>26</v>
      </c>
      <c r="F469" s="67">
        <v>6300889</v>
      </c>
      <c r="G469" s="154">
        <f>ROUNDDOWN(D469*F469,-3)</f>
        <v>283540000</v>
      </c>
      <c r="H469" s="188"/>
      <c r="I469" s="271" t="s">
        <v>865</v>
      </c>
      <c r="J469" s="272">
        <v>32</v>
      </c>
      <c r="K469" s="272" t="s">
        <v>26</v>
      </c>
      <c r="L469" s="274">
        <v>6300889</v>
      </c>
      <c r="M469" s="274">
        <f>ROUNDDOWN(J469*L469,-3)</f>
        <v>201628000</v>
      </c>
      <c r="N469" s="480">
        <f>G469-M469</f>
        <v>81912000</v>
      </c>
      <c r="O469" s="253" t="str">
        <f>IF(AND(ISBLANK(H469),N469&lt;&gt;0),"Rev detil","")</f>
        <v>Rev detil</v>
      </c>
      <c r="P469" s="244"/>
      <c r="Q469" s="244"/>
    </row>
    <row r="470" spans="1:19" ht="26.4" x14ac:dyDescent="0.25">
      <c r="A470" s="1" t="s">
        <v>379</v>
      </c>
      <c r="B470" s="132" t="s">
        <v>866</v>
      </c>
      <c r="C470" s="133" t="s">
        <v>380</v>
      </c>
      <c r="D470" s="132"/>
      <c r="E470" s="132" t="s">
        <v>554</v>
      </c>
      <c r="F470" s="134"/>
      <c r="G470" s="176">
        <f>G471</f>
        <v>104311000</v>
      </c>
      <c r="H470" s="210" t="s">
        <v>866</v>
      </c>
      <c r="I470" s="133" t="s">
        <v>380</v>
      </c>
      <c r="J470" s="132"/>
      <c r="K470" s="132" t="s">
        <v>554</v>
      </c>
      <c r="L470" s="134"/>
      <c r="M470" s="134">
        <f>M471</f>
        <v>93311000</v>
      </c>
      <c r="N470" s="440">
        <f>N471</f>
        <v>11000000</v>
      </c>
      <c r="O470" s="279" t="s">
        <v>1007</v>
      </c>
      <c r="P470" s="244"/>
      <c r="Q470" s="244"/>
    </row>
    <row r="471" spans="1:19" ht="13.2" x14ac:dyDescent="0.25">
      <c r="A471" s="1" t="s">
        <v>381</v>
      </c>
      <c r="B471" s="71" t="s">
        <v>21</v>
      </c>
      <c r="C471" s="72" t="s">
        <v>867</v>
      </c>
      <c r="D471" s="71"/>
      <c r="E471" s="71"/>
      <c r="F471" s="73"/>
      <c r="G471" s="156">
        <f>SUM(G472,G478)</f>
        <v>104311000</v>
      </c>
      <c r="H471" s="190" t="s">
        <v>21</v>
      </c>
      <c r="I471" s="72" t="s">
        <v>867</v>
      </c>
      <c r="J471" s="71"/>
      <c r="K471" s="71"/>
      <c r="L471" s="73"/>
      <c r="M471" s="73">
        <f>SUM(M472,M478)</f>
        <v>93311000</v>
      </c>
      <c r="N471" s="419">
        <f>SUM(N472,N478)</f>
        <v>11000000</v>
      </c>
      <c r="O471" s="279" t="s">
        <v>1007</v>
      </c>
      <c r="P471" s="244" t="s">
        <v>507</v>
      </c>
      <c r="Q471" s="244" t="s">
        <v>509</v>
      </c>
      <c r="S471" s="311"/>
    </row>
    <row r="472" spans="1:19" ht="13.2" x14ac:dyDescent="0.25">
      <c r="A472" s="1" t="s">
        <v>382</v>
      </c>
      <c r="B472" s="68" t="s">
        <v>523</v>
      </c>
      <c r="C472" s="69" t="s">
        <v>24</v>
      </c>
      <c r="D472" s="68"/>
      <c r="E472" s="68"/>
      <c r="F472" s="70"/>
      <c r="G472" s="155">
        <f>SUM(G473:G477)</f>
        <v>35500000</v>
      </c>
      <c r="H472" s="189" t="s">
        <v>523</v>
      </c>
      <c r="I472" s="69" t="s">
        <v>24</v>
      </c>
      <c r="J472" s="68"/>
      <c r="K472" s="68"/>
      <c r="L472" s="70"/>
      <c r="M472" s="70">
        <f>SUM(M473:M477)</f>
        <v>24500000</v>
      </c>
      <c r="N472" s="417">
        <f>SUM(N473:N477)</f>
        <v>11000000</v>
      </c>
      <c r="O472" s="279" t="s">
        <v>1007</v>
      </c>
      <c r="P472" s="244"/>
      <c r="Q472" s="244"/>
      <c r="S472" s="311" t="s">
        <v>509</v>
      </c>
    </row>
    <row r="473" spans="1:19" ht="13.2" x14ac:dyDescent="0.25">
      <c r="A473" s="1" t="s">
        <v>383</v>
      </c>
      <c r="B473" s="65"/>
      <c r="C473" s="66" t="s">
        <v>555</v>
      </c>
      <c r="D473" s="65">
        <v>180</v>
      </c>
      <c r="E473" s="65" t="s">
        <v>26</v>
      </c>
      <c r="F473" s="67">
        <v>75000</v>
      </c>
      <c r="G473" s="154">
        <f>ROUNDDOWN(D473*F473,-3)</f>
        <v>13500000</v>
      </c>
      <c r="H473" s="188"/>
      <c r="I473" s="271" t="s">
        <v>555</v>
      </c>
      <c r="J473" s="272">
        <v>100</v>
      </c>
      <c r="K473" s="272" t="s">
        <v>26</v>
      </c>
      <c r="L473" s="274">
        <v>75000</v>
      </c>
      <c r="M473" s="274">
        <f>ROUNDDOWN(J473*L473,-3)</f>
        <v>7500000</v>
      </c>
      <c r="N473" s="480">
        <f>G473-M473</f>
        <v>6000000</v>
      </c>
      <c r="O473" s="253" t="str">
        <f>IF(AND(ISBLANK(H473),N473&lt;&gt;0),"Rev detil","")</f>
        <v>Rev detil</v>
      </c>
      <c r="P473" s="244"/>
      <c r="Q473" s="244"/>
    </row>
    <row r="474" spans="1:19" ht="13.2" x14ac:dyDescent="0.25">
      <c r="A474" s="25" t="s">
        <v>384</v>
      </c>
      <c r="B474" s="65"/>
      <c r="C474" s="66" t="s">
        <v>556</v>
      </c>
      <c r="D474" s="65">
        <v>4</v>
      </c>
      <c r="E474" s="65" t="s">
        <v>120</v>
      </c>
      <c r="F474" s="67">
        <v>1500000</v>
      </c>
      <c r="G474" s="154">
        <f>ROUNDDOWN(D474*F474,-3)</f>
        <v>6000000</v>
      </c>
      <c r="H474" s="188"/>
      <c r="I474" s="271" t="s">
        <v>556</v>
      </c>
      <c r="J474" s="272">
        <v>3</v>
      </c>
      <c r="K474" s="272" t="s">
        <v>120</v>
      </c>
      <c r="L474" s="274">
        <v>1500000</v>
      </c>
      <c r="M474" s="274">
        <f>ROUNDDOWN(J474*L474,-3)</f>
        <v>4500000</v>
      </c>
      <c r="N474" s="480">
        <f>G474-M474</f>
        <v>1500000</v>
      </c>
      <c r="O474" s="253" t="str">
        <f>IF(AND(ISBLANK(H474),N474&lt;&gt;0),"Rev detil","")</f>
        <v>Rev detil</v>
      </c>
      <c r="P474" s="244"/>
      <c r="Q474" s="244"/>
    </row>
    <row r="475" spans="1:19" ht="13.2" x14ac:dyDescent="0.25">
      <c r="A475" s="1" t="s">
        <v>385</v>
      </c>
      <c r="B475" s="65"/>
      <c r="C475" s="66" t="s">
        <v>557</v>
      </c>
      <c r="D475" s="65">
        <v>4</v>
      </c>
      <c r="E475" s="65" t="s">
        <v>120</v>
      </c>
      <c r="F475" s="67">
        <v>1500000</v>
      </c>
      <c r="G475" s="154">
        <f>ROUNDDOWN(D475*F475,-3)</f>
        <v>6000000</v>
      </c>
      <c r="H475" s="188"/>
      <c r="I475" s="271" t="s">
        <v>557</v>
      </c>
      <c r="J475" s="272">
        <v>3</v>
      </c>
      <c r="K475" s="272" t="s">
        <v>120</v>
      </c>
      <c r="L475" s="274">
        <v>1500000</v>
      </c>
      <c r="M475" s="274">
        <f>ROUNDDOWN(J475*L475,-3)</f>
        <v>4500000</v>
      </c>
      <c r="N475" s="480">
        <f>G475-M475</f>
        <v>1500000</v>
      </c>
      <c r="O475" s="253" t="str">
        <f>IF(AND(ISBLANK(H475),N475&lt;&gt;0),"Rev detil","")</f>
        <v>Rev detil</v>
      </c>
      <c r="P475" s="244"/>
      <c r="Q475" s="244"/>
    </row>
    <row r="476" spans="1:19" ht="13.2" x14ac:dyDescent="0.25">
      <c r="A476" s="1" t="s">
        <v>386</v>
      </c>
      <c r="B476" s="65"/>
      <c r="C476" s="66" t="s">
        <v>558</v>
      </c>
      <c r="D476" s="65">
        <v>4</v>
      </c>
      <c r="E476" s="65" t="s">
        <v>120</v>
      </c>
      <c r="F476" s="67">
        <v>1000000</v>
      </c>
      <c r="G476" s="154">
        <f>ROUNDDOWN(D476*F476,-3)</f>
        <v>4000000</v>
      </c>
      <c r="H476" s="188"/>
      <c r="I476" s="271" t="s">
        <v>558</v>
      </c>
      <c r="J476" s="272">
        <v>3</v>
      </c>
      <c r="K476" s="272" t="s">
        <v>120</v>
      </c>
      <c r="L476" s="274">
        <v>1000000</v>
      </c>
      <c r="M476" s="274">
        <f>ROUNDDOWN(J476*L476,-3)</f>
        <v>3000000</v>
      </c>
      <c r="N476" s="480">
        <f>G476-M476</f>
        <v>1000000</v>
      </c>
      <c r="O476" s="253" t="str">
        <f>IF(AND(ISBLANK(H476),N476&lt;&gt;0),"Rev detil","")</f>
        <v>Rev detil</v>
      </c>
      <c r="P476" s="244"/>
      <c r="Q476" s="244"/>
    </row>
    <row r="477" spans="1:19" ht="13.2" x14ac:dyDescent="0.25">
      <c r="A477" s="1" t="s">
        <v>387</v>
      </c>
      <c r="B477" s="65"/>
      <c r="C477" s="66" t="s">
        <v>830</v>
      </c>
      <c r="D477" s="65">
        <v>12</v>
      </c>
      <c r="E477" s="65" t="s">
        <v>59</v>
      </c>
      <c r="F477" s="67">
        <v>500000</v>
      </c>
      <c r="G477" s="154">
        <f>ROUNDDOWN(D477*F477,-3)</f>
        <v>6000000</v>
      </c>
      <c r="H477" s="188"/>
      <c r="I477" s="271" t="s">
        <v>830</v>
      </c>
      <c r="J477" s="272">
        <v>10</v>
      </c>
      <c r="K477" s="272" t="s">
        <v>59</v>
      </c>
      <c r="L477" s="274">
        <v>500000</v>
      </c>
      <c r="M477" s="274">
        <f>ROUNDDOWN(J477*L477,-3)</f>
        <v>5000000</v>
      </c>
      <c r="N477" s="480">
        <f>G477-M477</f>
        <v>1000000</v>
      </c>
      <c r="O477" s="253" t="str">
        <f>IF(AND(ISBLANK(H477),N477&lt;&gt;0),"Rev detil","")</f>
        <v>Rev detil</v>
      </c>
      <c r="P477" s="244"/>
      <c r="Q477" s="244"/>
    </row>
    <row r="478" spans="1:19" ht="13.2" x14ac:dyDescent="0.25">
      <c r="A478" s="1" t="s">
        <v>389</v>
      </c>
      <c r="B478" s="68" t="s">
        <v>525</v>
      </c>
      <c r="C478" s="69" t="s">
        <v>35</v>
      </c>
      <c r="D478" s="68"/>
      <c r="E478" s="68"/>
      <c r="F478" s="70"/>
      <c r="G478" s="155">
        <f>G479</f>
        <v>68811000</v>
      </c>
      <c r="H478" s="189" t="s">
        <v>525</v>
      </c>
      <c r="I478" s="69" t="s">
        <v>35</v>
      </c>
      <c r="J478" s="68"/>
      <c r="K478" s="68"/>
      <c r="L478" s="70"/>
      <c r="M478" s="70">
        <f>M479</f>
        <v>68811000</v>
      </c>
      <c r="N478" s="417">
        <f>N479</f>
        <v>0</v>
      </c>
      <c r="O478" s="279" t="s">
        <v>1007</v>
      </c>
      <c r="P478" s="244"/>
      <c r="Q478" s="244"/>
      <c r="S478" s="311" t="s">
        <v>509</v>
      </c>
    </row>
    <row r="479" spans="1:19" ht="13.2" hidden="1" x14ac:dyDescent="0.25">
      <c r="A479" s="1" t="s">
        <v>390</v>
      </c>
      <c r="B479" s="65"/>
      <c r="C479" s="66" t="s">
        <v>868</v>
      </c>
      <c r="D479" s="65">
        <v>15</v>
      </c>
      <c r="E479" s="65" t="s">
        <v>26</v>
      </c>
      <c r="F479" s="67">
        <v>4587400</v>
      </c>
      <c r="G479" s="154">
        <f>ROUNDDOWN(D479*F479,-3)</f>
        <v>68811000</v>
      </c>
      <c r="H479" s="188"/>
      <c r="I479" s="66" t="s">
        <v>868</v>
      </c>
      <c r="J479" s="65">
        <v>15</v>
      </c>
      <c r="K479" s="65" t="s">
        <v>26</v>
      </c>
      <c r="L479" s="67">
        <v>4587400</v>
      </c>
      <c r="M479" s="67">
        <f>ROUNDDOWN(J479*L479,-3)</f>
        <v>68811000</v>
      </c>
      <c r="N479" s="340">
        <f>G479-M479</f>
        <v>0</v>
      </c>
      <c r="O479" s="240" t="str">
        <f>IF(AND(ISBLANK(H479),N479&lt;&gt;0),"Rev","")</f>
        <v/>
      </c>
      <c r="P479" s="244"/>
      <c r="Q479" s="244"/>
    </row>
    <row r="480" spans="1:19" ht="13.2" x14ac:dyDescent="0.25">
      <c r="A480" s="1" t="s">
        <v>391</v>
      </c>
      <c r="B480" s="92" t="s">
        <v>392</v>
      </c>
      <c r="C480" s="93" t="s">
        <v>393</v>
      </c>
      <c r="D480" s="92">
        <v>1</v>
      </c>
      <c r="E480" s="92" t="s">
        <v>317</v>
      </c>
      <c r="F480" s="94"/>
      <c r="G480" s="163">
        <f>G481</f>
        <v>528803000</v>
      </c>
      <c r="H480" s="197" t="s">
        <v>392</v>
      </c>
      <c r="I480" s="93" t="s">
        <v>393</v>
      </c>
      <c r="J480" s="92">
        <v>1</v>
      </c>
      <c r="K480" s="92" t="s">
        <v>317</v>
      </c>
      <c r="L480" s="94"/>
      <c r="M480" s="94">
        <f>M481</f>
        <v>548371000</v>
      </c>
      <c r="N480" s="449">
        <f>N481</f>
        <v>-19568000</v>
      </c>
      <c r="O480" s="279" t="s">
        <v>1007</v>
      </c>
      <c r="P480" s="244"/>
      <c r="Q480" s="244"/>
    </row>
    <row r="481" spans="1:19" ht="13.2" x14ac:dyDescent="0.25">
      <c r="A481" s="1" t="s">
        <v>394</v>
      </c>
      <c r="B481" s="370" t="s">
        <v>606</v>
      </c>
      <c r="C481" s="371" t="s">
        <v>395</v>
      </c>
      <c r="D481" s="370"/>
      <c r="E481" s="370" t="s">
        <v>554</v>
      </c>
      <c r="F481" s="372"/>
      <c r="G481" s="373">
        <f>SUM(G482,G492,G502,G513,G523,G533,G543)</f>
        <v>528803000</v>
      </c>
      <c r="H481" s="374" t="s">
        <v>606</v>
      </c>
      <c r="I481" s="371" t="s">
        <v>395</v>
      </c>
      <c r="J481" s="370"/>
      <c r="K481" s="370" t="s">
        <v>554</v>
      </c>
      <c r="L481" s="372"/>
      <c r="M481" s="372">
        <f>SUM(M482,M492,M502,M513,M523,M533,M543,M553)</f>
        <v>548371000</v>
      </c>
      <c r="N481" s="409">
        <f>SUM(N482,N492,N502,N513,N523,N533,N543,N553)</f>
        <v>-19568000</v>
      </c>
      <c r="O481" s="279" t="s">
        <v>1007</v>
      </c>
      <c r="P481" s="244"/>
      <c r="Q481" s="244"/>
    </row>
    <row r="482" spans="1:19" ht="13.2" x14ac:dyDescent="0.25">
      <c r="A482" s="1" t="s">
        <v>396</v>
      </c>
      <c r="B482" s="80" t="s">
        <v>21</v>
      </c>
      <c r="C482" s="81" t="s">
        <v>869</v>
      </c>
      <c r="D482" s="80"/>
      <c r="E482" s="80"/>
      <c r="F482" s="82"/>
      <c r="G482" s="159">
        <f>SUM(G483,G488,G490)</f>
        <v>60878000</v>
      </c>
      <c r="H482" s="193" t="s">
        <v>21</v>
      </c>
      <c r="I482" s="81" t="s">
        <v>869</v>
      </c>
      <c r="J482" s="80"/>
      <c r="K482" s="80"/>
      <c r="L482" s="82"/>
      <c r="M482" s="82">
        <f>SUM(M483,M488,M490)</f>
        <v>45910000</v>
      </c>
      <c r="N482" s="420">
        <f>SUM(N483,N488,N490)</f>
        <v>14968000</v>
      </c>
      <c r="O482" s="279" t="s">
        <v>1007</v>
      </c>
      <c r="P482" s="244" t="s">
        <v>505</v>
      </c>
      <c r="Q482" s="244" t="s">
        <v>510</v>
      </c>
      <c r="S482" s="311"/>
    </row>
    <row r="483" spans="1:19" ht="13.2" x14ac:dyDescent="0.25">
      <c r="A483" s="1" t="s">
        <v>397</v>
      </c>
      <c r="B483" s="74" t="s">
        <v>523</v>
      </c>
      <c r="C483" s="75" t="s">
        <v>24</v>
      </c>
      <c r="D483" s="74"/>
      <c r="E483" s="74"/>
      <c r="F483" s="76"/>
      <c r="G483" s="157">
        <f>SUM(G484:G487)</f>
        <v>19750000</v>
      </c>
      <c r="H483" s="191" t="s">
        <v>523</v>
      </c>
      <c r="I483" s="75" t="s">
        <v>24</v>
      </c>
      <c r="J483" s="74"/>
      <c r="K483" s="74"/>
      <c r="L483" s="76"/>
      <c r="M483" s="76">
        <f>SUM(M484:M487)</f>
        <v>17500000</v>
      </c>
      <c r="N483" s="418">
        <f>SUM(N484:N487)</f>
        <v>2250000</v>
      </c>
      <c r="O483" s="279" t="s">
        <v>1007</v>
      </c>
      <c r="P483" s="244"/>
      <c r="Q483" s="244"/>
      <c r="R483" s="345" t="s">
        <v>393</v>
      </c>
      <c r="S483" s="311" t="s">
        <v>510</v>
      </c>
    </row>
    <row r="484" spans="1:19" ht="13.2" x14ac:dyDescent="0.25">
      <c r="A484" s="1" t="s">
        <v>398</v>
      </c>
      <c r="B484" s="65"/>
      <c r="C484" s="66" t="s">
        <v>555</v>
      </c>
      <c r="D484" s="65">
        <v>50</v>
      </c>
      <c r="E484" s="65" t="s">
        <v>26</v>
      </c>
      <c r="F484" s="67">
        <v>75000</v>
      </c>
      <c r="G484" s="154">
        <f>ROUNDDOWN(D484*F484,-3)</f>
        <v>3750000</v>
      </c>
      <c r="H484" s="188"/>
      <c r="I484" s="271" t="s">
        <v>555</v>
      </c>
      <c r="J484" s="272">
        <v>20</v>
      </c>
      <c r="K484" s="272" t="s">
        <v>26</v>
      </c>
      <c r="L484" s="274">
        <v>75000</v>
      </c>
      <c r="M484" s="274">
        <f>ROUNDDOWN(J484*L484,-3)</f>
        <v>1500000</v>
      </c>
      <c r="N484" s="480">
        <f>G484-M484</f>
        <v>2250000</v>
      </c>
      <c r="O484" s="253" t="str">
        <f>IF(AND(ISBLANK(H484),N484&lt;&gt;0),"Rev detil","")</f>
        <v>Rev detil</v>
      </c>
      <c r="P484" s="244"/>
      <c r="Q484" s="244"/>
    </row>
    <row r="485" spans="1:19" ht="13.2" x14ac:dyDescent="0.25">
      <c r="A485" s="1" t="s">
        <v>399</v>
      </c>
      <c r="B485" s="65"/>
      <c r="C485" s="66" t="s">
        <v>556</v>
      </c>
      <c r="D485" s="65">
        <v>4</v>
      </c>
      <c r="E485" s="65" t="s">
        <v>120</v>
      </c>
      <c r="F485" s="67">
        <v>1500000</v>
      </c>
      <c r="G485" s="154">
        <f>ROUNDDOWN(D485*F485,-3)</f>
        <v>6000000</v>
      </c>
      <c r="H485" s="188"/>
      <c r="I485" s="66" t="s">
        <v>556</v>
      </c>
      <c r="J485" s="65">
        <v>4</v>
      </c>
      <c r="K485" s="65" t="s">
        <v>120</v>
      </c>
      <c r="L485" s="67">
        <v>1500000</v>
      </c>
      <c r="M485" s="67">
        <f>ROUNDDOWN(J485*L485,-3)</f>
        <v>6000000</v>
      </c>
      <c r="N485" s="340">
        <f>G485-M485</f>
        <v>0</v>
      </c>
      <c r="O485" s="279" t="s">
        <v>1007</v>
      </c>
      <c r="P485" s="244"/>
      <c r="Q485" s="244"/>
    </row>
    <row r="486" spans="1:19" ht="13.2" x14ac:dyDescent="0.25">
      <c r="A486" s="1" t="s">
        <v>400</v>
      </c>
      <c r="B486" s="65"/>
      <c r="C486" s="66" t="s">
        <v>557</v>
      </c>
      <c r="D486" s="65">
        <v>4</v>
      </c>
      <c r="E486" s="65" t="s">
        <v>120</v>
      </c>
      <c r="F486" s="67">
        <v>1500000</v>
      </c>
      <c r="G486" s="154">
        <f>ROUNDDOWN(D486*F486,-3)</f>
        <v>6000000</v>
      </c>
      <c r="H486" s="188"/>
      <c r="I486" s="66" t="s">
        <v>557</v>
      </c>
      <c r="J486" s="65">
        <v>4</v>
      </c>
      <c r="K486" s="65" t="s">
        <v>120</v>
      </c>
      <c r="L486" s="67">
        <v>1500000</v>
      </c>
      <c r="M486" s="67">
        <f>ROUNDDOWN(J486*L486,-3)</f>
        <v>6000000</v>
      </c>
      <c r="N486" s="340">
        <f>G486-M486</f>
        <v>0</v>
      </c>
      <c r="O486" s="279" t="s">
        <v>1007</v>
      </c>
      <c r="P486" s="244"/>
      <c r="Q486" s="244"/>
    </row>
    <row r="487" spans="1:19" ht="13.2" x14ac:dyDescent="0.25">
      <c r="A487" s="1" t="s">
        <v>401</v>
      </c>
      <c r="B487" s="65"/>
      <c r="C487" s="66" t="s">
        <v>558</v>
      </c>
      <c r="D487" s="65">
        <v>4</v>
      </c>
      <c r="E487" s="65" t="s">
        <v>120</v>
      </c>
      <c r="F487" s="67">
        <v>1000000</v>
      </c>
      <c r="G487" s="154">
        <f>ROUNDDOWN(D487*F487,-3)</f>
        <v>4000000</v>
      </c>
      <c r="H487" s="188"/>
      <c r="I487" s="66" t="s">
        <v>558</v>
      </c>
      <c r="J487" s="65">
        <v>4</v>
      </c>
      <c r="K487" s="65" t="s">
        <v>120</v>
      </c>
      <c r="L487" s="67">
        <v>1000000</v>
      </c>
      <c r="M487" s="67">
        <f>ROUNDDOWN(J487*L487,-3)</f>
        <v>4000000</v>
      </c>
      <c r="N487" s="340">
        <f>G487-M487</f>
        <v>0</v>
      </c>
      <c r="O487" s="279" t="s">
        <v>1007</v>
      </c>
      <c r="P487" s="244"/>
      <c r="Q487" s="244"/>
    </row>
    <row r="488" spans="1:19" ht="13.2" x14ac:dyDescent="0.25">
      <c r="A488" s="1" t="s">
        <v>402</v>
      </c>
      <c r="B488" s="68" t="s">
        <v>525</v>
      </c>
      <c r="C488" s="69" t="s">
        <v>35</v>
      </c>
      <c r="D488" s="68"/>
      <c r="E488" s="68"/>
      <c r="F488" s="70"/>
      <c r="G488" s="155">
        <f>G489</f>
        <v>37528000</v>
      </c>
      <c r="H488" s="189" t="s">
        <v>525</v>
      </c>
      <c r="I488" s="69" t="s">
        <v>35</v>
      </c>
      <c r="J488" s="68"/>
      <c r="K488" s="68"/>
      <c r="L488" s="70"/>
      <c r="M488" s="70">
        <f>M489</f>
        <v>24810000</v>
      </c>
      <c r="N488" s="417">
        <f>N489</f>
        <v>12718000</v>
      </c>
      <c r="O488" s="279" t="s">
        <v>1007</v>
      </c>
      <c r="P488" s="244"/>
      <c r="Q488" s="244"/>
      <c r="R488" s="345" t="s">
        <v>393</v>
      </c>
      <c r="S488" s="311" t="s">
        <v>510</v>
      </c>
    </row>
    <row r="489" spans="1:19" ht="13.2" x14ac:dyDescent="0.25">
      <c r="A489" s="1" t="s">
        <v>403</v>
      </c>
      <c r="B489" s="65"/>
      <c r="C489" s="66" t="s">
        <v>870</v>
      </c>
      <c r="D489" s="65">
        <v>10</v>
      </c>
      <c r="E489" s="65" t="s">
        <v>26</v>
      </c>
      <c r="F489" s="67">
        <v>3752800</v>
      </c>
      <c r="G489" s="154">
        <f>ROUNDDOWN(D489*F489,-3)</f>
        <v>37528000</v>
      </c>
      <c r="H489" s="188"/>
      <c r="I489" s="271" t="s">
        <v>1006</v>
      </c>
      <c r="J489" s="272">
        <v>6</v>
      </c>
      <c r="K489" s="272" t="s">
        <v>26</v>
      </c>
      <c r="L489" s="274">
        <v>4135000</v>
      </c>
      <c r="M489" s="274">
        <f>ROUNDDOWN(J489*L489,-3)</f>
        <v>24810000</v>
      </c>
      <c r="N489" s="480">
        <f>G489-M489</f>
        <v>12718000</v>
      </c>
      <c r="O489" s="253" t="str">
        <f>IF(AND(ISBLANK(H489),N489&lt;&gt;0),"Rev detil","")</f>
        <v>Rev detil</v>
      </c>
      <c r="P489" s="244"/>
      <c r="Q489" s="244"/>
    </row>
    <row r="490" spans="1:19" ht="13.2" x14ac:dyDescent="0.25">
      <c r="A490" s="1" t="s">
        <v>871</v>
      </c>
      <c r="B490" s="62" t="s">
        <v>583</v>
      </c>
      <c r="C490" s="63" t="s">
        <v>80</v>
      </c>
      <c r="D490" s="62"/>
      <c r="E490" s="62"/>
      <c r="F490" s="64"/>
      <c r="G490" s="153">
        <f>G491</f>
        <v>3600000</v>
      </c>
      <c r="H490" s="187" t="s">
        <v>583</v>
      </c>
      <c r="I490" s="63" t="s">
        <v>80</v>
      </c>
      <c r="J490" s="62"/>
      <c r="K490" s="62"/>
      <c r="L490" s="64"/>
      <c r="M490" s="64">
        <f>M491</f>
        <v>3600000</v>
      </c>
      <c r="N490" s="416">
        <f>N491</f>
        <v>0</v>
      </c>
      <c r="O490" s="279" t="s">
        <v>1007</v>
      </c>
      <c r="P490" s="244"/>
      <c r="Q490" s="244"/>
      <c r="R490" s="345" t="s">
        <v>393</v>
      </c>
      <c r="S490" s="311" t="s">
        <v>510</v>
      </c>
    </row>
    <row r="491" spans="1:19" ht="13.2" hidden="1" x14ac:dyDescent="0.25">
      <c r="A491" s="1" t="s">
        <v>872</v>
      </c>
      <c r="B491" s="65"/>
      <c r="C491" s="66" t="s">
        <v>873</v>
      </c>
      <c r="D491" s="65">
        <v>24</v>
      </c>
      <c r="E491" s="65" t="s">
        <v>26</v>
      </c>
      <c r="F491" s="67">
        <v>150000</v>
      </c>
      <c r="G491" s="154">
        <f>ROUNDDOWN(D491*F491,-3)</f>
        <v>3600000</v>
      </c>
      <c r="H491" s="188"/>
      <c r="I491" s="66" t="s">
        <v>873</v>
      </c>
      <c r="J491" s="65">
        <v>24</v>
      </c>
      <c r="K491" s="65" t="s">
        <v>26</v>
      </c>
      <c r="L491" s="67">
        <v>150000</v>
      </c>
      <c r="M491" s="67">
        <f>ROUNDDOWN(J491*L491,-3)</f>
        <v>3600000</v>
      </c>
      <c r="N491" s="340">
        <f>G491-M491</f>
        <v>0</v>
      </c>
      <c r="O491" s="240" t="str">
        <f>IF(AND(ISBLANK(H491),N491&lt;&gt;0),"Rev","")</f>
        <v/>
      </c>
      <c r="P491" s="244"/>
      <c r="Q491" s="244"/>
    </row>
    <row r="492" spans="1:19" ht="13.2" x14ac:dyDescent="0.25">
      <c r="A492" s="1" t="s">
        <v>404</v>
      </c>
      <c r="B492" s="80" t="s">
        <v>38</v>
      </c>
      <c r="C492" s="81" t="s">
        <v>874</v>
      </c>
      <c r="D492" s="80"/>
      <c r="E492" s="80"/>
      <c r="F492" s="82"/>
      <c r="G492" s="159">
        <f>SUM(G493,G498,G500)</f>
        <v>52320000</v>
      </c>
      <c r="H492" s="193" t="s">
        <v>38</v>
      </c>
      <c r="I492" s="81" t="s">
        <v>874</v>
      </c>
      <c r="J492" s="80"/>
      <c r="K492" s="80"/>
      <c r="L492" s="82"/>
      <c r="M492" s="82">
        <f>SUM(M493,M498,M500)</f>
        <v>44950000</v>
      </c>
      <c r="N492" s="420">
        <f>SUM(N493,N498,N500)</f>
        <v>7370000</v>
      </c>
      <c r="O492" s="279" t="s">
        <v>1007</v>
      </c>
      <c r="P492" s="244" t="s">
        <v>505</v>
      </c>
      <c r="Q492" s="244" t="s">
        <v>510</v>
      </c>
      <c r="S492" s="311"/>
    </row>
    <row r="493" spans="1:19" ht="13.2" x14ac:dyDescent="0.25">
      <c r="A493" s="1" t="s">
        <v>405</v>
      </c>
      <c r="B493" s="74" t="s">
        <v>523</v>
      </c>
      <c r="C493" s="75" t="s">
        <v>24</v>
      </c>
      <c r="D493" s="74"/>
      <c r="E493" s="74"/>
      <c r="F493" s="76"/>
      <c r="G493" s="157">
        <f>SUM(G494:G497)</f>
        <v>19000000</v>
      </c>
      <c r="H493" s="191" t="s">
        <v>523</v>
      </c>
      <c r="I493" s="75" t="s">
        <v>24</v>
      </c>
      <c r="J493" s="74"/>
      <c r="K493" s="74"/>
      <c r="L493" s="76"/>
      <c r="M493" s="76">
        <f>SUM(M494:M497)</f>
        <v>17500000</v>
      </c>
      <c r="N493" s="418">
        <f>SUM(N494:N497)</f>
        <v>1500000</v>
      </c>
      <c r="O493" s="279" t="s">
        <v>1007</v>
      </c>
      <c r="P493" s="244"/>
      <c r="Q493" s="244"/>
      <c r="R493" s="345" t="s">
        <v>393</v>
      </c>
      <c r="S493" s="311" t="s">
        <v>510</v>
      </c>
    </row>
    <row r="494" spans="1:19" ht="13.2" x14ac:dyDescent="0.25">
      <c r="A494" s="1" t="s">
        <v>406</v>
      </c>
      <c r="B494" s="65"/>
      <c r="C494" s="66" t="s">
        <v>555</v>
      </c>
      <c r="D494" s="65">
        <v>40</v>
      </c>
      <c r="E494" s="65" t="s">
        <v>26</v>
      </c>
      <c r="F494" s="67">
        <v>75000</v>
      </c>
      <c r="G494" s="154">
        <f>ROUNDDOWN(D494*F494,-3)</f>
        <v>3000000</v>
      </c>
      <c r="H494" s="188"/>
      <c r="I494" s="271" t="s">
        <v>555</v>
      </c>
      <c r="J494" s="272">
        <v>20</v>
      </c>
      <c r="K494" s="272" t="s">
        <v>26</v>
      </c>
      <c r="L494" s="274">
        <v>75000</v>
      </c>
      <c r="M494" s="274">
        <f>ROUNDDOWN(J494*L494,-3)</f>
        <v>1500000</v>
      </c>
      <c r="N494" s="480">
        <f>G494-M494</f>
        <v>1500000</v>
      </c>
      <c r="O494" s="240" t="str">
        <f>IF(AND(ISBLANK(H494),N494&lt;&gt;0),"Rev","")</f>
        <v>Rev</v>
      </c>
      <c r="P494" s="244"/>
      <c r="Q494" s="244"/>
    </row>
    <row r="495" spans="1:19" ht="13.2" hidden="1" x14ac:dyDescent="0.25">
      <c r="A495" s="1" t="s">
        <v>407</v>
      </c>
      <c r="B495" s="65"/>
      <c r="C495" s="66" t="s">
        <v>556</v>
      </c>
      <c r="D495" s="65">
        <v>4</v>
      </c>
      <c r="E495" s="65" t="s">
        <v>120</v>
      </c>
      <c r="F495" s="67">
        <v>1500000</v>
      </c>
      <c r="G495" s="154">
        <f>ROUNDDOWN(D495*F495,-3)</f>
        <v>6000000</v>
      </c>
      <c r="H495" s="188"/>
      <c r="I495" s="66" t="s">
        <v>556</v>
      </c>
      <c r="J495" s="65">
        <v>4</v>
      </c>
      <c r="K495" s="65" t="s">
        <v>120</v>
      </c>
      <c r="L495" s="67">
        <v>1500000</v>
      </c>
      <c r="M495" s="67">
        <f>ROUNDDOWN(J495*L495,-3)</f>
        <v>6000000</v>
      </c>
      <c r="N495" s="340">
        <f>G495-M495</f>
        <v>0</v>
      </c>
      <c r="O495" s="240" t="str">
        <f>IF(AND(ISBLANK(H495),N495&lt;&gt;0),"Rev","")</f>
        <v/>
      </c>
      <c r="P495" s="244"/>
      <c r="Q495" s="244"/>
    </row>
    <row r="496" spans="1:19" ht="13.2" hidden="1" x14ac:dyDescent="0.25">
      <c r="A496" s="1" t="s">
        <v>875</v>
      </c>
      <c r="B496" s="65"/>
      <c r="C496" s="66" t="s">
        <v>557</v>
      </c>
      <c r="D496" s="65">
        <v>4</v>
      </c>
      <c r="E496" s="65" t="s">
        <v>120</v>
      </c>
      <c r="F496" s="67">
        <v>1500000</v>
      </c>
      <c r="G496" s="154">
        <f>ROUNDDOWN(D496*F496,-3)</f>
        <v>6000000</v>
      </c>
      <c r="H496" s="188"/>
      <c r="I496" s="66" t="s">
        <v>557</v>
      </c>
      <c r="J496" s="65">
        <v>4</v>
      </c>
      <c r="K496" s="65" t="s">
        <v>120</v>
      </c>
      <c r="L496" s="67">
        <v>1500000</v>
      </c>
      <c r="M496" s="67">
        <f>ROUNDDOWN(J496*L496,-3)</f>
        <v>6000000</v>
      </c>
      <c r="N496" s="340">
        <f>G496-M496</f>
        <v>0</v>
      </c>
      <c r="O496" s="240" t="str">
        <f>IF(AND(ISBLANK(H496),N496&lt;&gt;0),"Rev","")</f>
        <v/>
      </c>
      <c r="P496" s="244"/>
      <c r="Q496" s="244"/>
    </row>
    <row r="497" spans="1:19" ht="13.2" hidden="1" x14ac:dyDescent="0.25">
      <c r="A497" s="1" t="s">
        <v>876</v>
      </c>
      <c r="B497" s="65"/>
      <c r="C497" s="66" t="s">
        <v>558</v>
      </c>
      <c r="D497" s="65">
        <v>4</v>
      </c>
      <c r="E497" s="65" t="s">
        <v>120</v>
      </c>
      <c r="F497" s="67">
        <v>1000000</v>
      </c>
      <c r="G497" s="154">
        <f>ROUNDDOWN(D497*F497,-3)</f>
        <v>4000000</v>
      </c>
      <c r="H497" s="188"/>
      <c r="I497" s="66" t="s">
        <v>558</v>
      </c>
      <c r="J497" s="65">
        <v>4</v>
      </c>
      <c r="K497" s="65" t="s">
        <v>120</v>
      </c>
      <c r="L497" s="67">
        <v>1000000</v>
      </c>
      <c r="M497" s="67">
        <f>ROUNDDOWN(J497*L497,-3)</f>
        <v>4000000</v>
      </c>
      <c r="N497" s="340">
        <f>G497-M497</f>
        <v>0</v>
      </c>
      <c r="O497" s="240" t="str">
        <f>IF(AND(ISBLANK(H497),N497&lt;&gt;0),"Rev","")</f>
        <v/>
      </c>
      <c r="P497" s="244"/>
      <c r="Q497" s="244"/>
    </row>
    <row r="498" spans="1:19" ht="13.2" x14ac:dyDescent="0.25">
      <c r="A498" s="1" t="s">
        <v>408</v>
      </c>
      <c r="B498" s="62" t="s">
        <v>525</v>
      </c>
      <c r="C498" s="63" t="s">
        <v>35</v>
      </c>
      <c r="D498" s="62"/>
      <c r="E498" s="62"/>
      <c r="F498" s="64"/>
      <c r="G498" s="153">
        <f>G499</f>
        <v>32120000</v>
      </c>
      <c r="H498" s="187" t="s">
        <v>525</v>
      </c>
      <c r="I498" s="63" t="s">
        <v>35</v>
      </c>
      <c r="J498" s="62"/>
      <c r="K498" s="62"/>
      <c r="L498" s="64"/>
      <c r="M498" s="64">
        <f>M499</f>
        <v>26250000</v>
      </c>
      <c r="N498" s="416">
        <f>N499</f>
        <v>5870000</v>
      </c>
      <c r="O498" s="279" t="s">
        <v>1007</v>
      </c>
      <c r="P498" s="244"/>
      <c r="Q498" s="244"/>
      <c r="R498" s="345" t="s">
        <v>393</v>
      </c>
      <c r="S498" s="311" t="s">
        <v>510</v>
      </c>
    </row>
    <row r="499" spans="1:19" ht="13.2" x14ac:dyDescent="0.25">
      <c r="A499" s="1" t="s">
        <v>409</v>
      </c>
      <c r="B499" s="65"/>
      <c r="C499" s="66" t="s">
        <v>877</v>
      </c>
      <c r="D499" s="65">
        <v>10</v>
      </c>
      <c r="E499" s="65" t="s">
        <v>26</v>
      </c>
      <c r="F499" s="67">
        <v>3212000</v>
      </c>
      <c r="G499" s="154">
        <f>ROUNDDOWN(D499*F499,-3)</f>
        <v>32120000</v>
      </c>
      <c r="H499" s="188"/>
      <c r="I499" s="271" t="s">
        <v>1082</v>
      </c>
      <c r="J499" s="272">
        <v>15</v>
      </c>
      <c r="K499" s="272" t="s">
        <v>26</v>
      </c>
      <c r="L499" s="274">
        <v>1750000</v>
      </c>
      <c r="M499" s="274">
        <f>ROUNDDOWN(J499*L499,-3)</f>
        <v>26250000</v>
      </c>
      <c r="N499" s="480">
        <f>G499-M499</f>
        <v>5870000</v>
      </c>
      <c r="O499" s="253" t="str">
        <f>IF(AND(ISBLANK(H499),N499&lt;&gt;0),"Rev detil","")</f>
        <v>Rev detil</v>
      </c>
      <c r="P499" s="244"/>
      <c r="Q499" s="244"/>
    </row>
    <row r="500" spans="1:19" ht="13.2" x14ac:dyDescent="0.25">
      <c r="A500" s="1" t="s">
        <v>878</v>
      </c>
      <c r="B500" s="74" t="s">
        <v>583</v>
      </c>
      <c r="C500" s="75" t="s">
        <v>80</v>
      </c>
      <c r="D500" s="74"/>
      <c r="E500" s="74"/>
      <c r="F500" s="76"/>
      <c r="G500" s="157">
        <f>G501</f>
        <v>1200000</v>
      </c>
      <c r="H500" s="191" t="s">
        <v>583</v>
      </c>
      <c r="I500" s="75" t="s">
        <v>80</v>
      </c>
      <c r="J500" s="74"/>
      <c r="K500" s="74"/>
      <c r="L500" s="76"/>
      <c r="M500" s="76">
        <f>M501</f>
        <v>1200000</v>
      </c>
      <c r="N500" s="418">
        <f>N501</f>
        <v>0</v>
      </c>
      <c r="O500" s="279" t="s">
        <v>1007</v>
      </c>
      <c r="P500" s="244"/>
      <c r="Q500" s="244"/>
      <c r="R500" s="345" t="s">
        <v>393</v>
      </c>
      <c r="S500" s="311" t="s">
        <v>510</v>
      </c>
    </row>
    <row r="501" spans="1:19" ht="13.2" hidden="1" x14ac:dyDescent="0.25">
      <c r="A501" s="1" t="s">
        <v>879</v>
      </c>
      <c r="B501" s="65"/>
      <c r="C501" s="66" t="s">
        <v>873</v>
      </c>
      <c r="D501" s="65">
        <v>8</v>
      </c>
      <c r="E501" s="65" t="s">
        <v>26</v>
      </c>
      <c r="F501" s="67">
        <v>150000</v>
      </c>
      <c r="G501" s="154">
        <f>ROUNDDOWN(D501*F501,-3)</f>
        <v>1200000</v>
      </c>
      <c r="H501" s="188"/>
      <c r="I501" s="66" t="s">
        <v>873</v>
      </c>
      <c r="J501" s="65">
        <v>8</v>
      </c>
      <c r="K501" s="65" t="s">
        <v>26</v>
      </c>
      <c r="L501" s="67">
        <v>150000</v>
      </c>
      <c r="M501" s="67">
        <f>ROUNDDOWN(J501*L501,-3)</f>
        <v>1200000</v>
      </c>
      <c r="N501" s="340">
        <f>G501-M501</f>
        <v>0</v>
      </c>
      <c r="O501" s="240" t="str">
        <f>IF(AND(ISBLANK(H501),N501&lt;&gt;0),"Rev","")</f>
        <v/>
      </c>
      <c r="P501" s="244"/>
      <c r="Q501" s="244"/>
    </row>
    <row r="502" spans="1:19" ht="13.2" x14ac:dyDescent="0.25">
      <c r="A502" s="1" t="s">
        <v>410</v>
      </c>
      <c r="B502" s="80" t="s">
        <v>91</v>
      </c>
      <c r="C502" s="81" t="s">
        <v>426</v>
      </c>
      <c r="D502" s="80"/>
      <c r="E502" s="80"/>
      <c r="F502" s="82"/>
      <c r="G502" s="159">
        <f>SUM(G503,G509,G511)</f>
        <v>70870000</v>
      </c>
      <c r="H502" s="193" t="s">
        <v>91</v>
      </c>
      <c r="I502" s="81" t="s">
        <v>426</v>
      </c>
      <c r="J502" s="80"/>
      <c r="K502" s="80"/>
      <c r="L502" s="82"/>
      <c r="M502" s="82">
        <f>SUM(M503,M509,M511)</f>
        <v>73550000</v>
      </c>
      <c r="N502" s="448">
        <f>SUM(N503,N509,N511)</f>
        <v>-2680000</v>
      </c>
      <c r="O502" s="279" t="s">
        <v>1007</v>
      </c>
      <c r="P502" s="244" t="s">
        <v>505</v>
      </c>
      <c r="Q502" s="244" t="s">
        <v>510</v>
      </c>
      <c r="S502" s="311"/>
    </row>
    <row r="503" spans="1:19" ht="13.2" x14ac:dyDescent="0.25">
      <c r="A503" s="1" t="s">
        <v>411</v>
      </c>
      <c r="B503" s="68" t="s">
        <v>523</v>
      </c>
      <c r="C503" s="69" t="s">
        <v>24</v>
      </c>
      <c r="D503" s="68"/>
      <c r="E503" s="68"/>
      <c r="F503" s="70"/>
      <c r="G503" s="155">
        <f>SUM(G504:G508)</f>
        <v>28750000</v>
      </c>
      <c r="H503" s="189" t="s">
        <v>523</v>
      </c>
      <c r="I503" s="69" t="s">
        <v>24</v>
      </c>
      <c r="J503" s="68"/>
      <c r="K503" s="68"/>
      <c r="L503" s="70"/>
      <c r="M503" s="70">
        <f>SUM(M504:M508)</f>
        <v>28000000</v>
      </c>
      <c r="N503" s="417">
        <f>SUM(N504:N508)</f>
        <v>750000</v>
      </c>
      <c r="O503" s="279" t="s">
        <v>1007</v>
      </c>
      <c r="P503" s="244"/>
      <c r="Q503" s="244"/>
      <c r="R503" s="345" t="s">
        <v>393</v>
      </c>
      <c r="S503" s="311" t="s">
        <v>510</v>
      </c>
    </row>
    <row r="504" spans="1:19" ht="13.2" x14ac:dyDescent="0.25">
      <c r="A504" s="1" t="s">
        <v>412</v>
      </c>
      <c r="B504" s="65"/>
      <c r="C504" s="66" t="s">
        <v>555</v>
      </c>
      <c r="D504" s="65">
        <v>50</v>
      </c>
      <c r="E504" s="65" t="s">
        <v>26</v>
      </c>
      <c r="F504" s="67">
        <v>75000</v>
      </c>
      <c r="G504" s="154">
        <f>ROUNDDOWN(D504*F504,-3)</f>
        <v>3750000</v>
      </c>
      <c r="H504" s="188"/>
      <c r="I504" s="271" t="s">
        <v>555</v>
      </c>
      <c r="J504" s="272">
        <v>40</v>
      </c>
      <c r="K504" s="272" t="s">
        <v>26</v>
      </c>
      <c r="L504" s="274">
        <v>75000</v>
      </c>
      <c r="M504" s="274">
        <f>ROUNDDOWN(J504*L504,-3)</f>
        <v>3000000</v>
      </c>
      <c r="N504" s="480">
        <f>G504-M504</f>
        <v>750000</v>
      </c>
      <c r="O504" s="240" t="str">
        <f>IF(AND(ISBLANK(H504),N504&lt;&gt;0),"Rev","")</f>
        <v>Rev</v>
      </c>
      <c r="P504" s="244"/>
      <c r="Q504" s="244"/>
    </row>
    <row r="505" spans="1:19" ht="13.2" hidden="1" x14ac:dyDescent="0.25">
      <c r="A505" s="1" t="s">
        <v>413</v>
      </c>
      <c r="B505" s="65"/>
      <c r="C505" s="66" t="s">
        <v>880</v>
      </c>
      <c r="D505" s="65">
        <v>6</v>
      </c>
      <c r="E505" s="65" t="s">
        <v>59</v>
      </c>
      <c r="F505" s="67">
        <v>1500000</v>
      </c>
      <c r="G505" s="154">
        <f>ROUNDDOWN(D505*F505,-3)</f>
        <v>9000000</v>
      </c>
      <c r="H505" s="188"/>
      <c r="I505" s="66" t="s">
        <v>880</v>
      </c>
      <c r="J505" s="65">
        <v>6</v>
      </c>
      <c r="K505" s="65" t="s">
        <v>120</v>
      </c>
      <c r="L505" s="67">
        <v>1500000</v>
      </c>
      <c r="M505" s="67">
        <f>ROUNDDOWN(J505*L505,-3)</f>
        <v>9000000</v>
      </c>
      <c r="N505" s="340">
        <f>G505-M505</f>
        <v>0</v>
      </c>
      <c r="O505" s="240" t="str">
        <f>IF(AND(ISBLANK(H505),N505&lt;&gt;0),"Rev","")</f>
        <v/>
      </c>
      <c r="P505" s="244"/>
      <c r="Q505" s="244"/>
    </row>
    <row r="506" spans="1:19" ht="13.2" hidden="1" x14ac:dyDescent="0.25">
      <c r="A506" s="1" t="s">
        <v>881</v>
      </c>
      <c r="B506" s="65"/>
      <c r="C506" s="66" t="s">
        <v>882</v>
      </c>
      <c r="D506" s="65">
        <v>4</v>
      </c>
      <c r="E506" s="65" t="s">
        <v>120</v>
      </c>
      <c r="F506" s="67">
        <v>1500000</v>
      </c>
      <c r="G506" s="154">
        <f>ROUNDDOWN(D506*F506,-3)</f>
        <v>6000000</v>
      </c>
      <c r="H506" s="188"/>
      <c r="I506" s="66" t="s">
        <v>882</v>
      </c>
      <c r="J506" s="65">
        <v>4</v>
      </c>
      <c r="K506" s="65" t="s">
        <v>120</v>
      </c>
      <c r="L506" s="67">
        <v>1500000</v>
      </c>
      <c r="M506" s="67">
        <f>ROUNDDOWN(J506*L506,-3)</f>
        <v>6000000</v>
      </c>
      <c r="N506" s="340">
        <f>G506-M506</f>
        <v>0</v>
      </c>
      <c r="O506" s="240" t="str">
        <f>IF(AND(ISBLANK(H506),N506&lt;&gt;0),"Rev","")</f>
        <v/>
      </c>
      <c r="P506" s="244"/>
      <c r="Q506" s="244"/>
    </row>
    <row r="507" spans="1:19" ht="13.2" hidden="1" x14ac:dyDescent="0.25">
      <c r="A507" s="1" t="s">
        <v>883</v>
      </c>
      <c r="B507" s="65"/>
      <c r="C507" s="66" t="s">
        <v>884</v>
      </c>
      <c r="D507" s="65">
        <v>4</v>
      </c>
      <c r="E507" s="65" t="s">
        <v>120</v>
      </c>
      <c r="F507" s="67">
        <v>1500000</v>
      </c>
      <c r="G507" s="154">
        <f>ROUNDDOWN(D507*F507,-3)</f>
        <v>6000000</v>
      </c>
      <c r="H507" s="188"/>
      <c r="I507" s="66" t="s">
        <v>884</v>
      </c>
      <c r="J507" s="65">
        <v>4</v>
      </c>
      <c r="K507" s="65" t="s">
        <v>120</v>
      </c>
      <c r="L507" s="67">
        <v>1500000</v>
      </c>
      <c r="M507" s="67">
        <f>ROUNDDOWN(J507*L507,-3)</f>
        <v>6000000</v>
      </c>
      <c r="N507" s="340">
        <f>G507-M507</f>
        <v>0</v>
      </c>
      <c r="O507" s="240" t="str">
        <f>IF(AND(ISBLANK(H507),N507&lt;&gt;0),"Rev","")</f>
        <v/>
      </c>
      <c r="P507" s="244"/>
      <c r="Q507" s="244"/>
    </row>
    <row r="508" spans="1:19" ht="13.2" hidden="1" x14ac:dyDescent="0.25">
      <c r="A508" s="1" t="s">
        <v>885</v>
      </c>
      <c r="B508" s="65"/>
      <c r="C508" s="66" t="s">
        <v>886</v>
      </c>
      <c r="D508" s="65">
        <v>4</v>
      </c>
      <c r="E508" s="65" t="s">
        <v>120</v>
      </c>
      <c r="F508" s="67">
        <v>1000000</v>
      </c>
      <c r="G508" s="154">
        <f>ROUNDDOWN(D508*F508,-3)</f>
        <v>4000000</v>
      </c>
      <c r="H508" s="188"/>
      <c r="I508" s="66" t="s">
        <v>886</v>
      </c>
      <c r="J508" s="65">
        <v>4</v>
      </c>
      <c r="K508" s="65" t="s">
        <v>120</v>
      </c>
      <c r="L508" s="67">
        <v>1000000</v>
      </c>
      <c r="M508" s="67">
        <f>ROUNDDOWN(J508*L508,-3)</f>
        <v>4000000</v>
      </c>
      <c r="N508" s="340">
        <f>G508-M508</f>
        <v>0</v>
      </c>
      <c r="O508" s="240" t="str">
        <f>IF(AND(ISBLANK(H508),N508&lt;&gt;0),"Rev","")</f>
        <v/>
      </c>
      <c r="P508" s="244"/>
      <c r="Q508" s="244"/>
    </row>
    <row r="509" spans="1:19" ht="13.2" x14ac:dyDescent="0.25">
      <c r="A509" s="1" t="s">
        <v>887</v>
      </c>
      <c r="B509" s="68" t="s">
        <v>525</v>
      </c>
      <c r="C509" s="69" t="s">
        <v>35</v>
      </c>
      <c r="D509" s="68"/>
      <c r="E509" s="68"/>
      <c r="F509" s="70"/>
      <c r="G509" s="155">
        <f>G510</f>
        <v>40320000</v>
      </c>
      <c r="H509" s="189" t="s">
        <v>525</v>
      </c>
      <c r="I509" s="69" t="s">
        <v>35</v>
      </c>
      <c r="J509" s="68"/>
      <c r="K509" s="68"/>
      <c r="L509" s="70"/>
      <c r="M509" s="70">
        <f>M510</f>
        <v>43750000</v>
      </c>
      <c r="N509" s="445">
        <f>N510</f>
        <v>-3430000</v>
      </c>
      <c r="O509" s="279" t="s">
        <v>1007</v>
      </c>
      <c r="P509" s="244"/>
      <c r="Q509" s="244"/>
      <c r="R509" s="345" t="s">
        <v>393</v>
      </c>
      <c r="S509" s="311" t="s">
        <v>510</v>
      </c>
    </row>
    <row r="510" spans="1:19" ht="26.4" x14ac:dyDescent="0.25">
      <c r="A510" s="1" t="s">
        <v>888</v>
      </c>
      <c r="B510" s="65"/>
      <c r="C510" s="66" t="s">
        <v>889</v>
      </c>
      <c r="D510" s="65">
        <v>10</v>
      </c>
      <c r="E510" s="65" t="s">
        <v>26</v>
      </c>
      <c r="F510" s="67">
        <v>4032000</v>
      </c>
      <c r="G510" s="154">
        <f>ROUNDDOWN(D510*F510,-3)</f>
        <v>40320000</v>
      </c>
      <c r="H510" s="188"/>
      <c r="I510" s="271" t="s">
        <v>889</v>
      </c>
      <c r="J510" s="272">
        <v>25</v>
      </c>
      <c r="K510" s="272" t="s">
        <v>26</v>
      </c>
      <c r="L510" s="274">
        <v>1750000</v>
      </c>
      <c r="M510" s="274">
        <f>ROUNDDOWN(J510*L510,-3)</f>
        <v>43750000</v>
      </c>
      <c r="N510" s="479">
        <f>G510-M510</f>
        <v>-3430000</v>
      </c>
      <c r="O510" s="253" t="str">
        <f>IF(AND(ISBLANK(H510),N510&lt;&gt;0),"Rev detil","")</f>
        <v>Rev detil</v>
      </c>
      <c r="P510" s="244"/>
      <c r="Q510" s="244"/>
    </row>
    <row r="511" spans="1:19" ht="13.2" x14ac:dyDescent="0.25">
      <c r="A511" s="1" t="s">
        <v>890</v>
      </c>
      <c r="B511" s="68" t="s">
        <v>583</v>
      </c>
      <c r="C511" s="69" t="s">
        <v>80</v>
      </c>
      <c r="D511" s="68"/>
      <c r="E511" s="68"/>
      <c r="F511" s="70"/>
      <c r="G511" s="155">
        <f>G512</f>
        <v>1800000</v>
      </c>
      <c r="H511" s="189" t="s">
        <v>583</v>
      </c>
      <c r="I511" s="69" t="s">
        <v>80</v>
      </c>
      <c r="J511" s="68"/>
      <c r="K511" s="68"/>
      <c r="L511" s="70"/>
      <c r="M511" s="70">
        <f>M512</f>
        <v>1800000</v>
      </c>
      <c r="N511" s="417">
        <f>N512</f>
        <v>0</v>
      </c>
      <c r="O511" s="279" t="s">
        <v>1007</v>
      </c>
      <c r="P511" s="244"/>
      <c r="Q511" s="244"/>
      <c r="R511" s="345" t="s">
        <v>393</v>
      </c>
      <c r="S511" s="311" t="s">
        <v>510</v>
      </c>
    </row>
    <row r="512" spans="1:19" ht="13.2" hidden="1" x14ac:dyDescent="0.25">
      <c r="A512" s="1" t="s">
        <v>891</v>
      </c>
      <c r="B512" s="65"/>
      <c r="C512" s="66" t="s">
        <v>873</v>
      </c>
      <c r="D512" s="65">
        <v>12</v>
      </c>
      <c r="E512" s="65" t="s">
        <v>26</v>
      </c>
      <c r="F512" s="67">
        <v>150000</v>
      </c>
      <c r="G512" s="154">
        <f>ROUNDDOWN(D512*F512,-3)</f>
        <v>1800000</v>
      </c>
      <c r="H512" s="188"/>
      <c r="I512" s="66" t="s">
        <v>873</v>
      </c>
      <c r="J512" s="65">
        <v>12</v>
      </c>
      <c r="K512" s="65" t="s">
        <v>26</v>
      </c>
      <c r="L512" s="67">
        <v>150000</v>
      </c>
      <c r="M512" s="67">
        <f>ROUNDDOWN(J512*L512,-3)</f>
        <v>1800000</v>
      </c>
      <c r="N512" s="340">
        <f>G512-M512</f>
        <v>0</v>
      </c>
      <c r="O512" s="240" t="str">
        <f>IF(AND(ISBLANK(H512),N512&lt;&gt;0),"Rev","")</f>
        <v/>
      </c>
      <c r="P512" s="244"/>
      <c r="Q512" s="244"/>
    </row>
    <row r="513" spans="1:19" ht="13.2" x14ac:dyDescent="0.25">
      <c r="A513" s="1" t="s">
        <v>414</v>
      </c>
      <c r="B513" s="71" t="s">
        <v>167</v>
      </c>
      <c r="C513" s="72" t="s">
        <v>892</v>
      </c>
      <c r="D513" s="71"/>
      <c r="E513" s="71"/>
      <c r="F513" s="73"/>
      <c r="G513" s="156">
        <f>SUM(G514,G519,G521)</f>
        <v>51379000</v>
      </c>
      <c r="H513" s="190" t="s">
        <v>167</v>
      </c>
      <c r="I513" s="72" t="s">
        <v>892</v>
      </c>
      <c r="J513" s="71"/>
      <c r="K513" s="71"/>
      <c r="L513" s="73"/>
      <c r="M513" s="73">
        <f>SUM(M514,M519,M521)</f>
        <v>61758000</v>
      </c>
      <c r="N513" s="444">
        <f>SUM(N514,N519,N521)</f>
        <v>-10379000</v>
      </c>
      <c r="O513" s="279" t="s">
        <v>1007</v>
      </c>
      <c r="P513" s="244" t="s">
        <v>505</v>
      </c>
      <c r="Q513" s="244" t="s">
        <v>510</v>
      </c>
      <c r="S513" s="311"/>
    </row>
    <row r="514" spans="1:19" ht="13.2" x14ac:dyDescent="0.25">
      <c r="A514" s="1" t="s">
        <v>415</v>
      </c>
      <c r="B514" s="68" t="s">
        <v>523</v>
      </c>
      <c r="C514" s="69" t="s">
        <v>24</v>
      </c>
      <c r="D514" s="68"/>
      <c r="E514" s="68"/>
      <c r="F514" s="70"/>
      <c r="G514" s="155">
        <f>SUM(G515:G518)</f>
        <v>28500000</v>
      </c>
      <c r="H514" s="189" t="s">
        <v>523</v>
      </c>
      <c r="I514" s="69" t="s">
        <v>24</v>
      </c>
      <c r="J514" s="68"/>
      <c r="K514" s="68"/>
      <c r="L514" s="70"/>
      <c r="M514" s="70">
        <f>SUM(M515:M518)</f>
        <v>17500000</v>
      </c>
      <c r="N514" s="417">
        <f>SUM(N515:N518)</f>
        <v>11000000</v>
      </c>
      <c r="O514" s="279" t="s">
        <v>1007</v>
      </c>
      <c r="P514" s="244"/>
      <c r="Q514" s="244"/>
      <c r="R514" s="345" t="s">
        <v>393</v>
      </c>
      <c r="S514" s="311" t="s">
        <v>510</v>
      </c>
    </row>
    <row r="515" spans="1:19" ht="13.2" x14ac:dyDescent="0.25">
      <c r="A515" s="25" t="s">
        <v>416</v>
      </c>
      <c r="B515" s="65"/>
      <c r="C515" s="66" t="s">
        <v>555</v>
      </c>
      <c r="D515" s="65">
        <v>60</v>
      </c>
      <c r="E515" s="65" t="s">
        <v>26</v>
      </c>
      <c r="F515" s="67">
        <v>75000</v>
      </c>
      <c r="G515" s="154">
        <f>ROUNDDOWN(D515*F515,-3)</f>
        <v>4500000</v>
      </c>
      <c r="H515" s="188"/>
      <c r="I515" s="271" t="s">
        <v>555</v>
      </c>
      <c r="J515" s="272">
        <v>20</v>
      </c>
      <c r="K515" s="272" t="s">
        <v>26</v>
      </c>
      <c r="L515" s="274">
        <v>75000</v>
      </c>
      <c r="M515" s="274">
        <f>ROUNDDOWN(J515*L515,-3)</f>
        <v>1500000</v>
      </c>
      <c r="N515" s="480">
        <f>G515-M515</f>
        <v>3000000</v>
      </c>
      <c r="O515" s="253" t="str">
        <f>IF(AND(ISBLANK(H515),N515&lt;&gt;0),"Rev detil","")</f>
        <v>Rev detil</v>
      </c>
      <c r="P515" s="244"/>
      <c r="Q515" s="244"/>
    </row>
    <row r="516" spans="1:19" ht="13.2" x14ac:dyDescent="0.25">
      <c r="A516" s="25" t="s">
        <v>417</v>
      </c>
      <c r="B516" s="65"/>
      <c r="C516" s="66" t="s">
        <v>893</v>
      </c>
      <c r="D516" s="65">
        <v>6</v>
      </c>
      <c r="E516" s="65" t="s">
        <v>120</v>
      </c>
      <c r="F516" s="67">
        <v>1500000</v>
      </c>
      <c r="G516" s="154">
        <f>ROUNDDOWN(D516*F516,-3)</f>
        <v>9000000</v>
      </c>
      <c r="H516" s="188"/>
      <c r="I516" s="271" t="s">
        <v>893</v>
      </c>
      <c r="J516" s="272">
        <v>4</v>
      </c>
      <c r="K516" s="272" t="s">
        <v>120</v>
      </c>
      <c r="L516" s="274">
        <v>1500000</v>
      </c>
      <c r="M516" s="274">
        <f>ROUNDDOWN(J516*L516,-3)</f>
        <v>6000000</v>
      </c>
      <c r="N516" s="480">
        <f>G516-M516</f>
        <v>3000000</v>
      </c>
      <c r="O516" s="253" t="str">
        <f>IF(AND(ISBLANK(H516),N516&lt;&gt;0),"Rev detil","")</f>
        <v>Rev detil</v>
      </c>
      <c r="P516" s="244"/>
      <c r="Q516" s="244"/>
    </row>
    <row r="517" spans="1:19" ht="13.2" x14ac:dyDescent="0.25">
      <c r="A517" s="25" t="s">
        <v>418</v>
      </c>
      <c r="B517" s="65"/>
      <c r="C517" s="66" t="s">
        <v>557</v>
      </c>
      <c r="D517" s="65">
        <v>6</v>
      </c>
      <c r="E517" s="65" t="s">
        <v>120</v>
      </c>
      <c r="F517" s="67">
        <v>1500000</v>
      </c>
      <c r="G517" s="154">
        <f>ROUNDDOWN(D517*F517,-3)</f>
        <v>9000000</v>
      </c>
      <c r="H517" s="188"/>
      <c r="I517" s="271" t="s">
        <v>557</v>
      </c>
      <c r="J517" s="272">
        <v>4</v>
      </c>
      <c r="K517" s="272" t="s">
        <v>120</v>
      </c>
      <c r="L517" s="274">
        <v>1500000</v>
      </c>
      <c r="M517" s="274">
        <f>ROUNDDOWN(J517*L517,-3)</f>
        <v>6000000</v>
      </c>
      <c r="N517" s="480">
        <f>G517-M517</f>
        <v>3000000</v>
      </c>
      <c r="O517" s="253" t="str">
        <f>IF(AND(ISBLANK(H517),N517&lt;&gt;0),"Rev detil","")</f>
        <v>Rev detil</v>
      </c>
      <c r="P517" s="244"/>
      <c r="Q517" s="244"/>
    </row>
    <row r="518" spans="1:19" ht="13.2" x14ac:dyDescent="0.25">
      <c r="A518" s="25" t="s">
        <v>894</v>
      </c>
      <c r="B518" s="65"/>
      <c r="C518" s="66" t="s">
        <v>558</v>
      </c>
      <c r="D518" s="65">
        <v>6</v>
      </c>
      <c r="E518" s="65" t="s">
        <v>120</v>
      </c>
      <c r="F518" s="67">
        <v>1000000</v>
      </c>
      <c r="G518" s="154">
        <f>ROUNDDOWN(D518*F518,-3)</f>
        <v>6000000</v>
      </c>
      <c r="H518" s="188"/>
      <c r="I518" s="271" t="s">
        <v>558</v>
      </c>
      <c r="J518" s="272">
        <v>4</v>
      </c>
      <c r="K518" s="272" t="s">
        <v>120</v>
      </c>
      <c r="L518" s="274">
        <v>1000000</v>
      </c>
      <c r="M518" s="274">
        <f>ROUNDDOWN(J518*L518,-3)</f>
        <v>4000000</v>
      </c>
      <c r="N518" s="480">
        <f>G518-M518</f>
        <v>2000000</v>
      </c>
      <c r="O518" s="253" t="str">
        <f>IF(AND(ISBLANK(H518),N518&lt;&gt;0),"Rev detil","")</f>
        <v>Rev detil</v>
      </c>
      <c r="P518" s="244"/>
      <c r="Q518" s="244"/>
    </row>
    <row r="519" spans="1:19" ht="13.2" x14ac:dyDescent="0.25">
      <c r="A519" s="1" t="s">
        <v>419</v>
      </c>
      <c r="B519" s="74" t="s">
        <v>525</v>
      </c>
      <c r="C519" s="75" t="s">
        <v>35</v>
      </c>
      <c r="D519" s="74"/>
      <c r="E519" s="74"/>
      <c r="F519" s="76"/>
      <c r="G519" s="157">
        <f>G520</f>
        <v>21379000</v>
      </c>
      <c r="H519" s="191" t="s">
        <v>525</v>
      </c>
      <c r="I519" s="75" t="s">
        <v>35</v>
      </c>
      <c r="J519" s="74"/>
      <c r="K519" s="74"/>
      <c r="L519" s="76"/>
      <c r="M519" s="76">
        <f>M520</f>
        <v>42758000</v>
      </c>
      <c r="N519" s="447">
        <f>N520</f>
        <v>-21379000</v>
      </c>
      <c r="O519" s="279" t="s">
        <v>1007</v>
      </c>
      <c r="P519" s="244"/>
      <c r="Q519" s="244"/>
      <c r="R519" s="345" t="s">
        <v>393</v>
      </c>
      <c r="S519" s="311" t="s">
        <v>510</v>
      </c>
    </row>
    <row r="520" spans="1:19" ht="26.4" x14ac:dyDescent="0.25">
      <c r="A520" s="1" t="s">
        <v>420</v>
      </c>
      <c r="B520" s="65"/>
      <c r="C520" s="66" t="s">
        <v>895</v>
      </c>
      <c r="D520" s="65">
        <v>4</v>
      </c>
      <c r="E520" s="65" t="s">
        <v>26</v>
      </c>
      <c r="F520" s="67">
        <v>5344800</v>
      </c>
      <c r="G520" s="154">
        <f>ROUNDDOWN(D520*F520,-3)</f>
        <v>21379000</v>
      </c>
      <c r="H520" s="188"/>
      <c r="I520" s="271" t="s">
        <v>895</v>
      </c>
      <c r="J520" s="272">
        <v>8</v>
      </c>
      <c r="K520" s="272" t="s">
        <v>26</v>
      </c>
      <c r="L520" s="274">
        <v>5344800</v>
      </c>
      <c r="M520" s="274">
        <f>ROUNDDOWN(J520*L520,-3)</f>
        <v>42758000</v>
      </c>
      <c r="N520" s="479">
        <f>G520-M520</f>
        <v>-21379000</v>
      </c>
      <c r="O520" s="253" t="str">
        <f>IF(AND(ISBLANK(H520),N520&lt;&gt;0),"Rev detil","")</f>
        <v>Rev detil</v>
      </c>
      <c r="P520" s="244"/>
      <c r="Q520" s="244"/>
    </row>
    <row r="521" spans="1:19" ht="13.2" x14ac:dyDescent="0.25">
      <c r="A521" s="1" t="s">
        <v>896</v>
      </c>
      <c r="B521" s="68" t="s">
        <v>583</v>
      </c>
      <c r="C521" s="69" t="s">
        <v>80</v>
      </c>
      <c r="D521" s="68"/>
      <c r="E521" s="68"/>
      <c r="F521" s="70"/>
      <c r="G521" s="155">
        <f>G522</f>
        <v>1500000</v>
      </c>
      <c r="H521" s="189" t="s">
        <v>583</v>
      </c>
      <c r="I521" s="69" t="s">
        <v>80</v>
      </c>
      <c r="J521" s="68"/>
      <c r="K521" s="68"/>
      <c r="L521" s="70"/>
      <c r="M521" s="70">
        <f>M522</f>
        <v>1500000</v>
      </c>
      <c r="N521" s="417">
        <f>N522</f>
        <v>0</v>
      </c>
      <c r="O521" s="279" t="s">
        <v>1007</v>
      </c>
      <c r="P521" s="244"/>
      <c r="Q521" s="244"/>
      <c r="R521" s="345" t="s">
        <v>393</v>
      </c>
      <c r="S521" s="311" t="s">
        <v>510</v>
      </c>
    </row>
    <row r="522" spans="1:19" ht="13.2" hidden="1" x14ac:dyDescent="0.25">
      <c r="A522" s="1" t="s">
        <v>897</v>
      </c>
      <c r="B522" s="65"/>
      <c r="C522" s="66" t="s">
        <v>873</v>
      </c>
      <c r="D522" s="65">
        <v>10</v>
      </c>
      <c r="E522" s="65" t="s">
        <v>26</v>
      </c>
      <c r="F522" s="67">
        <v>150000</v>
      </c>
      <c r="G522" s="154">
        <f>ROUNDDOWN(D522*F522,-3)</f>
        <v>1500000</v>
      </c>
      <c r="H522" s="188"/>
      <c r="I522" s="66" t="s">
        <v>873</v>
      </c>
      <c r="J522" s="65">
        <v>10</v>
      </c>
      <c r="K522" s="65" t="s">
        <v>26</v>
      </c>
      <c r="L522" s="67">
        <v>150000</v>
      </c>
      <c r="M522" s="67">
        <f>ROUNDDOWN(J522*L522,-3)</f>
        <v>1500000</v>
      </c>
      <c r="N522" s="340">
        <f>G522-M522</f>
        <v>0</v>
      </c>
      <c r="O522" s="240" t="str">
        <f>IF(AND(ISBLANK(H522),N522&lt;&gt;0),"Rev","")</f>
        <v/>
      </c>
      <c r="P522" s="244"/>
      <c r="Q522" s="244"/>
    </row>
    <row r="523" spans="1:19" ht="13.2" x14ac:dyDescent="0.25">
      <c r="A523" s="1" t="s">
        <v>421</v>
      </c>
      <c r="B523" s="80" t="s">
        <v>177</v>
      </c>
      <c r="C523" s="81" t="s">
        <v>898</v>
      </c>
      <c r="D523" s="80"/>
      <c r="E523" s="80"/>
      <c r="F523" s="82"/>
      <c r="G523" s="159">
        <f>SUM(G524,G529,G531)</f>
        <v>64553000</v>
      </c>
      <c r="H523" s="193" t="s">
        <v>177</v>
      </c>
      <c r="I523" s="81" t="s">
        <v>898</v>
      </c>
      <c r="J523" s="80"/>
      <c r="K523" s="80"/>
      <c r="L523" s="82"/>
      <c r="M523" s="82">
        <f>SUM(M524,M529,M531)</f>
        <v>47000000</v>
      </c>
      <c r="N523" s="420">
        <f>SUM(N524,N529,N531)</f>
        <v>17553000</v>
      </c>
      <c r="O523" s="279" t="s">
        <v>1007</v>
      </c>
      <c r="P523" s="244" t="s">
        <v>505</v>
      </c>
      <c r="Q523" s="244" t="s">
        <v>510</v>
      </c>
      <c r="S523" s="311"/>
    </row>
    <row r="524" spans="1:19" ht="13.2" x14ac:dyDescent="0.25">
      <c r="A524" s="1" t="s">
        <v>422</v>
      </c>
      <c r="B524" s="68" t="s">
        <v>523</v>
      </c>
      <c r="C524" s="69" t="s">
        <v>24</v>
      </c>
      <c r="D524" s="68"/>
      <c r="E524" s="68"/>
      <c r="F524" s="70"/>
      <c r="G524" s="155">
        <f>SUM(G525:G528)</f>
        <v>27750000</v>
      </c>
      <c r="H524" s="189" t="s">
        <v>523</v>
      </c>
      <c r="I524" s="69" t="s">
        <v>24</v>
      </c>
      <c r="J524" s="68"/>
      <c r="K524" s="68"/>
      <c r="L524" s="70"/>
      <c r="M524" s="70">
        <f>SUM(M525:M528)</f>
        <v>15500000</v>
      </c>
      <c r="N524" s="417">
        <f>SUM(N525:N528)</f>
        <v>12250000</v>
      </c>
      <c r="O524" s="279" t="s">
        <v>1007</v>
      </c>
      <c r="P524" s="244"/>
      <c r="Q524" s="244"/>
      <c r="R524" s="345" t="s">
        <v>393</v>
      </c>
      <c r="S524" s="311" t="s">
        <v>510</v>
      </c>
    </row>
    <row r="525" spans="1:19" ht="13.2" x14ac:dyDescent="0.25">
      <c r="A525" s="1" t="s">
        <v>423</v>
      </c>
      <c r="B525" s="65"/>
      <c r="C525" s="66" t="s">
        <v>555</v>
      </c>
      <c r="D525" s="65">
        <v>50</v>
      </c>
      <c r="E525" s="65" t="s">
        <v>26</v>
      </c>
      <c r="F525" s="67">
        <v>75000</v>
      </c>
      <c r="G525" s="154">
        <f>ROUNDDOWN(D525*F525,-3)</f>
        <v>3750000</v>
      </c>
      <c r="H525" s="188"/>
      <c r="I525" s="271" t="s">
        <v>555</v>
      </c>
      <c r="J525" s="272">
        <v>20</v>
      </c>
      <c r="K525" s="272" t="s">
        <v>26</v>
      </c>
      <c r="L525" s="274">
        <v>75000</v>
      </c>
      <c r="M525" s="274">
        <f>ROUNDDOWN(J525*L525,-3)</f>
        <v>1500000</v>
      </c>
      <c r="N525" s="480">
        <f>G525-M525</f>
        <v>2250000</v>
      </c>
      <c r="O525" s="279" t="s">
        <v>1007</v>
      </c>
      <c r="P525" s="244"/>
      <c r="Q525" s="244"/>
    </row>
    <row r="526" spans="1:19" ht="13.2" x14ac:dyDescent="0.25">
      <c r="A526" s="1" t="s">
        <v>424</v>
      </c>
      <c r="B526" s="65"/>
      <c r="C526" s="66" t="s">
        <v>893</v>
      </c>
      <c r="D526" s="65">
        <v>6</v>
      </c>
      <c r="E526" s="65" t="s">
        <v>120</v>
      </c>
      <c r="F526" s="67">
        <v>1500000</v>
      </c>
      <c r="G526" s="154">
        <f>ROUNDDOWN(D526*F526,-3)</f>
        <v>9000000</v>
      </c>
      <c r="H526" s="188"/>
      <c r="I526" s="271" t="s">
        <v>893</v>
      </c>
      <c r="J526" s="272">
        <v>4</v>
      </c>
      <c r="K526" s="272" t="s">
        <v>120</v>
      </c>
      <c r="L526" s="274">
        <v>1500000</v>
      </c>
      <c r="M526" s="274">
        <f>ROUNDDOWN(J526*L526,-3)</f>
        <v>6000000</v>
      </c>
      <c r="N526" s="480">
        <f>G526-M526</f>
        <v>3000000</v>
      </c>
      <c r="O526" s="253" t="str">
        <f>IF(AND(ISBLANK(H526),N526&lt;&gt;0),"Rev detil","")</f>
        <v>Rev detil</v>
      </c>
      <c r="P526" s="244"/>
      <c r="Q526" s="244"/>
    </row>
    <row r="527" spans="1:19" ht="13.2" x14ac:dyDescent="0.25">
      <c r="A527" s="1" t="s">
        <v>899</v>
      </c>
      <c r="B527" s="65"/>
      <c r="C527" s="66" t="s">
        <v>557</v>
      </c>
      <c r="D527" s="65">
        <v>6</v>
      </c>
      <c r="E527" s="65" t="s">
        <v>120</v>
      </c>
      <c r="F527" s="67">
        <v>1500000</v>
      </c>
      <c r="G527" s="154">
        <f>ROUNDDOWN(D527*F527,-3)</f>
        <v>9000000</v>
      </c>
      <c r="H527" s="188"/>
      <c r="I527" s="271" t="s">
        <v>557</v>
      </c>
      <c r="J527" s="272">
        <v>4</v>
      </c>
      <c r="K527" s="272" t="s">
        <v>120</v>
      </c>
      <c r="L527" s="274">
        <v>1500000</v>
      </c>
      <c r="M527" s="274">
        <f>ROUNDDOWN(J527*L527,-3)</f>
        <v>6000000</v>
      </c>
      <c r="N527" s="480">
        <f>G527-M527</f>
        <v>3000000</v>
      </c>
      <c r="O527" s="253" t="str">
        <f>IF(AND(ISBLANK(H527),N527&lt;&gt;0),"Rev detil","")</f>
        <v>Rev detil</v>
      </c>
      <c r="P527" s="244"/>
      <c r="Q527" s="244"/>
    </row>
    <row r="528" spans="1:19" ht="13.2" x14ac:dyDescent="0.25">
      <c r="A528" s="1" t="s">
        <v>900</v>
      </c>
      <c r="B528" s="65"/>
      <c r="C528" s="66" t="s">
        <v>558</v>
      </c>
      <c r="D528" s="65">
        <v>6</v>
      </c>
      <c r="E528" s="65" t="s">
        <v>120</v>
      </c>
      <c r="F528" s="67">
        <v>1000000</v>
      </c>
      <c r="G528" s="154">
        <f>ROUNDDOWN(D528*F528,-3)</f>
        <v>6000000</v>
      </c>
      <c r="H528" s="188"/>
      <c r="I528" s="271" t="s">
        <v>558</v>
      </c>
      <c r="J528" s="272">
        <v>2</v>
      </c>
      <c r="K528" s="272" t="s">
        <v>120</v>
      </c>
      <c r="L528" s="274">
        <v>1000000</v>
      </c>
      <c r="M528" s="274">
        <f>ROUNDDOWN(J528*L528,-3)</f>
        <v>2000000</v>
      </c>
      <c r="N528" s="480">
        <f>G528-M528</f>
        <v>4000000</v>
      </c>
      <c r="O528" s="253" t="str">
        <f>IF(AND(ISBLANK(H528),N528&lt;&gt;0),"Rev detil","")</f>
        <v>Rev detil</v>
      </c>
      <c r="P528" s="244"/>
      <c r="Q528" s="244"/>
    </row>
    <row r="529" spans="1:19" ht="13.2" x14ac:dyDescent="0.25">
      <c r="A529" s="1" t="s">
        <v>901</v>
      </c>
      <c r="B529" s="62" t="s">
        <v>525</v>
      </c>
      <c r="C529" s="63" t="s">
        <v>35</v>
      </c>
      <c r="D529" s="62"/>
      <c r="E529" s="62"/>
      <c r="F529" s="64"/>
      <c r="G529" s="153">
        <f>G530</f>
        <v>35003000</v>
      </c>
      <c r="H529" s="187" t="s">
        <v>525</v>
      </c>
      <c r="I529" s="63" t="s">
        <v>35</v>
      </c>
      <c r="J529" s="62"/>
      <c r="K529" s="62"/>
      <c r="L529" s="64"/>
      <c r="M529" s="64">
        <f>M530</f>
        <v>31500000</v>
      </c>
      <c r="N529" s="416">
        <f>N530</f>
        <v>3503000</v>
      </c>
      <c r="O529" s="279" t="s">
        <v>1007</v>
      </c>
      <c r="P529" s="244"/>
      <c r="Q529" s="244"/>
      <c r="R529" s="345" t="s">
        <v>393</v>
      </c>
      <c r="S529" s="311" t="s">
        <v>510</v>
      </c>
    </row>
    <row r="530" spans="1:19" ht="13.2" x14ac:dyDescent="0.25">
      <c r="A530" s="1" t="s">
        <v>902</v>
      </c>
      <c r="B530" s="65"/>
      <c r="C530" s="66" t="s">
        <v>903</v>
      </c>
      <c r="D530" s="65">
        <v>10</v>
      </c>
      <c r="E530" s="65" t="s">
        <v>26</v>
      </c>
      <c r="F530" s="67">
        <v>3500333</v>
      </c>
      <c r="G530" s="154">
        <f>ROUNDDOWN(D530*F530,-3)</f>
        <v>35003000</v>
      </c>
      <c r="H530" s="188"/>
      <c r="I530" s="271" t="s">
        <v>903</v>
      </c>
      <c r="J530" s="272">
        <v>18</v>
      </c>
      <c r="K530" s="272" t="s">
        <v>26</v>
      </c>
      <c r="L530" s="274">
        <v>1750000</v>
      </c>
      <c r="M530" s="274">
        <f>ROUNDDOWN(J530*L530,-3)</f>
        <v>31500000</v>
      </c>
      <c r="N530" s="480">
        <f>G530-M530</f>
        <v>3503000</v>
      </c>
      <c r="O530" s="253" t="str">
        <f>IF(AND(ISBLANK(H530),N530&lt;&gt;0),"Rev detil","")</f>
        <v>Rev detil</v>
      </c>
      <c r="P530" s="244"/>
      <c r="Q530" s="244"/>
    </row>
    <row r="531" spans="1:19" ht="13.2" x14ac:dyDescent="0.25">
      <c r="A531" s="1" t="s">
        <v>904</v>
      </c>
      <c r="B531" s="68" t="s">
        <v>583</v>
      </c>
      <c r="C531" s="69" t="s">
        <v>80</v>
      </c>
      <c r="D531" s="68"/>
      <c r="E531" s="68"/>
      <c r="F531" s="70"/>
      <c r="G531" s="155">
        <f>G532</f>
        <v>1800000</v>
      </c>
      <c r="H531" s="189" t="s">
        <v>583</v>
      </c>
      <c r="I531" s="69" t="s">
        <v>80</v>
      </c>
      <c r="J531" s="68"/>
      <c r="K531" s="68"/>
      <c r="L531" s="70"/>
      <c r="M531" s="70">
        <f>M532</f>
        <v>0</v>
      </c>
      <c r="N531" s="417">
        <f>N532</f>
        <v>1800000</v>
      </c>
      <c r="O531" s="279" t="s">
        <v>1007</v>
      </c>
      <c r="P531" s="244"/>
      <c r="Q531" s="244"/>
      <c r="R531" s="345" t="s">
        <v>393</v>
      </c>
      <c r="S531" s="311" t="s">
        <v>510</v>
      </c>
    </row>
    <row r="532" spans="1:19" ht="13.2" x14ac:dyDescent="0.25">
      <c r="A532" s="1" t="s">
        <v>905</v>
      </c>
      <c r="B532" s="65"/>
      <c r="C532" s="66" t="s">
        <v>873</v>
      </c>
      <c r="D532" s="65">
        <v>12</v>
      </c>
      <c r="E532" s="65" t="s">
        <v>26</v>
      </c>
      <c r="F532" s="67">
        <v>150000</v>
      </c>
      <c r="G532" s="154">
        <f>ROUNDDOWN(D532*F532,-3)</f>
        <v>1800000</v>
      </c>
      <c r="H532" s="188"/>
      <c r="I532" s="271" t="s">
        <v>873</v>
      </c>
      <c r="J532" s="272">
        <v>0</v>
      </c>
      <c r="K532" s="272" t="s">
        <v>26</v>
      </c>
      <c r="L532" s="274">
        <v>150000</v>
      </c>
      <c r="M532" s="274">
        <f>ROUNDDOWN(J532*L532,-3)</f>
        <v>0</v>
      </c>
      <c r="N532" s="480">
        <f>G532-M532</f>
        <v>1800000</v>
      </c>
      <c r="O532" s="253" t="str">
        <f>IF(AND(ISBLANK(H532),N532&lt;&gt;0),"Rev detil","")</f>
        <v>Rev detil</v>
      </c>
      <c r="P532" s="244"/>
      <c r="Q532" s="244"/>
    </row>
    <row r="533" spans="1:19" ht="13.2" x14ac:dyDescent="0.25">
      <c r="A533" s="1" t="s">
        <v>425</v>
      </c>
      <c r="B533" s="80" t="s">
        <v>191</v>
      </c>
      <c r="C533" s="81" t="s">
        <v>906</v>
      </c>
      <c r="D533" s="80"/>
      <c r="E533" s="80"/>
      <c r="F533" s="82"/>
      <c r="G533" s="159">
        <f>SUM(G534,G539,G541)</f>
        <v>150000000</v>
      </c>
      <c r="H533" s="193" t="s">
        <v>191</v>
      </c>
      <c r="I533" s="81" t="s">
        <v>906</v>
      </c>
      <c r="J533" s="80"/>
      <c r="K533" s="80"/>
      <c r="L533" s="82"/>
      <c r="M533" s="82">
        <f>SUM(M534,M539,M541)</f>
        <v>150000000</v>
      </c>
      <c r="N533" s="420">
        <f>SUM(N534,N539,N541)</f>
        <v>0</v>
      </c>
      <c r="O533" s="279" t="s">
        <v>1007</v>
      </c>
      <c r="P533" s="244" t="s">
        <v>505</v>
      </c>
      <c r="Q533" s="244" t="s">
        <v>510</v>
      </c>
      <c r="S533" s="311"/>
    </row>
    <row r="534" spans="1:19" ht="13.2" hidden="1" x14ac:dyDescent="0.25">
      <c r="A534" s="1" t="s">
        <v>427</v>
      </c>
      <c r="B534" s="62" t="s">
        <v>523</v>
      </c>
      <c r="C534" s="63" t="s">
        <v>24</v>
      </c>
      <c r="D534" s="62"/>
      <c r="E534" s="62"/>
      <c r="F534" s="64"/>
      <c r="G534" s="153">
        <f>SUM(G535:G538)</f>
        <v>13000000</v>
      </c>
      <c r="H534" s="187" t="s">
        <v>523</v>
      </c>
      <c r="I534" s="63" t="s">
        <v>24</v>
      </c>
      <c r="J534" s="62"/>
      <c r="K534" s="62"/>
      <c r="L534" s="64"/>
      <c r="M534" s="64">
        <f>SUM(M535:M538)</f>
        <v>13000000</v>
      </c>
      <c r="N534" s="416">
        <f>SUM(N535:N538)</f>
        <v>0</v>
      </c>
      <c r="O534" s="280"/>
      <c r="P534" s="244"/>
      <c r="Q534" s="244"/>
      <c r="R534" s="345" t="s">
        <v>393</v>
      </c>
      <c r="S534" s="311" t="s">
        <v>510</v>
      </c>
    </row>
    <row r="535" spans="1:19" ht="13.2" hidden="1" x14ac:dyDescent="0.25">
      <c r="A535" s="1" t="s">
        <v>428</v>
      </c>
      <c r="B535" s="65"/>
      <c r="C535" s="66" t="s">
        <v>555</v>
      </c>
      <c r="D535" s="65">
        <v>120</v>
      </c>
      <c r="E535" s="65" t="s">
        <v>26</v>
      </c>
      <c r="F535" s="67">
        <v>75000</v>
      </c>
      <c r="G535" s="154">
        <f>ROUNDDOWN(D535*F535,-3)</f>
        <v>9000000</v>
      </c>
      <c r="H535" s="188"/>
      <c r="I535" s="66" t="s">
        <v>555</v>
      </c>
      <c r="J535" s="65">
        <v>120</v>
      </c>
      <c r="K535" s="65" t="s">
        <v>26</v>
      </c>
      <c r="L535" s="67">
        <v>75000</v>
      </c>
      <c r="M535" s="67">
        <f>ROUNDDOWN(J535*L535,-3)</f>
        <v>9000000</v>
      </c>
      <c r="N535" s="340">
        <f>G535-M535</f>
        <v>0</v>
      </c>
      <c r="O535" s="240" t="str">
        <f>IF(AND(ISBLANK(H535),N535&lt;&gt;0),"Rev","")</f>
        <v/>
      </c>
      <c r="P535" s="244"/>
      <c r="Q535" s="244"/>
    </row>
    <row r="536" spans="1:19" ht="13.2" hidden="1" x14ac:dyDescent="0.25">
      <c r="A536" s="1" t="s">
        <v>907</v>
      </c>
      <c r="B536" s="65"/>
      <c r="C536" s="66" t="s">
        <v>893</v>
      </c>
      <c r="D536" s="65">
        <v>1</v>
      </c>
      <c r="E536" s="65" t="s">
        <v>120</v>
      </c>
      <c r="F536" s="67">
        <v>1500000</v>
      </c>
      <c r="G536" s="154">
        <f>ROUNDDOWN(D536*F536,-3)</f>
        <v>1500000</v>
      </c>
      <c r="H536" s="188"/>
      <c r="I536" s="66" t="s">
        <v>893</v>
      </c>
      <c r="J536" s="65">
        <v>1</v>
      </c>
      <c r="K536" s="65" t="s">
        <v>120</v>
      </c>
      <c r="L536" s="67">
        <v>1500000</v>
      </c>
      <c r="M536" s="67">
        <f>ROUNDDOWN(J536*L536,-3)</f>
        <v>1500000</v>
      </c>
      <c r="N536" s="340">
        <f>G536-M536</f>
        <v>0</v>
      </c>
      <c r="O536" s="240" t="str">
        <f>IF(AND(ISBLANK(H536),N536&lt;&gt;0),"Rev","")</f>
        <v/>
      </c>
      <c r="P536" s="244"/>
      <c r="Q536" s="244"/>
    </row>
    <row r="537" spans="1:19" ht="13.2" hidden="1" x14ac:dyDescent="0.25">
      <c r="A537" s="1" t="s">
        <v>908</v>
      </c>
      <c r="B537" s="65"/>
      <c r="C537" s="66" t="s">
        <v>557</v>
      </c>
      <c r="D537" s="65">
        <v>1</v>
      </c>
      <c r="E537" s="65" t="s">
        <v>120</v>
      </c>
      <c r="F537" s="67">
        <v>1500000</v>
      </c>
      <c r="G537" s="154">
        <f>ROUNDDOWN(D537*F537,-3)</f>
        <v>1500000</v>
      </c>
      <c r="H537" s="188"/>
      <c r="I537" s="66" t="s">
        <v>557</v>
      </c>
      <c r="J537" s="65">
        <v>1</v>
      </c>
      <c r="K537" s="65" t="s">
        <v>120</v>
      </c>
      <c r="L537" s="67">
        <v>1500000</v>
      </c>
      <c r="M537" s="67">
        <f>ROUNDDOWN(J537*L537,-3)</f>
        <v>1500000</v>
      </c>
      <c r="N537" s="340">
        <f>G537-M537</f>
        <v>0</v>
      </c>
      <c r="O537" s="240" t="str">
        <f>IF(AND(ISBLANK(H537),N537&lt;&gt;0),"Rev","")</f>
        <v/>
      </c>
      <c r="P537" s="244"/>
      <c r="Q537" s="244"/>
    </row>
    <row r="538" spans="1:19" ht="13.2" hidden="1" x14ac:dyDescent="0.25">
      <c r="A538" s="1" t="s">
        <v>909</v>
      </c>
      <c r="B538" s="65"/>
      <c r="C538" s="66" t="s">
        <v>558</v>
      </c>
      <c r="D538" s="65">
        <v>1</v>
      </c>
      <c r="E538" s="65" t="s">
        <v>120</v>
      </c>
      <c r="F538" s="67">
        <v>1000000</v>
      </c>
      <c r="G538" s="154">
        <f>ROUNDDOWN(D538*F538,-3)</f>
        <v>1000000</v>
      </c>
      <c r="H538" s="188"/>
      <c r="I538" s="66" t="s">
        <v>558</v>
      </c>
      <c r="J538" s="65">
        <v>1</v>
      </c>
      <c r="K538" s="65" t="s">
        <v>120</v>
      </c>
      <c r="L538" s="67">
        <v>1000000</v>
      </c>
      <c r="M538" s="67">
        <f>ROUNDDOWN(J538*L538,-3)</f>
        <v>1000000</v>
      </c>
      <c r="N538" s="340">
        <f>G538-M538</f>
        <v>0</v>
      </c>
      <c r="O538" s="240" t="str">
        <f>IF(AND(ISBLANK(H538),N538&lt;&gt;0),"Rev","")</f>
        <v/>
      </c>
      <c r="P538" s="244"/>
      <c r="Q538" s="244"/>
    </row>
    <row r="539" spans="1:19" ht="13.2" hidden="1" x14ac:dyDescent="0.25">
      <c r="A539" s="1" t="s">
        <v>910</v>
      </c>
      <c r="B539" s="74" t="s">
        <v>528</v>
      </c>
      <c r="C539" s="75" t="s">
        <v>31</v>
      </c>
      <c r="D539" s="74"/>
      <c r="E539" s="74"/>
      <c r="F539" s="76"/>
      <c r="G539" s="157">
        <f>G540</f>
        <v>10000000</v>
      </c>
      <c r="H539" s="191" t="s">
        <v>528</v>
      </c>
      <c r="I539" s="75" t="s">
        <v>31</v>
      </c>
      <c r="J539" s="74"/>
      <c r="K539" s="74"/>
      <c r="L539" s="76"/>
      <c r="M539" s="76">
        <f>M540</f>
        <v>10000000</v>
      </c>
      <c r="N539" s="418">
        <f>N540</f>
        <v>0</v>
      </c>
      <c r="O539" s="283"/>
      <c r="P539" s="244"/>
      <c r="Q539" s="244"/>
      <c r="R539" s="345" t="s">
        <v>393</v>
      </c>
      <c r="S539" s="311" t="s">
        <v>510</v>
      </c>
    </row>
    <row r="540" spans="1:19" ht="13.2" hidden="1" x14ac:dyDescent="0.25">
      <c r="A540" s="1" t="s">
        <v>911</v>
      </c>
      <c r="B540" s="65"/>
      <c r="C540" s="66" t="s">
        <v>559</v>
      </c>
      <c r="D540" s="65">
        <v>10</v>
      </c>
      <c r="E540" s="65" t="s">
        <v>33</v>
      </c>
      <c r="F540" s="67">
        <v>1000000</v>
      </c>
      <c r="G540" s="154">
        <f>ROUNDDOWN(D540*F540,-3)</f>
        <v>10000000</v>
      </c>
      <c r="H540" s="188"/>
      <c r="I540" s="66" t="s">
        <v>559</v>
      </c>
      <c r="J540" s="65">
        <v>10</v>
      </c>
      <c r="K540" s="65" t="s">
        <v>33</v>
      </c>
      <c r="L540" s="67">
        <v>1000000</v>
      </c>
      <c r="M540" s="67">
        <f>ROUNDDOWN(J540*L540,-3)</f>
        <v>10000000</v>
      </c>
      <c r="N540" s="340">
        <f>G540-M540</f>
        <v>0</v>
      </c>
      <c r="O540" s="240" t="str">
        <f>IF(AND(ISBLANK(H540),N540&lt;&gt;0),"Rev","")</f>
        <v/>
      </c>
      <c r="P540" s="244"/>
      <c r="Q540" s="244"/>
    </row>
    <row r="541" spans="1:19" ht="13.2" hidden="1" x14ac:dyDescent="0.25">
      <c r="A541" s="1" t="s">
        <v>429</v>
      </c>
      <c r="B541" s="68" t="s">
        <v>525</v>
      </c>
      <c r="C541" s="69" t="s">
        <v>35</v>
      </c>
      <c r="D541" s="68"/>
      <c r="E541" s="68"/>
      <c r="F541" s="70"/>
      <c r="G541" s="155">
        <f>G542</f>
        <v>127000000</v>
      </c>
      <c r="H541" s="189" t="s">
        <v>525</v>
      </c>
      <c r="I541" s="69" t="s">
        <v>35</v>
      </c>
      <c r="J541" s="68"/>
      <c r="K541" s="68"/>
      <c r="L541" s="70"/>
      <c r="M541" s="70">
        <f>M542</f>
        <v>127000000</v>
      </c>
      <c r="N541" s="417">
        <f>N542</f>
        <v>0</v>
      </c>
      <c r="O541" s="281"/>
      <c r="P541" s="244"/>
      <c r="Q541" s="244"/>
      <c r="R541" s="345" t="s">
        <v>393</v>
      </c>
      <c r="S541" s="311" t="s">
        <v>510</v>
      </c>
    </row>
    <row r="542" spans="1:19" ht="13.2" hidden="1" x14ac:dyDescent="0.25">
      <c r="A542" s="1" t="s">
        <v>430</v>
      </c>
      <c r="B542" s="65"/>
      <c r="C542" s="66" t="s">
        <v>912</v>
      </c>
      <c r="D542" s="65">
        <v>20</v>
      </c>
      <c r="E542" s="65" t="s">
        <v>26</v>
      </c>
      <c r="F542" s="67">
        <v>6350000</v>
      </c>
      <c r="G542" s="154">
        <f>ROUNDDOWN(D542*F542,-3)</f>
        <v>127000000</v>
      </c>
      <c r="H542" s="188"/>
      <c r="I542" s="66" t="s">
        <v>912</v>
      </c>
      <c r="J542" s="65">
        <v>20</v>
      </c>
      <c r="K542" s="65" t="s">
        <v>26</v>
      </c>
      <c r="L542" s="67">
        <v>6350000</v>
      </c>
      <c r="M542" s="67">
        <f>ROUNDDOWN(J542*L542,-3)</f>
        <v>127000000</v>
      </c>
      <c r="N542" s="340">
        <f>G542-M542</f>
        <v>0</v>
      </c>
      <c r="O542" s="240" t="str">
        <f>IF(AND(ISBLANK(H542),N542&lt;&gt;0),"Rev","")</f>
        <v/>
      </c>
      <c r="P542" s="244"/>
      <c r="Q542" s="244"/>
    </row>
    <row r="543" spans="1:19" ht="13.2" x14ac:dyDescent="0.25">
      <c r="A543" s="1" t="s">
        <v>431</v>
      </c>
      <c r="B543" s="80" t="s">
        <v>203</v>
      </c>
      <c r="C543" s="81" t="s">
        <v>204</v>
      </c>
      <c r="D543" s="80"/>
      <c r="E543" s="80"/>
      <c r="F543" s="82"/>
      <c r="G543" s="159">
        <f>SUM(G544,G549,G551)</f>
        <v>78803000</v>
      </c>
      <c r="H543" s="193" t="s">
        <v>203</v>
      </c>
      <c r="I543" s="81" t="s">
        <v>204</v>
      </c>
      <c r="J543" s="80"/>
      <c r="K543" s="80"/>
      <c r="L543" s="82"/>
      <c r="M543" s="82">
        <f>SUM(M544,M549,M551)</f>
        <v>68803000</v>
      </c>
      <c r="N543" s="420">
        <f>SUM(N544,N549,N551)</f>
        <v>10000000</v>
      </c>
      <c r="O543" s="279" t="s">
        <v>1007</v>
      </c>
      <c r="P543" s="244" t="s">
        <v>499</v>
      </c>
      <c r="Q543" s="244" t="s">
        <v>500</v>
      </c>
      <c r="S543" s="311"/>
    </row>
    <row r="544" spans="1:19" ht="13.2" x14ac:dyDescent="0.25">
      <c r="A544" s="1" t="s">
        <v>913</v>
      </c>
      <c r="B544" s="68" t="s">
        <v>523</v>
      </c>
      <c r="C544" s="69" t="s">
        <v>24</v>
      </c>
      <c r="D544" s="68"/>
      <c r="E544" s="68"/>
      <c r="F544" s="70"/>
      <c r="G544" s="155">
        <f>SUM(G545:G548)</f>
        <v>15500000</v>
      </c>
      <c r="H544" s="189" t="s">
        <v>523</v>
      </c>
      <c r="I544" s="69" t="s">
        <v>24</v>
      </c>
      <c r="J544" s="68"/>
      <c r="K544" s="68"/>
      <c r="L544" s="70"/>
      <c r="M544" s="70">
        <f>SUM(M545:M548)</f>
        <v>15500000</v>
      </c>
      <c r="N544" s="417">
        <f>SUM(N545:N548)</f>
        <v>0</v>
      </c>
      <c r="O544" s="279" t="s">
        <v>1007</v>
      </c>
      <c r="P544" s="244"/>
      <c r="Q544" s="244"/>
      <c r="S544" s="311" t="s">
        <v>500</v>
      </c>
    </row>
    <row r="545" spans="1:19" ht="13.2" x14ac:dyDescent="0.25">
      <c r="A545" s="1" t="s">
        <v>914</v>
      </c>
      <c r="B545" s="65"/>
      <c r="C545" s="66" t="s">
        <v>555</v>
      </c>
      <c r="D545" s="65">
        <v>100</v>
      </c>
      <c r="E545" s="65" t="s">
        <v>26</v>
      </c>
      <c r="F545" s="67">
        <v>75000</v>
      </c>
      <c r="G545" s="154">
        <f>ROUNDDOWN(D545*F545,-3)</f>
        <v>7500000</v>
      </c>
      <c r="H545" s="188"/>
      <c r="I545" s="271" t="s">
        <v>555</v>
      </c>
      <c r="J545" s="272">
        <v>130</v>
      </c>
      <c r="K545" s="272" t="s">
        <v>26</v>
      </c>
      <c r="L545" s="274">
        <v>75000</v>
      </c>
      <c r="M545" s="274">
        <f>ROUNDDOWN(J545*L545,-3)</f>
        <v>9750000</v>
      </c>
      <c r="N545" s="479">
        <f>G545-M545</f>
        <v>-2250000</v>
      </c>
      <c r="O545" s="253" t="str">
        <f>IF(AND(ISBLANK(H545),N545&lt;&gt;0),"Rev detil","")</f>
        <v>Rev detil</v>
      </c>
      <c r="P545" s="244"/>
      <c r="Q545" s="244"/>
    </row>
    <row r="546" spans="1:19" ht="13.2" x14ac:dyDescent="0.25">
      <c r="A546" s="1" t="s">
        <v>915</v>
      </c>
      <c r="B546" s="65"/>
      <c r="C546" s="66" t="s">
        <v>893</v>
      </c>
      <c r="D546" s="65">
        <v>2</v>
      </c>
      <c r="E546" s="65" t="s">
        <v>120</v>
      </c>
      <c r="F546" s="67">
        <v>1500000</v>
      </c>
      <c r="G546" s="154">
        <f>ROUNDDOWN(D546*F546,-3)</f>
        <v>3000000</v>
      </c>
      <c r="H546" s="188"/>
      <c r="I546" s="271" t="s">
        <v>893</v>
      </c>
      <c r="J546" s="272">
        <v>1</v>
      </c>
      <c r="K546" s="272" t="s">
        <v>120</v>
      </c>
      <c r="L546" s="274">
        <v>750000</v>
      </c>
      <c r="M546" s="274">
        <f>ROUNDDOWN(J546*L546,-3)</f>
        <v>750000</v>
      </c>
      <c r="N546" s="480">
        <f>G546-M546</f>
        <v>2250000</v>
      </c>
      <c r="O546" s="253" t="str">
        <f>IF(AND(ISBLANK(H546),N546&lt;&gt;0),"Rev detil","")</f>
        <v>Rev detil</v>
      </c>
      <c r="P546" s="244"/>
      <c r="Q546" s="244"/>
    </row>
    <row r="547" spans="1:19" ht="13.2" x14ac:dyDescent="0.25">
      <c r="A547" s="1" t="s">
        <v>916</v>
      </c>
      <c r="B547" s="65"/>
      <c r="C547" s="66" t="s">
        <v>557</v>
      </c>
      <c r="D547" s="65">
        <v>2</v>
      </c>
      <c r="E547" s="65" t="s">
        <v>120</v>
      </c>
      <c r="F547" s="67">
        <v>1500000</v>
      </c>
      <c r="G547" s="154">
        <f>ROUNDDOWN(D547*F547,-3)</f>
        <v>3000000</v>
      </c>
      <c r="H547" s="188"/>
      <c r="I547" s="66" t="s">
        <v>557</v>
      </c>
      <c r="J547" s="65">
        <v>2</v>
      </c>
      <c r="K547" s="65" t="s">
        <v>120</v>
      </c>
      <c r="L547" s="67">
        <v>1500000</v>
      </c>
      <c r="M547" s="67">
        <f>ROUNDDOWN(J547*L547,-3)</f>
        <v>3000000</v>
      </c>
      <c r="N547" s="340">
        <f>G547-M547</f>
        <v>0</v>
      </c>
      <c r="O547" s="279" t="s">
        <v>1007</v>
      </c>
      <c r="P547" s="244"/>
      <c r="Q547" s="244"/>
    </row>
    <row r="548" spans="1:19" ht="13.2" x14ac:dyDescent="0.25">
      <c r="A548" s="1" t="s">
        <v>917</v>
      </c>
      <c r="B548" s="65"/>
      <c r="C548" s="66" t="s">
        <v>558</v>
      </c>
      <c r="D548" s="65">
        <v>2</v>
      </c>
      <c r="E548" s="65" t="s">
        <v>120</v>
      </c>
      <c r="F548" s="67">
        <v>1000000</v>
      </c>
      <c r="G548" s="154">
        <f>ROUNDDOWN(D548*F548,-3)</f>
        <v>2000000</v>
      </c>
      <c r="H548" s="188"/>
      <c r="I548" s="66" t="s">
        <v>558</v>
      </c>
      <c r="J548" s="65">
        <v>2</v>
      </c>
      <c r="K548" s="65" t="s">
        <v>120</v>
      </c>
      <c r="L548" s="67">
        <v>1000000</v>
      </c>
      <c r="M548" s="67">
        <f>ROUNDDOWN(J548*L548,-3)</f>
        <v>2000000</v>
      </c>
      <c r="N548" s="340">
        <f>G548-M548</f>
        <v>0</v>
      </c>
      <c r="O548" s="279" t="s">
        <v>1007</v>
      </c>
      <c r="P548" s="244"/>
      <c r="Q548" s="244"/>
    </row>
    <row r="549" spans="1:19" ht="13.2" x14ac:dyDescent="0.25">
      <c r="A549" s="1" t="s">
        <v>918</v>
      </c>
      <c r="B549" s="68" t="s">
        <v>528</v>
      </c>
      <c r="C549" s="69" t="s">
        <v>31</v>
      </c>
      <c r="D549" s="68"/>
      <c r="E549" s="68"/>
      <c r="F549" s="70"/>
      <c r="G549" s="155">
        <f>G550</f>
        <v>20000000</v>
      </c>
      <c r="H549" s="189" t="s">
        <v>528</v>
      </c>
      <c r="I549" s="69" t="s">
        <v>31</v>
      </c>
      <c r="J549" s="68"/>
      <c r="K549" s="68"/>
      <c r="L549" s="70"/>
      <c r="M549" s="70">
        <f>M550</f>
        <v>10000000</v>
      </c>
      <c r="N549" s="417">
        <f>N550</f>
        <v>10000000</v>
      </c>
      <c r="O549" s="279" t="s">
        <v>1007</v>
      </c>
      <c r="P549" s="244"/>
      <c r="Q549" s="244"/>
      <c r="S549" s="311" t="s">
        <v>500</v>
      </c>
    </row>
    <row r="550" spans="1:19" ht="13.2" x14ac:dyDescent="0.25">
      <c r="A550" s="1" t="s">
        <v>919</v>
      </c>
      <c r="B550" s="65"/>
      <c r="C550" s="66" t="s">
        <v>559</v>
      </c>
      <c r="D550" s="65">
        <v>20</v>
      </c>
      <c r="E550" s="65" t="s">
        <v>33</v>
      </c>
      <c r="F550" s="67">
        <v>1000000</v>
      </c>
      <c r="G550" s="154">
        <f>ROUNDDOWN(D550*F550,-3)</f>
        <v>20000000</v>
      </c>
      <c r="H550" s="188"/>
      <c r="I550" s="271" t="s">
        <v>559</v>
      </c>
      <c r="J550" s="272">
        <v>10</v>
      </c>
      <c r="K550" s="272" t="s">
        <v>33</v>
      </c>
      <c r="L550" s="274">
        <v>1000000</v>
      </c>
      <c r="M550" s="274">
        <f>ROUNDDOWN(J550*L550,-3)</f>
        <v>10000000</v>
      </c>
      <c r="N550" s="480">
        <f>G550-M550</f>
        <v>10000000</v>
      </c>
      <c r="O550" s="253" t="str">
        <f>IF(AND(ISBLANK(H550),N550&lt;&gt;0),"Rev detil","")</f>
        <v>Rev detil</v>
      </c>
      <c r="P550" s="244"/>
      <c r="Q550" s="244"/>
    </row>
    <row r="551" spans="1:19" ht="13.2" x14ac:dyDescent="0.25">
      <c r="A551" s="1" t="s">
        <v>920</v>
      </c>
      <c r="B551" s="68" t="s">
        <v>525</v>
      </c>
      <c r="C551" s="69" t="s">
        <v>35</v>
      </c>
      <c r="D551" s="68"/>
      <c r="E551" s="68"/>
      <c r="F551" s="70"/>
      <c r="G551" s="155">
        <f>G552</f>
        <v>43303000</v>
      </c>
      <c r="H551" s="189" t="s">
        <v>525</v>
      </c>
      <c r="I551" s="69" t="s">
        <v>35</v>
      </c>
      <c r="J551" s="68"/>
      <c r="K551" s="68"/>
      <c r="L551" s="70"/>
      <c r="M551" s="70">
        <f>M552</f>
        <v>43303000</v>
      </c>
      <c r="N551" s="417">
        <f>N552</f>
        <v>0</v>
      </c>
      <c r="O551" s="279" t="s">
        <v>1007</v>
      </c>
      <c r="P551" s="244"/>
      <c r="Q551" s="244"/>
      <c r="S551" s="311" t="s">
        <v>500</v>
      </c>
    </row>
    <row r="552" spans="1:19" ht="13.2" hidden="1" x14ac:dyDescent="0.25">
      <c r="A552" s="1" t="s">
        <v>921</v>
      </c>
      <c r="B552" s="65"/>
      <c r="C552" s="66" t="s">
        <v>922</v>
      </c>
      <c r="D552" s="65">
        <v>10</v>
      </c>
      <c r="E552" s="65" t="s">
        <v>26</v>
      </c>
      <c r="F552" s="67">
        <v>4330300</v>
      </c>
      <c r="G552" s="154">
        <f>ROUNDDOWN(D552*F552,-3)</f>
        <v>43303000</v>
      </c>
      <c r="H552" s="188"/>
      <c r="I552" s="66" t="s">
        <v>922</v>
      </c>
      <c r="J552" s="65">
        <v>10</v>
      </c>
      <c r="K552" s="65" t="s">
        <v>26</v>
      </c>
      <c r="L552" s="67">
        <v>4330300</v>
      </c>
      <c r="M552" s="67">
        <f>ROUNDDOWN(J552*L552,-3)</f>
        <v>43303000</v>
      </c>
      <c r="N552" s="340">
        <f>G552-M552</f>
        <v>0</v>
      </c>
      <c r="O552" s="240" t="str">
        <f>IF(AND(ISBLANK(H552),N552&lt;&gt;0),"Rev","")</f>
        <v/>
      </c>
      <c r="P552" s="244"/>
      <c r="Q552" s="244"/>
    </row>
    <row r="553" spans="1:19" ht="13.2" x14ac:dyDescent="0.25">
      <c r="A553" s="1" t="s">
        <v>1037</v>
      </c>
      <c r="B553" s="65"/>
      <c r="C553" s="66"/>
      <c r="D553" s="65"/>
      <c r="E553" s="65"/>
      <c r="F553" s="67"/>
      <c r="G553" s="154"/>
      <c r="H553" s="193" t="s">
        <v>214</v>
      </c>
      <c r="I553" s="81" t="s">
        <v>1005</v>
      </c>
      <c r="J553" s="80"/>
      <c r="K553" s="80"/>
      <c r="L553" s="82"/>
      <c r="M553" s="82">
        <f>SUM(M554,M559,M561)</f>
        <v>56400000</v>
      </c>
      <c r="N553" s="448">
        <f>SUM(N554,N559,N561)</f>
        <v>-56400000</v>
      </c>
      <c r="O553" s="279" t="s">
        <v>1007</v>
      </c>
      <c r="P553" s="244" t="s">
        <v>505</v>
      </c>
      <c r="Q553" s="244" t="s">
        <v>510</v>
      </c>
      <c r="S553" s="311"/>
    </row>
    <row r="554" spans="1:19" ht="13.2" x14ac:dyDescent="0.25">
      <c r="A554" s="1" t="s">
        <v>1038</v>
      </c>
      <c r="B554" s="65"/>
      <c r="C554" s="66"/>
      <c r="D554" s="65"/>
      <c r="E554" s="65"/>
      <c r="F554" s="67"/>
      <c r="G554" s="154"/>
      <c r="H554" s="189" t="s">
        <v>523</v>
      </c>
      <c r="I554" s="69" t="s">
        <v>24</v>
      </c>
      <c r="J554" s="68"/>
      <c r="K554" s="68"/>
      <c r="L554" s="70"/>
      <c r="M554" s="70">
        <f>SUM(M555:M558)</f>
        <v>20500000</v>
      </c>
      <c r="N554" s="445">
        <f>SUM(N555:N558)</f>
        <v>-20500000</v>
      </c>
      <c r="O554" s="279" t="s">
        <v>1007</v>
      </c>
      <c r="P554" s="244"/>
      <c r="Q554" s="244"/>
      <c r="R554" s="345" t="s">
        <v>393</v>
      </c>
      <c r="S554" s="311" t="s">
        <v>510</v>
      </c>
    </row>
    <row r="555" spans="1:19" ht="13.2" x14ac:dyDescent="0.25">
      <c r="A555" s="1"/>
      <c r="B555" s="65"/>
      <c r="C555" s="66"/>
      <c r="D555" s="65"/>
      <c r="E555" s="65"/>
      <c r="F555" s="67"/>
      <c r="G555" s="154"/>
      <c r="H555" s="188"/>
      <c r="I555" s="271" t="s">
        <v>555</v>
      </c>
      <c r="J555" s="272">
        <v>60</v>
      </c>
      <c r="K555" s="272" t="s">
        <v>26</v>
      </c>
      <c r="L555" s="274">
        <v>75000</v>
      </c>
      <c r="M555" s="274">
        <f>ROUNDDOWN(J555*L555,-3)</f>
        <v>4500000</v>
      </c>
      <c r="N555" s="479">
        <f>G555-M555</f>
        <v>-4500000</v>
      </c>
      <c r="O555" s="253" t="str">
        <f>IF(AND(ISBLANK(H555),N555&lt;&gt;0),"Rev detil","")</f>
        <v>Rev detil</v>
      </c>
      <c r="P555" s="244"/>
      <c r="Q555" s="244"/>
    </row>
    <row r="556" spans="1:19" ht="13.2" x14ac:dyDescent="0.25">
      <c r="A556" s="1"/>
      <c r="B556" s="65"/>
      <c r="C556" s="66"/>
      <c r="D556" s="65"/>
      <c r="E556" s="65"/>
      <c r="F556" s="67"/>
      <c r="G556" s="154"/>
      <c r="H556" s="188"/>
      <c r="I556" s="271" t="s">
        <v>893</v>
      </c>
      <c r="J556" s="272">
        <v>4</v>
      </c>
      <c r="K556" s="272" t="s">
        <v>120</v>
      </c>
      <c r="L556" s="274">
        <v>1500000</v>
      </c>
      <c r="M556" s="274">
        <f>ROUNDDOWN(J556*L556,-3)</f>
        <v>6000000</v>
      </c>
      <c r="N556" s="479">
        <f>G556-M556</f>
        <v>-6000000</v>
      </c>
      <c r="O556" s="253" t="str">
        <f>IF(AND(ISBLANK(H556),N556&lt;&gt;0),"Rev detil","")</f>
        <v>Rev detil</v>
      </c>
      <c r="P556" s="244"/>
      <c r="Q556" s="244"/>
    </row>
    <row r="557" spans="1:19" ht="13.2" x14ac:dyDescent="0.25">
      <c r="A557" s="1"/>
      <c r="B557" s="65"/>
      <c r="C557" s="66"/>
      <c r="D557" s="65"/>
      <c r="E557" s="65"/>
      <c r="F557" s="67"/>
      <c r="G557" s="154"/>
      <c r="H557" s="188"/>
      <c r="I557" s="271" t="s">
        <v>557</v>
      </c>
      <c r="J557" s="272">
        <v>4</v>
      </c>
      <c r="K557" s="272" t="s">
        <v>120</v>
      </c>
      <c r="L557" s="274">
        <v>1500000</v>
      </c>
      <c r="M557" s="274">
        <f>ROUNDDOWN(J557*L557,-3)</f>
        <v>6000000</v>
      </c>
      <c r="N557" s="479">
        <f>G557-M557</f>
        <v>-6000000</v>
      </c>
      <c r="O557" s="253" t="str">
        <f>IF(AND(ISBLANK(H557),N557&lt;&gt;0),"Rev detil","")</f>
        <v>Rev detil</v>
      </c>
      <c r="P557" s="244"/>
      <c r="Q557" s="244"/>
    </row>
    <row r="558" spans="1:19" ht="13.2" x14ac:dyDescent="0.25">
      <c r="A558" s="1"/>
      <c r="B558" s="65"/>
      <c r="C558" s="66"/>
      <c r="D558" s="65"/>
      <c r="E558" s="65"/>
      <c r="F558" s="67"/>
      <c r="G558" s="154"/>
      <c r="H558" s="188"/>
      <c r="I558" s="271" t="s">
        <v>558</v>
      </c>
      <c r="J558" s="272">
        <v>4</v>
      </c>
      <c r="K558" s="272" t="s">
        <v>120</v>
      </c>
      <c r="L558" s="274">
        <v>1000000</v>
      </c>
      <c r="M558" s="274">
        <f>ROUNDDOWN(J558*L558,-3)</f>
        <v>4000000</v>
      </c>
      <c r="N558" s="479">
        <f>G558-M558</f>
        <v>-4000000</v>
      </c>
      <c r="O558" s="253" t="str">
        <f>IF(AND(ISBLANK(H558),N558&lt;&gt;0),"Rev detil","")</f>
        <v>Rev detil</v>
      </c>
      <c r="P558" s="244"/>
      <c r="Q558" s="244"/>
    </row>
    <row r="559" spans="1:19" ht="13.2" x14ac:dyDescent="0.25">
      <c r="A559" s="1" t="s">
        <v>1039</v>
      </c>
      <c r="B559" s="65"/>
      <c r="C559" s="66"/>
      <c r="D559" s="65"/>
      <c r="E559" s="65"/>
      <c r="F559" s="67"/>
      <c r="G559" s="154"/>
      <c r="H559" s="187" t="s">
        <v>525</v>
      </c>
      <c r="I559" s="63" t="s">
        <v>35</v>
      </c>
      <c r="J559" s="62"/>
      <c r="K559" s="62"/>
      <c r="L559" s="64"/>
      <c r="M559" s="64">
        <f>M560</f>
        <v>35000000</v>
      </c>
      <c r="N559" s="442">
        <f>N560</f>
        <v>-35000000</v>
      </c>
      <c r="O559" s="279" t="s">
        <v>1007</v>
      </c>
      <c r="P559" s="244"/>
      <c r="Q559" s="244"/>
      <c r="R559" s="345" t="s">
        <v>393</v>
      </c>
      <c r="S559" s="311" t="s">
        <v>510</v>
      </c>
    </row>
    <row r="560" spans="1:19" ht="13.2" x14ac:dyDescent="0.25">
      <c r="A560" s="1"/>
      <c r="B560" s="65"/>
      <c r="C560" s="66"/>
      <c r="D560" s="65"/>
      <c r="E560" s="65"/>
      <c r="F560" s="67"/>
      <c r="G560" s="154"/>
      <c r="H560" s="188"/>
      <c r="I560" s="271" t="s">
        <v>804</v>
      </c>
      <c r="J560" s="272">
        <v>10</v>
      </c>
      <c r="K560" s="272" t="s">
        <v>26</v>
      </c>
      <c r="L560" s="274">
        <v>3500000</v>
      </c>
      <c r="M560" s="274">
        <f>ROUNDDOWN(J560*L560,-3)</f>
        <v>35000000</v>
      </c>
      <c r="N560" s="479">
        <f>G560-M560</f>
        <v>-35000000</v>
      </c>
      <c r="O560" s="253" t="str">
        <f>IF(AND(ISBLANK(H560),N560&lt;&gt;0),"Rev detil","")</f>
        <v>Rev detil</v>
      </c>
      <c r="P560" s="244"/>
      <c r="Q560" s="244"/>
    </row>
    <row r="561" spans="1:19" ht="13.2" x14ac:dyDescent="0.25">
      <c r="A561" s="1" t="s">
        <v>1040</v>
      </c>
      <c r="B561" s="65"/>
      <c r="C561" s="66"/>
      <c r="D561" s="65"/>
      <c r="E561" s="65"/>
      <c r="F561" s="67"/>
      <c r="G561" s="154"/>
      <c r="H561" s="189" t="s">
        <v>583</v>
      </c>
      <c r="I561" s="69" t="s">
        <v>80</v>
      </c>
      <c r="J561" s="68"/>
      <c r="K561" s="68"/>
      <c r="L561" s="70"/>
      <c r="M561" s="70">
        <f>M562</f>
        <v>900000</v>
      </c>
      <c r="N561" s="445">
        <f>N562</f>
        <v>-900000</v>
      </c>
      <c r="O561" s="279" t="s">
        <v>1007</v>
      </c>
      <c r="P561" s="244"/>
      <c r="Q561" s="244"/>
      <c r="R561" s="345" t="s">
        <v>393</v>
      </c>
      <c r="S561" s="311" t="s">
        <v>510</v>
      </c>
    </row>
    <row r="562" spans="1:19" ht="13.2" x14ac:dyDescent="0.25">
      <c r="A562" s="1"/>
      <c r="B562" s="65"/>
      <c r="C562" s="66"/>
      <c r="D562" s="65"/>
      <c r="E562" s="65"/>
      <c r="F562" s="67"/>
      <c r="G562" s="154"/>
      <c r="H562" s="188"/>
      <c r="I562" s="271" t="s">
        <v>873</v>
      </c>
      <c r="J562" s="272">
        <v>6</v>
      </c>
      <c r="K562" s="272" t="s">
        <v>26</v>
      </c>
      <c r="L562" s="274">
        <v>150000</v>
      </c>
      <c r="M562" s="274">
        <f>ROUNDDOWN(J562*L562,-3)</f>
        <v>900000</v>
      </c>
      <c r="N562" s="479">
        <f>G562-M562</f>
        <v>-900000</v>
      </c>
      <c r="O562" s="253" t="str">
        <f>IF(AND(ISBLANK(H562),N562&lt;&gt;0),"Rev detil","")</f>
        <v>Rev detil</v>
      </c>
      <c r="P562" s="244"/>
      <c r="Q562" s="244"/>
    </row>
    <row r="563" spans="1:19" ht="13.2" x14ac:dyDescent="0.25">
      <c r="A563" s="1" t="s">
        <v>432</v>
      </c>
      <c r="B563" s="135" t="s">
        <v>923</v>
      </c>
      <c r="C563" s="136" t="s">
        <v>433</v>
      </c>
      <c r="D563" s="135"/>
      <c r="E563" s="135"/>
      <c r="F563" s="137"/>
      <c r="G563" s="177">
        <f>G564</f>
        <v>8500000000</v>
      </c>
      <c r="H563" s="211" t="s">
        <v>923</v>
      </c>
      <c r="I563" s="136" t="s">
        <v>433</v>
      </c>
      <c r="J563" s="135"/>
      <c r="K563" s="135"/>
      <c r="L563" s="137"/>
      <c r="M563" s="137">
        <f t="shared" ref="M563:N564" si="25">M564</f>
        <v>8500000000</v>
      </c>
      <c r="N563" s="432">
        <f t="shared" si="25"/>
        <v>0</v>
      </c>
      <c r="O563" s="279" t="s">
        <v>1007</v>
      </c>
      <c r="P563" s="244"/>
      <c r="Q563" s="244"/>
    </row>
    <row r="564" spans="1:19" ht="39.6" x14ac:dyDescent="0.25">
      <c r="A564" s="1" t="s">
        <v>434</v>
      </c>
      <c r="B564" s="126" t="s">
        <v>435</v>
      </c>
      <c r="C564" s="127" t="s">
        <v>924</v>
      </c>
      <c r="D564" s="126">
        <v>235</v>
      </c>
      <c r="E564" s="499" t="s">
        <v>925</v>
      </c>
      <c r="F564" s="499"/>
      <c r="G564" s="174">
        <f>G565</f>
        <v>8500000000</v>
      </c>
      <c r="H564" s="208" t="s">
        <v>435</v>
      </c>
      <c r="I564" s="127" t="s">
        <v>924</v>
      </c>
      <c r="J564" s="126">
        <v>235</v>
      </c>
      <c r="K564" s="250" t="s">
        <v>925</v>
      </c>
      <c r="L564" s="250"/>
      <c r="M564" s="128">
        <f t="shared" si="25"/>
        <v>8500000000</v>
      </c>
      <c r="N564" s="433">
        <f t="shared" si="25"/>
        <v>0</v>
      </c>
      <c r="O564" s="279" t="s">
        <v>1007</v>
      </c>
      <c r="P564" s="244"/>
      <c r="Q564" s="244"/>
    </row>
    <row r="565" spans="1:19" ht="13.2" hidden="1" x14ac:dyDescent="0.25">
      <c r="A565" s="1" t="s">
        <v>437</v>
      </c>
      <c r="B565" s="119" t="s">
        <v>438</v>
      </c>
      <c r="C565" s="120" t="s">
        <v>439</v>
      </c>
      <c r="D565" s="119">
        <v>235</v>
      </c>
      <c r="E565" s="119" t="s">
        <v>436</v>
      </c>
      <c r="F565" s="121"/>
      <c r="G565" s="121">
        <f>SUM(G566,G614)</f>
        <v>8500000000</v>
      </c>
      <c r="H565" s="119" t="s">
        <v>438</v>
      </c>
      <c r="I565" s="120" t="s">
        <v>439</v>
      </c>
      <c r="J565" s="119">
        <v>235</v>
      </c>
      <c r="K565" s="119" t="s">
        <v>436</v>
      </c>
      <c r="L565" s="121"/>
      <c r="M565" s="121">
        <f>SUM(M566,M614)</f>
        <v>8500000000</v>
      </c>
      <c r="N565" s="426">
        <f>SUM(N566,N614)</f>
        <v>0</v>
      </c>
      <c r="O565" s="298"/>
      <c r="P565" s="244"/>
      <c r="Q565" s="244"/>
    </row>
    <row r="566" spans="1:19" ht="13.2" hidden="1" x14ac:dyDescent="0.25">
      <c r="A566" s="1" t="s">
        <v>440</v>
      </c>
      <c r="B566" s="380" t="s">
        <v>606</v>
      </c>
      <c r="C566" s="381" t="s">
        <v>441</v>
      </c>
      <c r="D566" s="380"/>
      <c r="E566" s="380" t="s">
        <v>554</v>
      </c>
      <c r="F566" s="382"/>
      <c r="G566" s="383">
        <f>SUM(G567,G585,G605)</f>
        <v>8408830000</v>
      </c>
      <c r="H566" s="384" t="s">
        <v>606</v>
      </c>
      <c r="I566" s="381" t="s">
        <v>441</v>
      </c>
      <c r="J566" s="380"/>
      <c r="K566" s="380" t="s">
        <v>554</v>
      </c>
      <c r="L566" s="382"/>
      <c r="M566" s="382">
        <f>SUM(M567,M585,M605)</f>
        <v>8408830000</v>
      </c>
      <c r="N566" s="430">
        <f>SUM(N567,N585,N605)</f>
        <v>0</v>
      </c>
      <c r="O566" s="284"/>
      <c r="P566" s="244"/>
      <c r="Q566" s="244"/>
    </row>
    <row r="567" spans="1:19" ht="13.2" hidden="1" x14ac:dyDescent="0.25">
      <c r="A567" s="1" t="s">
        <v>442</v>
      </c>
      <c r="B567" s="80" t="s">
        <v>21</v>
      </c>
      <c r="C567" s="81" t="s">
        <v>443</v>
      </c>
      <c r="D567" s="80"/>
      <c r="E567" s="80"/>
      <c r="F567" s="82"/>
      <c r="G567" s="159">
        <f>SUM(G568,G575,G578,G580,G582)</f>
        <v>2523377000</v>
      </c>
      <c r="H567" s="193" t="s">
        <v>21</v>
      </c>
      <c r="I567" s="81" t="s">
        <v>443</v>
      </c>
      <c r="J567" s="80"/>
      <c r="K567" s="80"/>
      <c r="L567" s="82"/>
      <c r="M567" s="82">
        <f>SUM(M568,M575,M578,M580,M582)</f>
        <v>2523377000</v>
      </c>
      <c r="N567" s="420">
        <f>SUM(N568,N575,N578,N580,N582)</f>
        <v>0</v>
      </c>
      <c r="O567" s="285"/>
      <c r="P567" s="244" t="s">
        <v>507</v>
      </c>
      <c r="Q567" s="244" t="s">
        <v>508</v>
      </c>
      <c r="S567" s="311"/>
    </row>
    <row r="568" spans="1:19" ht="13.2" hidden="1" x14ac:dyDescent="0.25">
      <c r="A568" s="1" t="s">
        <v>444</v>
      </c>
      <c r="B568" s="62" t="s">
        <v>523</v>
      </c>
      <c r="C568" s="63" t="s">
        <v>24</v>
      </c>
      <c r="D568" s="62"/>
      <c r="E568" s="62"/>
      <c r="F568" s="64"/>
      <c r="G568" s="153">
        <f>SUM(G569:G574)</f>
        <v>129600000</v>
      </c>
      <c r="H568" s="187" t="s">
        <v>523</v>
      </c>
      <c r="I568" s="63" t="s">
        <v>24</v>
      </c>
      <c r="J568" s="62"/>
      <c r="K568" s="62"/>
      <c r="L568" s="64"/>
      <c r="M568" s="64">
        <f>SUM(M569:M574)</f>
        <v>129600000</v>
      </c>
      <c r="N568" s="416">
        <f>SUM(N569:N574)</f>
        <v>0</v>
      </c>
      <c r="O568" s="280"/>
      <c r="P568" s="244"/>
      <c r="Q568" s="244"/>
      <c r="R568" s="4" t="s">
        <v>433</v>
      </c>
      <c r="S568" s="311" t="s">
        <v>508</v>
      </c>
    </row>
    <row r="569" spans="1:19" ht="13.2" hidden="1" x14ac:dyDescent="0.25">
      <c r="A569" s="1" t="s">
        <v>445</v>
      </c>
      <c r="B569" s="65"/>
      <c r="C569" s="66" t="s">
        <v>555</v>
      </c>
      <c r="D569" s="65">
        <v>400</v>
      </c>
      <c r="E569" s="65" t="s">
        <v>26</v>
      </c>
      <c r="F569" s="67">
        <v>70000</v>
      </c>
      <c r="G569" s="154">
        <f t="shared" ref="G569:G574" si="26">ROUNDDOWN(D569*F569,-3)</f>
        <v>28000000</v>
      </c>
      <c r="H569" s="188"/>
      <c r="I569" s="66" t="s">
        <v>555</v>
      </c>
      <c r="J569" s="65">
        <v>400</v>
      </c>
      <c r="K569" s="65" t="s">
        <v>26</v>
      </c>
      <c r="L569" s="67">
        <v>70000</v>
      </c>
      <c r="M569" s="67">
        <f t="shared" ref="M569:M574" si="27">ROUNDDOWN(J569*L569,-3)</f>
        <v>28000000</v>
      </c>
      <c r="N569" s="340">
        <f t="shared" ref="N569:N574" si="28">G569-M569</f>
        <v>0</v>
      </c>
      <c r="O569" s="240" t="str">
        <f t="shared" ref="O569:O574" si="29">IF(AND(ISBLANK(H569),N569&lt;&gt;0),"Rev","")</f>
        <v/>
      </c>
      <c r="P569" s="244"/>
      <c r="Q569" s="244"/>
    </row>
    <row r="570" spans="1:19" ht="13.2" hidden="1" x14ac:dyDescent="0.25">
      <c r="A570" s="1" t="s">
        <v>446</v>
      </c>
      <c r="B570" s="65"/>
      <c r="C570" s="66" t="s">
        <v>556</v>
      </c>
      <c r="D570" s="65">
        <v>8</v>
      </c>
      <c r="E570" s="65" t="s">
        <v>120</v>
      </c>
      <c r="F570" s="67">
        <v>1500000</v>
      </c>
      <c r="G570" s="154">
        <f t="shared" si="26"/>
        <v>12000000</v>
      </c>
      <c r="H570" s="188"/>
      <c r="I570" s="66" t="s">
        <v>556</v>
      </c>
      <c r="J570" s="65">
        <v>8</v>
      </c>
      <c r="K570" s="65" t="s">
        <v>120</v>
      </c>
      <c r="L570" s="67">
        <v>1500000</v>
      </c>
      <c r="M570" s="67">
        <f t="shared" si="27"/>
        <v>12000000</v>
      </c>
      <c r="N570" s="340">
        <f t="shared" si="28"/>
        <v>0</v>
      </c>
      <c r="O570" s="240" t="str">
        <f t="shared" si="29"/>
        <v/>
      </c>
      <c r="P570" s="244"/>
      <c r="Q570" s="244"/>
    </row>
    <row r="571" spans="1:19" ht="13.2" hidden="1" x14ac:dyDescent="0.25">
      <c r="A571" s="1" t="s">
        <v>447</v>
      </c>
      <c r="B571" s="65"/>
      <c r="C571" s="66" t="s">
        <v>557</v>
      </c>
      <c r="D571" s="65">
        <v>8</v>
      </c>
      <c r="E571" s="65" t="s">
        <v>120</v>
      </c>
      <c r="F571" s="67">
        <v>1500000</v>
      </c>
      <c r="G571" s="154">
        <f t="shared" si="26"/>
        <v>12000000</v>
      </c>
      <c r="H571" s="188"/>
      <c r="I571" s="66" t="s">
        <v>557</v>
      </c>
      <c r="J571" s="65">
        <v>8</v>
      </c>
      <c r="K571" s="65" t="s">
        <v>120</v>
      </c>
      <c r="L571" s="67">
        <v>1500000</v>
      </c>
      <c r="M571" s="67">
        <f t="shared" si="27"/>
        <v>12000000</v>
      </c>
      <c r="N571" s="340">
        <f t="shared" si="28"/>
        <v>0</v>
      </c>
      <c r="O571" s="240" t="str">
        <f t="shared" si="29"/>
        <v/>
      </c>
      <c r="P571" s="244"/>
      <c r="Q571" s="244"/>
    </row>
    <row r="572" spans="1:19" ht="13.2" hidden="1" x14ac:dyDescent="0.25">
      <c r="A572" s="1" t="s">
        <v>448</v>
      </c>
      <c r="B572" s="65"/>
      <c r="C572" s="66" t="s">
        <v>558</v>
      </c>
      <c r="D572" s="65">
        <v>8</v>
      </c>
      <c r="E572" s="65" t="s">
        <v>120</v>
      </c>
      <c r="F572" s="67">
        <v>1000000</v>
      </c>
      <c r="G572" s="154">
        <f t="shared" si="26"/>
        <v>8000000</v>
      </c>
      <c r="H572" s="188"/>
      <c r="I572" s="66" t="s">
        <v>558</v>
      </c>
      <c r="J572" s="65">
        <v>8</v>
      </c>
      <c r="K572" s="65" t="s">
        <v>120</v>
      </c>
      <c r="L572" s="67">
        <v>1000000</v>
      </c>
      <c r="M572" s="67">
        <f t="shared" si="27"/>
        <v>8000000</v>
      </c>
      <c r="N572" s="340">
        <f t="shared" si="28"/>
        <v>0</v>
      </c>
      <c r="O572" s="240" t="str">
        <f t="shared" si="29"/>
        <v/>
      </c>
      <c r="P572" s="244"/>
      <c r="Q572" s="244"/>
    </row>
    <row r="573" spans="1:19" ht="13.2" hidden="1" x14ac:dyDescent="0.25">
      <c r="A573" s="1" t="s">
        <v>449</v>
      </c>
      <c r="B573" s="65"/>
      <c r="C573" s="66" t="s">
        <v>926</v>
      </c>
      <c r="D573" s="65">
        <v>120</v>
      </c>
      <c r="E573" s="65" t="s">
        <v>55</v>
      </c>
      <c r="F573" s="67">
        <v>280000</v>
      </c>
      <c r="G573" s="154">
        <f t="shared" si="26"/>
        <v>33600000</v>
      </c>
      <c r="H573" s="188"/>
      <c r="I573" s="66" t="s">
        <v>926</v>
      </c>
      <c r="J573" s="65">
        <v>120</v>
      </c>
      <c r="K573" s="65" t="s">
        <v>55</v>
      </c>
      <c r="L573" s="67">
        <v>280000</v>
      </c>
      <c r="M573" s="67">
        <f t="shared" si="27"/>
        <v>33600000</v>
      </c>
      <c r="N573" s="340">
        <f t="shared" si="28"/>
        <v>0</v>
      </c>
      <c r="O573" s="240" t="str">
        <f t="shared" si="29"/>
        <v/>
      </c>
      <c r="P573" s="244"/>
      <c r="Q573" s="244"/>
    </row>
    <row r="574" spans="1:19" ht="13.2" hidden="1" x14ac:dyDescent="0.25">
      <c r="A574" s="1" t="s">
        <v>927</v>
      </c>
      <c r="B574" s="65"/>
      <c r="C574" s="66" t="s">
        <v>928</v>
      </c>
      <c r="D574" s="65">
        <v>90</v>
      </c>
      <c r="E574" s="65" t="s">
        <v>59</v>
      </c>
      <c r="F574" s="67">
        <v>400000</v>
      </c>
      <c r="G574" s="154">
        <f t="shared" si="26"/>
        <v>36000000</v>
      </c>
      <c r="H574" s="188"/>
      <c r="I574" s="66" t="s">
        <v>928</v>
      </c>
      <c r="J574" s="65">
        <v>90</v>
      </c>
      <c r="K574" s="65" t="s">
        <v>59</v>
      </c>
      <c r="L574" s="67">
        <v>400000</v>
      </c>
      <c r="M574" s="67">
        <f t="shared" si="27"/>
        <v>36000000</v>
      </c>
      <c r="N574" s="340">
        <f t="shared" si="28"/>
        <v>0</v>
      </c>
      <c r="O574" s="240" t="str">
        <f t="shared" si="29"/>
        <v/>
      </c>
      <c r="P574" s="244"/>
      <c r="Q574" s="244"/>
    </row>
    <row r="575" spans="1:19" ht="13.2" hidden="1" x14ac:dyDescent="0.25">
      <c r="A575" s="1" t="s">
        <v>450</v>
      </c>
      <c r="B575" s="68" t="s">
        <v>524</v>
      </c>
      <c r="C575" s="69" t="s">
        <v>73</v>
      </c>
      <c r="D575" s="68"/>
      <c r="E575" s="68"/>
      <c r="F575" s="70"/>
      <c r="G575" s="155">
        <f>SUM(G576:G577)</f>
        <v>2072227000</v>
      </c>
      <c r="H575" s="189" t="s">
        <v>524</v>
      </c>
      <c r="I575" s="69" t="s">
        <v>73</v>
      </c>
      <c r="J575" s="68"/>
      <c r="K575" s="68"/>
      <c r="L575" s="70"/>
      <c r="M575" s="70">
        <f>SUM(M576:M577)</f>
        <v>2072227000</v>
      </c>
      <c r="N575" s="417">
        <f>SUM(N576:N577)</f>
        <v>0</v>
      </c>
      <c r="O575" s="281"/>
      <c r="P575" s="244"/>
      <c r="Q575" s="244"/>
      <c r="R575" s="4" t="s">
        <v>433</v>
      </c>
      <c r="S575" s="311" t="s">
        <v>508</v>
      </c>
    </row>
    <row r="576" spans="1:19" ht="13.2" hidden="1" x14ac:dyDescent="0.25">
      <c r="A576" s="1" t="s">
        <v>451</v>
      </c>
      <c r="B576" s="65"/>
      <c r="C576" s="66" t="s">
        <v>929</v>
      </c>
      <c r="D576" s="65">
        <v>89</v>
      </c>
      <c r="E576" s="65" t="s">
        <v>26</v>
      </c>
      <c r="F576" s="67">
        <v>23280641</v>
      </c>
      <c r="G576" s="154">
        <f>ROUNDDOWN(D576*F576,-3)</f>
        <v>2071977000</v>
      </c>
      <c r="H576" s="188"/>
      <c r="I576" s="66" t="s">
        <v>929</v>
      </c>
      <c r="J576" s="65">
        <v>89</v>
      </c>
      <c r="K576" s="65" t="s">
        <v>26</v>
      </c>
      <c r="L576" s="67">
        <v>23280641</v>
      </c>
      <c r="M576" s="67">
        <f>ROUNDDOWN(J576*L576,-3)</f>
        <v>2071977000</v>
      </c>
      <c r="N576" s="340">
        <f>G576-M576</f>
        <v>0</v>
      </c>
      <c r="O576" s="240" t="str">
        <f>IF(AND(ISBLANK(H576),N576&lt;&gt;0),"Rev","")</f>
        <v/>
      </c>
      <c r="P576" s="244"/>
      <c r="Q576" s="244"/>
    </row>
    <row r="577" spans="1:19" ht="13.2" hidden="1" x14ac:dyDescent="0.25">
      <c r="A577" s="1" t="s">
        <v>452</v>
      </c>
      <c r="B577" s="65"/>
      <c r="C577" s="66" t="s">
        <v>930</v>
      </c>
      <c r="D577" s="65">
        <v>1</v>
      </c>
      <c r="E577" s="65" t="s">
        <v>120</v>
      </c>
      <c r="F577" s="67">
        <v>250000</v>
      </c>
      <c r="G577" s="154">
        <f>ROUNDDOWN(D577*F577,-3)</f>
        <v>250000</v>
      </c>
      <c r="H577" s="188"/>
      <c r="I577" s="66" t="s">
        <v>930</v>
      </c>
      <c r="J577" s="65">
        <v>1</v>
      </c>
      <c r="K577" s="65" t="s">
        <v>120</v>
      </c>
      <c r="L577" s="67">
        <v>250000</v>
      </c>
      <c r="M577" s="67">
        <f>ROUNDDOWN(J577*L577,-3)</f>
        <v>250000</v>
      </c>
      <c r="N577" s="340">
        <f>G577-M577</f>
        <v>0</v>
      </c>
      <c r="O577" s="240" t="str">
        <f>IF(AND(ISBLANK(H577),N577&lt;&gt;0),"Rev","")</f>
        <v/>
      </c>
      <c r="P577" s="244"/>
      <c r="Q577" s="244"/>
    </row>
    <row r="578" spans="1:19" ht="13.2" hidden="1" x14ac:dyDescent="0.25">
      <c r="A578" s="1" t="s">
        <v>453</v>
      </c>
      <c r="B578" s="68" t="s">
        <v>528</v>
      </c>
      <c r="C578" s="69" t="s">
        <v>31</v>
      </c>
      <c r="D578" s="68"/>
      <c r="E578" s="68"/>
      <c r="F578" s="70"/>
      <c r="G578" s="155">
        <f>G579</f>
        <v>10000000</v>
      </c>
      <c r="H578" s="189" t="s">
        <v>528</v>
      </c>
      <c r="I578" s="69" t="s">
        <v>31</v>
      </c>
      <c r="J578" s="68"/>
      <c r="K578" s="68"/>
      <c r="L578" s="70"/>
      <c r="M578" s="70">
        <f>M579</f>
        <v>10000000</v>
      </c>
      <c r="N578" s="417">
        <f>N579</f>
        <v>0</v>
      </c>
      <c r="O578" s="281"/>
      <c r="P578" s="244"/>
      <c r="Q578" s="244"/>
      <c r="R578" s="4" t="s">
        <v>433</v>
      </c>
      <c r="S578" s="311" t="s">
        <v>508</v>
      </c>
    </row>
    <row r="579" spans="1:19" ht="13.2" hidden="1" x14ac:dyDescent="0.25">
      <c r="A579" s="1" t="s">
        <v>454</v>
      </c>
      <c r="B579" s="65"/>
      <c r="C579" s="66" t="s">
        <v>559</v>
      </c>
      <c r="D579" s="65">
        <v>10</v>
      </c>
      <c r="E579" s="65" t="s">
        <v>33</v>
      </c>
      <c r="F579" s="67">
        <v>1000000</v>
      </c>
      <c r="G579" s="154">
        <f>ROUNDDOWN(D579*F579,-3)</f>
        <v>10000000</v>
      </c>
      <c r="H579" s="188"/>
      <c r="I579" s="66" t="s">
        <v>559</v>
      </c>
      <c r="J579" s="65">
        <v>10</v>
      </c>
      <c r="K579" s="65" t="s">
        <v>33</v>
      </c>
      <c r="L579" s="67">
        <v>1000000</v>
      </c>
      <c r="M579" s="67">
        <f>ROUNDDOWN(J579*L579,-3)</f>
        <v>10000000</v>
      </c>
      <c r="N579" s="340">
        <f>G579-M579</f>
        <v>0</v>
      </c>
      <c r="O579" s="240" t="str">
        <f>IF(AND(ISBLANK(H579),N579&lt;&gt;0),"Rev","")</f>
        <v/>
      </c>
      <c r="P579" s="244"/>
      <c r="Q579" s="244"/>
    </row>
    <row r="580" spans="1:19" ht="13.2" hidden="1" x14ac:dyDescent="0.25">
      <c r="A580" s="1" t="s">
        <v>455</v>
      </c>
      <c r="B580" s="68" t="s">
        <v>931</v>
      </c>
      <c r="C580" s="69" t="s">
        <v>185</v>
      </c>
      <c r="D580" s="68"/>
      <c r="E580" s="68"/>
      <c r="F580" s="70"/>
      <c r="G580" s="155">
        <f>G581</f>
        <v>76950000</v>
      </c>
      <c r="H580" s="189" t="s">
        <v>931</v>
      </c>
      <c r="I580" s="69" t="s">
        <v>185</v>
      </c>
      <c r="J580" s="68"/>
      <c r="K580" s="68"/>
      <c r="L580" s="70"/>
      <c r="M580" s="70">
        <f>M581</f>
        <v>76950000</v>
      </c>
      <c r="N580" s="417">
        <f>N581</f>
        <v>0</v>
      </c>
      <c r="O580" s="281"/>
      <c r="P580" s="244"/>
      <c r="Q580" s="244"/>
      <c r="R580" s="4" t="s">
        <v>433</v>
      </c>
      <c r="S580" s="311" t="s">
        <v>508</v>
      </c>
    </row>
    <row r="581" spans="1:19" ht="13.2" hidden="1" x14ac:dyDescent="0.25">
      <c r="A581" s="25" t="s">
        <v>456</v>
      </c>
      <c r="B581" s="65"/>
      <c r="C581" s="66" t="s">
        <v>932</v>
      </c>
      <c r="D581" s="65">
        <v>90</v>
      </c>
      <c r="E581" s="65" t="s">
        <v>26</v>
      </c>
      <c r="F581" s="67">
        <v>855000</v>
      </c>
      <c r="G581" s="154">
        <f>ROUNDDOWN(D581*F581,-3)</f>
        <v>76950000</v>
      </c>
      <c r="H581" s="188"/>
      <c r="I581" s="66" t="s">
        <v>932</v>
      </c>
      <c r="J581" s="65">
        <v>90</v>
      </c>
      <c r="K581" s="65" t="s">
        <v>26</v>
      </c>
      <c r="L581" s="67">
        <v>855000</v>
      </c>
      <c r="M581" s="67">
        <f>ROUNDDOWN(J581*L581,-3)</f>
        <v>76950000</v>
      </c>
      <c r="N581" s="340">
        <f>G581-M581</f>
        <v>0</v>
      </c>
      <c r="O581" s="240" t="str">
        <f>IF(AND(ISBLANK(H581),N581&lt;&gt;0),"Rev","")</f>
        <v/>
      </c>
      <c r="P581" s="244"/>
      <c r="Q581" s="244"/>
    </row>
    <row r="582" spans="1:19" ht="13.2" hidden="1" x14ac:dyDescent="0.25">
      <c r="A582" s="1" t="s">
        <v>457</v>
      </c>
      <c r="B582" s="74" t="s">
        <v>525</v>
      </c>
      <c r="C582" s="75" t="s">
        <v>35</v>
      </c>
      <c r="D582" s="74"/>
      <c r="E582" s="74"/>
      <c r="F582" s="76"/>
      <c r="G582" s="157">
        <f>SUM(G583:G584)</f>
        <v>234600000</v>
      </c>
      <c r="H582" s="191" t="s">
        <v>525</v>
      </c>
      <c r="I582" s="75" t="s">
        <v>35</v>
      </c>
      <c r="J582" s="74"/>
      <c r="K582" s="74"/>
      <c r="L582" s="76"/>
      <c r="M582" s="76">
        <f>SUM(M583:M584)</f>
        <v>234600000</v>
      </c>
      <c r="N582" s="418">
        <f>SUM(N583:N584)</f>
        <v>0</v>
      </c>
      <c r="O582" s="283"/>
      <c r="P582" s="244"/>
      <c r="Q582" s="244"/>
      <c r="R582" s="4" t="s">
        <v>433</v>
      </c>
      <c r="S582" s="311" t="s">
        <v>508</v>
      </c>
    </row>
    <row r="583" spans="1:19" ht="26.4" hidden="1" x14ac:dyDescent="0.25">
      <c r="A583" s="1" t="s">
        <v>458</v>
      </c>
      <c r="B583" s="65"/>
      <c r="C583" s="66" t="s">
        <v>933</v>
      </c>
      <c r="D583" s="65">
        <v>20</v>
      </c>
      <c r="E583" s="65" t="s">
        <v>26</v>
      </c>
      <c r="F583" s="67">
        <v>5500000</v>
      </c>
      <c r="G583" s="154">
        <f>ROUNDDOWN(D583*F583,-3)</f>
        <v>110000000</v>
      </c>
      <c r="H583" s="188"/>
      <c r="I583" s="66" t="s">
        <v>933</v>
      </c>
      <c r="J583" s="65">
        <v>20</v>
      </c>
      <c r="K583" s="65" t="s">
        <v>26</v>
      </c>
      <c r="L583" s="67">
        <v>5500000</v>
      </c>
      <c r="M583" s="67">
        <f>ROUNDDOWN(J583*L583,-3)</f>
        <v>110000000</v>
      </c>
      <c r="N583" s="340">
        <f>G583-M583</f>
        <v>0</v>
      </c>
      <c r="O583" s="240" t="str">
        <f>IF(AND(ISBLANK(H583),N583&lt;&gt;0),"Rev","")</f>
        <v/>
      </c>
      <c r="P583" s="244"/>
      <c r="Q583" s="244"/>
    </row>
    <row r="584" spans="1:19" ht="13.2" hidden="1" x14ac:dyDescent="0.25">
      <c r="A584" s="1" t="s">
        <v>459</v>
      </c>
      <c r="B584" s="65"/>
      <c r="C584" s="66" t="s">
        <v>934</v>
      </c>
      <c r="D584" s="65">
        <v>89</v>
      </c>
      <c r="E584" s="65" t="s">
        <v>26</v>
      </c>
      <c r="F584" s="67">
        <v>1400000</v>
      </c>
      <c r="G584" s="154">
        <f>ROUNDDOWN(D584*F584,-3)</f>
        <v>124600000</v>
      </c>
      <c r="H584" s="188"/>
      <c r="I584" s="66" t="s">
        <v>934</v>
      </c>
      <c r="J584" s="65">
        <v>89</v>
      </c>
      <c r="K584" s="65" t="s">
        <v>26</v>
      </c>
      <c r="L584" s="67">
        <v>1400000</v>
      </c>
      <c r="M584" s="67">
        <f>ROUNDDOWN(J584*L584,-3)</f>
        <v>124600000</v>
      </c>
      <c r="N584" s="340">
        <f>G584-M584</f>
        <v>0</v>
      </c>
      <c r="O584" s="240" t="str">
        <f>IF(AND(ISBLANK(H584),N584&lt;&gt;0),"Rev","")</f>
        <v/>
      </c>
      <c r="P584" s="244"/>
      <c r="Q584" s="244"/>
    </row>
    <row r="585" spans="1:19" ht="13.2" hidden="1" x14ac:dyDescent="0.25">
      <c r="A585" s="1" t="s">
        <v>460</v>
      </c>
      <c r="B585" s="80" t="s">
        <v>38</v>
      </c>
      <c r="C585" s="81" t="s">
        <v>461</v>
      </c>
      <c r="D585" s="80"/>
      <c r="E585" s="80"/>
      <c r="F585" s="82"/>
      <c r="G585" s="159">
        <f>SUM(G586,G593,G596,G598,G601)</f>
        <v>5699412000</v>
      </c>
      <c r="H585" s="193" t="s">
        <v>38</v>
      </c>
      <c r="I585" s="81" t="s">
        <v>461</v>
      </c>
      <c r="J585" s="80"/>
      <c r="K585" s="80"/>
      <c r="L585" s="82"/>
      <c r="M585" s="82">
        <f>SUM(M586,M593,M596,M598,M601)</f>
        <v>5699412000</v>
      </c>
      <c r="N585" s="420">
        <f>SUM(N586,N593,N596,N598,N601)</f>
        <v>0</v>
      </c>
      <c r="O585" s="285"/>
      <c r="P585" s="244" t="s">
        <v>507</v>
      </c>
      <c r="Q585" s="244" t="s">
        <v>508</v>
      </c>
      <c r="S585" s="311"/>
    </row>
    <row r="586" spans="1:19" ht="13.2" hidden="1" x14ac:dyDescent="0.25">
      <c r="A586" s="1" t="s">
        <v>462</v>
      </c>
      <c r="B586" s="62" t="s">
        <v>523</v>
      </c>
      <c r="C586" s="63" t="s">
        <v>24</v>
      </c>
      <c r="D586" s="62"/>
      <c r="E586" s="62"/>
      <c r="F586" s="64"/>
      <c r="G586" s="153">
        <f>SUM(G587:G592)</f>
        <v>64620000</v>
      </c>
      <c r="H586" s="187" t="s">
        <v>523</v>
      </c>
      <c r="I586" s="63" t="s">
        <v>24</v>
      </c>
      <c r="J586" s="62"/>
      <c r="K586" s="62"/>
      <c r="L586" s="64"/>
      <c r="M586" s="64">
        <f>SUM(M587:M592)</f>
        <v>64620000</v>
      </c>
      <c r="N586" s="416">
        <f>SUM(N587:N592)</f>
        <v>0</v>
      </c>
      <c r="O586" s="280"/>
      <c r="P586" s="244"/>
      <c r="Q586" s="244"/>
      <c r="R586" s="4" t="s">
        <v>433</v>
      </c>
      <c r="S586" s="311" t="s">
        <v>508</v>
      </c>
    </row>
    <row r="587" spans="1:19" ht="13.2" hidden="1" x14ac:dyDescent="0.25">
      <c r="A587" s="1" t="s">
        <v>463</v>
      </c>
      <c r="B587" s="65"/>
      <c r="C587" s="66" t="s">
        <v>555</v>
      </c>
      <c r="D587" s="65">
        <v>100</v>
      </c>
      <c r="E587" s="65" t="s">
        <v>26</v>
      </c>
      <c r="F587" s="67">
        <v>70000</v>
      </c>
      <c r="G587" s="154">
        <f t="shared" ref="G587:G592" si="30">ROUNDDOWN(D587*F587,-3)</f>
        <v>7000000</v>
      </c>
      <c r="H587" s="188"/>
      <c r="I587" s="66" t="s">
        <v>555</v>
      </c>
      <c r="J587" s="65">
        <v>100</v>
      </c>
      <c r="K587" s="65" t="s">
        <v>26</v>
      </c>
      <c r="L587" s="67">
        <v>70000</v>
      </c>
      <c r="M587" s="67">
        <f t="shared" ref="M587:M592" si="31">ROUNDDOWN(J587*L587,-3)</f>
        <v>7000000</v>
      </c>
      <c r="N587" s="340">
        <f t="shared" ref="N587:N592" si="32">G587-M587</f>
        <v>0</v>
      </c>
      <c r="O587" s="240" t="str">
        <f t="shared" ref="O587:O592" si="33">IF(AND(ISBLANK(H587),N587&lt;&gt;0),"Rev","")</f>
        <v/>
      </c>
      <c r="P587" s="244"/>
      <c r="Q587" s="244"/>
    </row>
    <row r="588" spans="1:19" ht="13.2" hidden="1" x14ac:dyDescent="0.25">
      <c r="A588" s="1" t="s">
        <v>464</v>
      </c>
      <c r="B588" s="65"/>
      <c r="C588" s="66" t="s">
        <v>556</v>
      </c>
      <c r="D588" s="65">
        <v>8</v>
      </c>
      <c r="E588" s="65" t="s">
        <v>120</v>
      </c>
      <c r="F588" s="67">
        <v>1500000</v>
      </c>
      <c r="G588" s="154">
        <f t="shared" si="30"/>
        <v>12000000</v>
      </c>
      <c r="H588" s="188"/>
      <c r="I588" s="66" t="s">
        <v>556</v>
      </c>
      <c r="J588" s="65">
        <v>8</v>
      </c>
      <c r="K588" s="65" t="s">
        <v>120</v>
      </c>
      <c r="L588" s="67">
        <v>1500000</v>
      </c>
      <c r="M588" s="67">
        <f t="shared" si="31"/>
        <v>12000000</v>
      </c>
      <c r="N588" s="340">
        <f t="shared" si="32"/>
        <v>0</v>
      </c>
      <c r="O588" s="240" t="str">
        <f t="shared" si="33"/>
        <v/>
      </c>
      <c r="P588" s="244"/>
      <c r="Q588" s="244"/>
    </row>
    <row r="589" spans="1:19" ht="13.2" hidden="1" x14ac:dyDescent="0.25">
      <c r="A589" s="1" t="s">
        <v>465</v>
      </c>
      <c r="B589" s="65"/>
      <c r="C589" s="66" t="s">
        <v>557</v>
      </c>
      <c r="D589" s="65">
        <v>8</v>
      </c>
      <c r="E589" s="65" t="s">
        <v>120</v>
      </c>
      <c r="F589" s="67">
        <v>1500000</v>
      </c>
      <c r="G589" s="154">
        <f t="shared" si="30"/>
        <v>12000000</v>
      </c>
      <c r="H589" s="188"/>
      <c r="I589" s="66" t="s">
        <v>557</v>
      </c>
      <c r="J589" s="65">
        <v>8</v>
      </c>
      <c r="K589" s="65" t="s">
        <v>120</v>
      </c>
      <c r="L589" s="67">
        <v>1500000</v>
      </c>
      <c r="M589" s="67">
        <f t="shared" si="31"/>
        <v>12000000</v>
      </c>
      <c r="N589" s="340">
        <f t="shared" si="32"/>
        <v>0</v>
      </c>
      <c r="O589" s="240" t="str">
        <f t="shared" si="33"/>
        <v/>
      </c>
      <c r="P589" s="244"/>
      <c r="Q589" s="244"/>
    </row>
    <row r="590" spans="1:19" ht="15" hidden="1" x14ac:dyDescent="0.25">
      <c r="A590" s="1" t="s">
        <v>466</v>
      </c>
      <c r="B590" s="65"/>
      <c r="C590" s="66" t="s">
        <v>558</v>
      </c>
      <c r="D590" s="65">
        <v>8</v>
      </c>
      <c r="E590" s="138" t="s">
        <v>120</v>
      </c>
      <c r="F590" s="67">
        <v>1000000</v>
      </c>
      <c r="G590" s="154">
        <f t="shared" si="30"/>
        <v>8000000</v>
      </c>
      <c r="H590" s="188"/>
      <c r="I590" s="66" t="s">
        <v>558</v>
      </c>
      <c r="J590" s="65">
        <v>8</v>
      </c>
      <c r="K590" s="65" t="s">
        <v>120</v>
      </c>
      <c r="L590" s="67">
        <v>1000000</v>
      </c>
      <c r="M590" s="67">
        <f t="shared" si="31"/>
        <v>8000000</v>
      </c>
      <c r="N590" s="340">
        <f t="shared" si="32"/>
        <v>0</v>
      </c>
      <c r="O590" s="240" t="str">
        <f t="shared" si="33"/>
        <v/>
      </c>
      <c r="P590" s="244"/>
      <c r="Q590" s="244"/>
    </row>
    <row r="591" spans="1:19" ht="15" hidden="1" x14ac:dyDescent="0.25">
      <c r="A591" s="1" t="s">
        <v>467</v>
      </c>
      <c r="B591" s="65"/>
      <c r="C591" s="66" t="s">
        <v>830</v>
      </c>
      <c r="D591" s="65">
        <v>30</v>
      </c>
      <c r="E591" s="138" t="s">
        <v>59</v>
      </c>
      <c r="F591" s="67">
        <v>350000</v>
      </c>
      <c r="G591" s="154">
        <f t="shared" si="30"/>
        <v>10500000</v>
      </c>
      <c r="H591" s="188"/>
      <c r="I591" s="66" t="s">
        <v>830</v>
      </c>
      <c r="J591" s="65">
        <v>30</v>
      </c>
      <c r="K591" s="65" t="s">
        <v>59</v>
      </c>
      <c r="L591" s="67">
        <v>350000</v>
      </c>
      <c r="M591" s="67">
        <f t="shared" si="31"/>
        <v>10500000</v>
      </c>
      <c r="N591" s="340">
        <f t="shared" si="32"/>
        <v>0</v>
      </c>
      <c r="O591" s="240" t="str">
        <f t="shared" si="33"/>
        <v/>
      </c>
      <c r="P591" s="244"/>
      <c r="Q591" s="244"/>
    </row>
    <row r="592" spans="1:19" ht="15" hidden="1" x14ac:dyDescent="0.25">
      <c r="A592" s="1" t="s">
        <v>935</v>
      </c>
      <c r="B592" s="65"/>
      <c r="C592" s="66" t="s">
        <v>832</v>
      </c>
      <c r="D592" s="65">
        <v>54</v>
      </c>
      <c r="E592" s="138" t="s">
        <v>936</v>
      </c>
      <c r="F592" s="67">
        <v>280000</v>
      </c>
      <c r="G592" s="154">
        <f t="shared" si="30"/>
        <v>15120000</v>
      </c>
      <c r="H592" s="188"/>
      <c r="I592" s="66" t="s">
        <v>832</v>
      </c>
      <c r="J592" s="65">
        <v>54</v>
      </c>
      <c r="K592" s="65" t="s">
        <v>936</v>
      </c>
      <c r="L592" s="67">
        <v>280000</v>
      </c>
      <c r="M592" s="67">
        <f t="shared" si="31"/>
        <v>15120000</v>
      </c>
      <c r="N592" s="340">
        <f t="shared" si="32"/>
        <v>0</v>
      </c>
      <c r="O592" s="240" t="str">
        <f t="shared" si="33"/>
        <v/>
      </c>
      <c r="P592" s="244"/>
      <c r="Q592" s="244"/>
    </row>
    <row r="593" spans="1:19" ht="15.6" hidden="1" x14ac:dyDescent="0.25">
      <c r="A593" s="1" t="s">
        <v>468</v>
      </c>
      <c r="B593" s="68" t="s">
        <v>524</v>
      </c>
      <c r="C593" s="69" t="s">
        <v>73</v>
      </c>
      <c r="D593" s="68"/>
      <c r="E593" s="139"/>
      <c r="F593" s="70"/>
      <c r="G593" s="155">
        <f>SUM(G594:G595)</f>
        <v>5257592000</v>
      </c>
      <c r="H593" s="189" t="s">
        <v>524</v>
      </c>
      <c r="I593" s="69" t="s">
        <v>73</v>
      </c>
      <c r="J593" s="68"/>
      <c r="K593" s="65"/>
      <c r="L593" s="70"/>
      <c r="M593" s="70">
        <f>SUM(M594:M595)</f>
        <v>5257592000</v>
      </c>
      <c r="N593" s="417">
        <f>SUM(N594:N595)</f>
        <v>0</v>
      </c>
      <c r="O593" s="281"/>
      <c r="P593" s="244"/>
      <c r="Q593" s="244"/>
      <c r="R593" s="4" t="s">
        <v>433</v>
      </c>
      <c r="S593" s="311" t="s">
        <v>508</v>
      </c>
    </row>
    <row r="594" spans="1:19" ht="15" hidden="1" x14ac:dyDescent="0.25">
      <c r="A594" s="1" t="s">
        <v>469</v>
      </c>
      <c r="B594" s="65"/>
      <c r="C594" s="66" t="s">
        <v>929</v>
      </c>
      <c r="D594" s="65">
        <v>101</v>
      </c>
      <c r="E594" s="138" t="s">
        <v>26</v>
      </c>
      <c r="F594" s="67">
        <v>52047941</v>
      </c>
      <c r="G594" s="154">
        <f>ROUNDDOWN(D594*F594,-3)</f>
        <v>5256842000</v>
      </c>
      <c r="H594" s="188"/>
      <c r="I594" s="66" t="s">
        <v>929</v>
      </c>
      <c r="J594" s="65">
        <v>101</v>
      </c>
      <c r="K594" s="65" t="s">
        <v>26</v>
      </c>
      <c r="L594" s="67">
        <v>52047941</v>
      </c>
      <c r="M594" s="67">
        <f>ROUNDDOWN(J594*L594,-3)</f>
        <v>5256842000</v>
      </c>
      <c r="N594" s="340">
        <f>G594-M594</f>
        <v>0</v>
      </c>
      <c r="O594" s="240" t="str">
        <f>IF(AND(ISBLANK(H594),N594&lt;&gt;0),"Rev","")</f>
        <v/>
      </c>
      <c r="P594" s="244"/>
      <c r="Q594" s="244"/>
    </row>
    <row r="595" spans="1:19" ht="15" hidden="1" x14ac:dyDescent="0.25">
      <c r="A595" s="1" t="s">
        <v>470</v>
      </c>
      <c r="B595" s="65"/>
      <c r="C595" s="66" t="s">
        <v>930</v>
      </c>
      <c r="D595" s="65">
        <v>3</v>
      </c>
      <c r="E595" s="138" t="s">
        <v>120</v>
      </c>
      <c r="F595" s="67">
        <v>250000</v>
      </c>
      <c r="G595" s="154">
        <f>ROUNDDOWN(D595*F595,-3)</f>
        <v>750000</v>
      </c>
      <c r="H595" s="188"/>
      <c r="I595" s="66" t="s">
        <v>930</v>
      </c>
      <c r="J595" s="65">
        <v>3</v>
      </c>
      <c r="K595" s="65" t="s">
        <v>120</v>
      </c>
      <c r="L595" s="67">
        <v>250000</v>
      </c>
      <c r="M595" s="67">
        <f>ROUNDDOWN(J595*L595,-3)</f>
        <v>750000</v>
      </c>
      <c r="N595" s="340">
        <f>G595-M595</f>
        <v>0</v>
      </c>
      <c r="O595" s="240" t="str">
        <f>IF(AND(ISBLANK(H595),N595&lt;&gt;0),"Rev","")</f>
        <v/>
      </c>
      <c r="P595" s="244"/>
      <c r="Q595" s="244"/>
    </row>
    <row r="596" spans="1:19" ht="15.6" hidden="1" x14ac:dyDescent="0.25">
      <c r="A596" s="1" t="s">
        <v>471</v>
      </c>
      <c r="B596" s="68" t="s">
        <v>528</v>
      </c>
      <c r="C596" s="69" t="s">
        <v>31</v>
      </c>
      <c r="D596" s="68"/>
      <c r="E596" s="139"/>
      <c r="F596" s="70"/>
      <c r="G596" s="155">
        <f>G597</f>
        <v>20000000</v>
      </c>
      <c r="H596" s="189" t="s">
        <v>528</v>
      </c>
      <c r="I596" s="69" t="s">
        <v>31</v>
      </c>
      <c r="J596" s="68"/>
      <c r="K596" s="65"/>
      <c r="L596" s="70"/>
      <c r="M596" s="70">
        <f>M597</f>
        <v>20000000</v>
      </c>
      <c r="N596" s="417">
        <f>N597</f>
        <v>0</v>
      </c>
      <c r="O596" s="281"/>
      <c r="P596" s="244"/>
      <c r="Q596" s="244"/>
      <c r="R596" s="4" t="s">
        <v>433</v>
      </c>
      <c r="S596" s="311" t="s">
        <v>508</v>
      </c>
    </row>
    <row r="597" spans="1:19" ht="15" hidden="1" x14ac:dyDescent="0.25">
      <c r="A597" s="1" t="s">
        <v>472</v>
      </c>
      <c r="B597" s="65"/>
      <c r="C597" s="66" t="s">
        <v>559</v>
      </c>
      <c r="D597" s="65">
        <v>20</v>
      </c>
      <c r="E597" s="138" t="s">
        <v>33</v>
      </c>
      <c r="F597" s="67">
        <v>1000000</v>
      </c>
      <c r="G597" s="154">
        <f>ROUNDDOWN(D597*F597,-3)</f>
        <v>20000000</v>
      </c>
      <c r="H597" s="188"/>
      <c r="I597" s="66" t="s">
        <v>559</v>
      </c>
      <c r="J597" s="65">
        <v>20</v>
      </c>
      <c r="K597" s="65" t="s">
        <v>33</v>
      </c>
      <c r="L597" s="67">
        <v>1000000</v>
      </c>
      <c r="M597" s="67">
        <f>ROUNDDOWN(J597*L597,-3)</f>
        <v>20000000</v>
      </c>
      <c r="N597" s="340">
        <f>G597-M597</f>
        <v>0</v>
      </c>
      <c r="O597" s="240" t="str">
        <f>IF(AND(ISBLANK(H597),N597&lt;&gt;0),"Rev","")</f>
        <v/>
      </c>
      <c r="P597" s="244"/>
      <c r="Q597" s="244"/>
    </row>
    <row r="598" spans="1:19" ht="13.2" hidden="1" x14ac:dyDescent="0.25">
      <c r="A598" s="1" t="s">
        <v>473</v>
      </c>
      <c r="B598" s="68" t="s">
        <v>525</v>
      </c>
      <c r="C598" s="69" t="s">
        <v>35</v>
      </c>
      <c r="D598" s="68"/>
      <c r="E598" s="68"/>
      <c r="F598" s="70"/>
      <c r="G598" s="155">
        <f>SUM(G599:G600)</f>
        <v>152000000</v>
      </c>
      <c r="H598" s="189" t="s">
        <v>525</v>
      </c>
      <c r="I598" s="69" t="s">
        <v>35</v>
      </c>
      <c r="J598" s="68"/>
      <c r="K598" s="68"/>
      <c r="L598" s="70"/>
      <c r="M598" s="70">
        <f>SUM(M599:M600)</f>
        <v>152000000</v>
      </c>
      <c r="N598" s="417">
        <f>SUM(N599:N600)</f>
        <v>0</v>
      </c>
      <c r="O598" s="281"/>
      <c r="P598" s="244"/>
      <c r="Q598" s="244"/>
      <c r="R598" s="4" t="s">
        <v>433</v>
      </c>
      <c r="S598" s="311" t="s">
        <v>508</v>
      </c>
    </row>
    <row r="599" spans="1:19" ht="26.4" hidden="1" x14ac:dyDescent="0.25">
      <c r="A599" s="1" t="s">
        <v>474</v>
      </c>
      <c r="B599" s="65"/>
      <c r="C599" s="66" t="s">
        <v>933</v>
      </c>
      <c r="D599" s="65">
        <v>20</v>
      </c>
      <c r="E599" s="65" t="s">
        <v>26</v>
      </c>
      <c r="F599" s="67">
        <v>5500000</v>
      </c>
      <c r="G599" s="154">
        <f>ROUNDDOWN(D599*F599,-3)</f>
        <v>110000000</v>
      </c>
      <c r="H599" s="188"/>
      <c r="I599" s="66" t="s">
        <v>933</v>
      </c>
      <c r="J599" s="65">
        <v>20</v>
      </c>
      <c r="K599" s="65" t="s">
        <v>26</v>
      </c>
      <c r="L599" s="67">
        <v>5500000</v>
      </c>
      <c r="M599" s="67">
        <f>ROUNDDOWN(J599*L599,-3)</f>
        <v>110000000</v>
      </c>
      <c r="N599" s="340">
        <f>G599-M599</f>
        <v>0</v>
      </c>
      <c r="O599" s="240" t="str">
        <f>IF(AND(ISBLANK(H599),N599&lt;&gt;0),"Rev","")</f>
        <v/>
      </c>
      <c r="P599" s="244"/>
      <c r="Q599" s="244"/>
    </row>
    <row r="600" spans="1:19" ht="13.2" hidden="1" x14ac:dyDescent="0.25">
      <c r="A600" s="1" t="s">
        <v>475</v>
      </c>
      <c r="B600" s="65"/>
      <c r="C600" s="66" t="s">
        <v>934</v>
      </c>
      <c r="D600" s="65">
        <v>28</v>
      </c>
      <c r="E600" s="65" t="s">
        <v>26</v>
      </c>
      <c r="F600" s="67">
        <v>1500000</v>
      </c>
      <c r="G600" s="154">
        <f>ROUNDDOWN(D600*F600,-3)</f>
        <v>42000000</v>
      </c>
      <c r="H600" s="188"/>
      <c r="I600" s="66" t="s">
        <v>934</v>
      </c>
      <c r="J600" s="65">
        <v>28</v>
      </c>
      <c r="K600" s="65" t="s">
        <v>26</v>
      </c>
      <c r="L600" s="67">
        <v>1500000</v>
      </c>
      <c r="M600" s="67">
        <f>ROUNDDOWN(J600*L600,-3)</f>
        <v>42000000</v>
      </c>
      <c r="N600" s="340">
        <f>G600-M600</f>
        <v>0</v>
      </c>
      <c r="O600" s="240" t="str">
        <f>IF(AND(ISBLANK(H600),N600&lt;&gt;0),"Rev","")</f>
        <v/>
      </c>
      <c r="P600" s="244"/>
      <c r="Q600" s="244"/>
    </row>
    <row r="601" spans="1:19" ht="13.2" hidden="1" x14ac:dyDescent="0.25">
      <c r="A601" s="1" t="s">
        <v>476</v>
      </c>
      <c r="B601" s="68" t="s">
        <v>529</v>
      </c>
      <c r="C601" s="69" t="s">
        <v>477</v>
      </c>
      <c r="D601" s="68"/>
      <c r="E601" s="68"/>
      <c r="F601" s="70"/>
      <c r="G601" s="155">
        <f>SUM(G602:G604)</f>
        <v>205200000</v>
      </c>
      <c r="H601" s="189" t="s">
        <v>529</v>
      </c>
      <c r="I601" s="69" t="s">
        <v>477</v>
      </c>
      <c r="J601" s="68"/>
      <c r="K601" s="68"/>
      <c r="L601" s="70"/>
      <c r="M601" s="70">
        <f>SUM(M602:M604)</f>
        <v>205200000</v>
      </c>
      <c r="N601" s="417">
        <f>SUM(N602:N604)</f>
        <v>0</v>
      </c>
      <c r="O601" s="281"/>
      <c r="P601" s="244"/>
      <c r="Q601" s="244"/>
      <c r="R601" s="4" t="s">
        <v>433</v>
      </c>
      <c r="S601" s="311" t="s">
        <v>508</v>
      </c>
    </row>
    <row r="602" spans="1:19" ht="13.2" hidden="1" x14ac:dyDescent="0.25">
      <c r="A602" s="1" t="s">
        <v>478</v>
      </c>
      <c r="B602" s="65"/>
      <c r="C602" s="66" t="s">
        <v>937</v>
      </c>
      <c r="D602" s="65">
        <v>108</v>
      </c>
      <c r="E602" s="65" t="s">
        <v>479</v>
      </c>
      <c r="F602" s="67">
        <v>850000</v>
      </c>
      <c r="G602" s="154">
        <f>ROUNDDOWN(D602*F602,-3)</f>
        <v>91800000</v>
      </c>
      <c r="H602" s="188"/>
      <c r="I602" s="66" t="s">
        <v>937</v>
      </c>
      <c r="J602" s="65">
        <v>108</v>
      </c>
      <c r="K602" s="65" t="s">
        <v>479</v>
      </c>
      <c r="L602" s="67">
        <v>850000</v>
      </c>
      <c r="M602" s="67">
        <f>ROUNDDOWN(J602*L602,-3)</f>
        <v>91800000</v>
      </c>
      <c r="N602" s="340">
        <f>G602-M602</f>
        <v>0</v>
      </c>
      <c r="O602" s="240" t="str">
        <f>IF(AND(ISBLANK(H602),N602&lt;&gt;0),"Rev","")</f>
        <v/>
      </c>
      <c r="P602" s="244"/>
      <c r="Q602" s="244"/>
    </row>
    <row r="603" spans="1:19" ht="13.2" hidden="1" x14ac:dyDescent="0.25">
      <c r="A603" s="1" t="s">
        <v>480</v>
      </c>
      <c r="B603" s="65"/>
      <c r="C603" s="66" t="s">
        <v>938</v>
      </c>
      <c r="D603" s="65">
        <v>54</v>
      </c>
      <c r="E603" s="65" t="s">
        <v>26</v>
      </c>
      <c r="F603" s="67">
        <v>450000</v>
      </c>
      <c r="G603" s="154">
        <f>ROUNDDOWN(D603*F603,-3)</f>
        <v>24300000</v>
      </c>
      <c r="H603" s="188"/>
      <c r="I603" s="66" t="s">
        <v>938</v>
      </c>
      <c r="J603" s="65">
        <v>54</v>
      </c>
      <c r="K603" s="65" t="s">
        <v>26</v>
      </c>
      <c r="L603" s="67">
        <v>450000</v>
      </c>
      <c r="M603" s="67">
        <f>ROUNDDOWN(J603*L603,-3)</f>
        <v>24300000</v>
      </c>
      <c r="N603" s="340">
        <f>G603-M603</f>
        <v>0</v>
      </c>
      <c r="O603" s="240" t="str">
        <f>IF(AND(ISBLANK(H603),N603&lt;&gt;0),"Rev","")</f>
        <v/>
      </c>
      <c r="P603" s="244"/>
      <c r="Q603" s="244"/>
    </row>
    <row r="604" spans="1:19" ht="13.2" hidden="1" x14ac:dyDescent="0.25">
      <c r="A604" s="1" t="s">
        <v>481</v>
      </c>
      <c r="B604" s="65"/>
      <c r="C604" s="66" t="s">
        <v>939</v>
      </c>
      <c r="D604" s="65">
        <v>54</v>
      </c>
      <c r="E604" s="65" t="s">
        <v>26</v>
      </c>
      <c r="F604" s="67">
        <v>1650000</v>
      </c>
      <c r="G604" s="154">
        <f>ROUNDDOWN(D604*F604,-3)</f>
        <v>89100000</v>
      </c>
      <c r="H604" s="188"/>
      <c r="I604" s="66" t="s">
        <v>939</v>
      </c>
      <c r="J604" s="65">
        <v>54</v>
      </c>
      <c r="K604" s="65" t="s">
        <v>26</v>
      </c>
      <c r="L604" s="67">
        <v>1650000</v>
      </c>
      <c r="M604" s="67">
        <f>ROUNDDOWN(J604*L604,-3)</f>
        <v>89100000</v>
      </c>
      <c r="N604" s="340">
        <f>G604-M604</f>
        <v>0</v>
      </c>
      <c r="O604" s="240" t="str">
        <f>IF(AND(ISBLANK(H604),N604&lt;&gt;0),"Rev","")</f>
        <v/>
      </c>
      <c r="P604" s="244"/>
      <c r="Q604" s="244"/>
    </row>
    <row r="605" spans="1:19" ht="13.2" hidden="1" x14ac:dyDescent="0.25">
      <c r="A605" s="1" t="s">
        <v>482</v>
      </c>
      <c r="B605" s="80" t="s">
        <v>91</v>
      </c>
      <c r="C605" s="81" t="s">
        <v>483</v>
      </c>
      <c r="D605" s="80"/>
      <c r="E605" s="80"/>
      <c r="F605" s="82"/>
      <c r="G605" s="159">
        <f>SUM(G606,G610,G612)</f>
        <v>186041000</v>
      </c>
      <c r="H605" s="193" t="s">
        <v>91</v>
      </c>
      <c r="I605" s="81" t="s">
        <v>483</v>
      </c>
      <c r="J605" s="80"/>
      <c r="K605" s="80"/>
      <c r="L605" s="82"/>
      <c r="M605" s="82">
        <f>SUM(M606,M610,M612)</f>
        <v>186041000</v>
      </c>
      <c r="N605" s="420">
        <f>SUM(N606,N610,N612)</f>
        <v>0</v>
      </c>
      <c r="O605" s="285"/>
      <c r="P605" s="244" t="s">
        <v>507</v>
      </c>
      <c r="Q605" s="244" t="s">
        <v>508</v>
      </c>
      <c r="S605" s="311"/>
    </row>
    <row r="606" spans="1:19" ht="13.2" hidden="1" x14ac:dyDescent="0.25">
      <c r="A606" s="1" t="s">
        <v>484</v>
      </c>
      <c r="B606" s="68" t="s">
        <v>523</v>
      </c>
      <c r="C606" s="69" t="s">
        <v>24</v>
      </c>
      <c r="D606" s="68"/>
      <c r="E606" s="68"/>
      <c r="F606" s="70"/>
      <c r="G606" s="155">
        <f>SUM(G607:G609)</f>
        <v>24000000</v>
      </c>
      <c r="H606" s="189" t="s">
        <v>523</v>
      </c>
      <c r="I606" s="69" t="s">
        <v>24</v>
      </c>
      <c r="J606" s="68"/>
      <c r="K606" s="68"/>
      <c r="L606" s="70"/>
      <c r="M606" s="70">
        <f>SUM(M607:M609)</f>
        <v>24000000</v>
      </c>
      <c r="N606" s="417">
        <f>SUM(N607:N609)</f>
        <v>0</v>
      </c>
      <c r="O606" s="281"/>
      <c r="P606" s="244"/>
      <c r="Q606" s="244"/>
      <c r="R606" s="4" t="s">
        <v>433</v>
      </c>
      <c r="S606" s="311" t="s">
        <v>508</v>
      </c>
    </row>
    <row r="607" spans="1:19" ht="13.2" hidden="1" x14ac:dyDescent="0.25">
      <c r="A607" s="1" t="s">
        <v>485</v>
      </c>
      <c r="B607" s="65"/>
      <c r="C607" s="66" t="s">
        <v>631</v>
      </c>
      <c r="D607" s="65">
        <v>6</v>
      </c>
      <c r="E607" s="65" t="s">
        <v>120</v>
      </c>
      <c r="F607" s="67">
        <v>1500000</v>
      </c>
      <c r="G607" s="154">
        <f>ROUNDDOWN(D607*F607,-3)</f>
        <v>9000000</v>
      </c>
      <c r="H607" s="188"/>
      <c r="I607" s="66" t="s">
        <v>631</v>
      </c>
      <c r="J607" s="65">
        <v>6</v>
      </c>
      <c r="K607" s="65" t="s">
        <v>120</v>
      </c>
      <c r="L607" s="67">
        <v>1500000</v>
      </c>
      <c r="M607" s="67">
        <f>ROUNDDOWN(J607*L607,-3)</f>
        <v>9000000</v>
      </c>
      <c r="N607" s="340">
        <f>G607-M607</f>
        <v>0</v>
      </c>
      <c r="O607" s="240" t="str">
        <f>IF(AND(ISBLANK(H607),N607&lt;&gt;0),"Rev","")</f>
        <v/>
      </c>
      <c r="P607" s="244"/>
      <c r="Q607" s="244"/>
    </row>
    <row r="608" spans="1:19" ht="13.2" hidden="1" x14ac:dyDescent="0.25">
      <c r="A608" s="1" t="s">
        <v>486</v>
      </c>
      <c r="B608" s="65"/>
      <c r="C608" s="66" t="s">
        <v>563</v>
      </c>
      <c r="D608" s="65">
        <v>6</v>
      </c>
      <c r="E608" s="65" t="s">
        <v>120</v>
      </c>
      <c r="F608" s="67">
        <v>1500000</v>
      </c>
      <c r="G608" s="154">
        <f>ROUNDDOWN(D608*F608,-3)</f>
        <v>9000000</v>
      </c>
      <c r="H608" s="188"/>
      <c r="I608" s="66" t="s">
        <v>563</v>
      </c>
      <c r="J608" s="65">
        <v>6</v>
      </c>
      <c r="K608" s="65" t="s">
        <v>120</v>
      </c>
      <c r="L608" s="67">
        <v>1500000</v>
      </c>
      <c r="M608" s="67">
        <f>ROUNDDOWN(J608*L608,-3)</f>
        <v>9000000</v>
      </c>
      <c r="N608" s="340">
        <f>G608-M608</f>
        <v>0</v>
      </c>
      <c r="O608" s="240" t="str">
        <f>IF(AND(ISBLANK(H608),N608&lt;&gt;0),"Rev","")</f>
        <v/>
      </c>
      <c r="P608" s="244"/>
      <c r="Q608" s="244"/>
    </row>
    <row r="609" spans="1:19" ht="13.2" hidden="1" x14ac:dyDescent="0.25">
      <c r="A609" s="1" t="s">
        <v>487</v>
      </c>
      <c r="B609" s="65"/>
      <c r="C609" s="66" t="s">
        <v>564</v>
      </c>
      <c r="D609" s="65">
        <v>6</v>
      </c>
      <c r="E609" s="65" t="s">
        <v>120</v>
      </c>
      <c r="F609" s="67">
        <v>1000000</v>
      </c>
      <c r="G609" s="154">
        <f>ROUNDDOWN(D609*F609,-3)</f>
        <v>6000000</v>
      </c>
      <c r="H609" s="188"/>
      <c r="I609" s="66" t="s">
        <v>564</v>
      </c>
      <c r="J609" s="65">
        <v>6</v>
      </c>
      <c r="K609" s="65" t="s">
        <v>120</v>
      </c>
      <c r="L609" s="67">
        <v>1000000</v>
      </c>
      <c r="M609" s="67">
        <f>ROUNDDOWN(J609*L609,-3)</f>
        <v>6000000</v>
      </c>
      <c r="N609" s="340">
        <f>G609-M609</f>
        <v>0</v>
      </c>
      <c r="O609" s="240" t="str">
        <f>IF(AND(ISBLANK(H609),N609&lt;&gt;0),"Rev","")</f>
        <v/>
      </c>
      <c r="P609" s="244"/>
      <c r="Q609" s="244"/>
    </row>
    <row r="610" spans="1:19" ht="13.2" hidden="1" x14ac:dyDescent="0.25">
      <c r="A610" s="1" t="s">
        <v>488</v>
      </c>
      <c r="B610" s="68" t="s">
        <v>524</v>
      </c>
      <c r="C610" s="69" t="s">
        <v>73</v>
      </c>
      <c r="D610" s="68"/>
      <c r="E610" s="68"/>
      <c r="F610" s="70"/>
      <c r="G610" s="155">
        <f>G611</f>
        <v>20000000</v>
      </c>
      <c r="H610" s="189" t="s">
        <v>524</v>
      </c>
      <c r="I610" s="69" t="s">
        <v>73</v>
      </c>
      <c r="J610" s="68"/>
      <c r="K610" s="68"/>
      <c r="L610" s="70"/>
      <c r="M610" s="70">
        <f>M611</f>
        <v>20000000</v>
      </c>
      <c r="N610" s="417">
        <f>N611</f>
        <v>0</v>
      </c>
      <c r="O610" s="281"/>
      <c r="P610" s="244"/>
      <c r="Q610" s="244"/>
      <c r="R610" s="4" t="s">
        <v>433</v>
      </c>
      <c r="S610" s="311" t="s">
        <v>508</v>
      </c>
    </row>
    <row r="611" spans="1:19" ht="13.2" hidden="1" x14ac:dyDescent="0.25">
      <c r="A611" s="1" t="s">
        <v>489</v>
      </c>
      <c r="B611" s="65"/>
      <c r="C611" s="66" t="s">
        <v>940</v>
      </c>
      <c r="D611" s="65">
        <v>2</v>
      </c>
      <c r="E611" s="65" t="s">
        <v>26</v>
      </c>
      <c r="F611" s="67">
        <v>10000000</v>
      </c>
      <c r="G611" s="154">
        <f>ROUNDDOWN(D611*F611,-3)</f>
        <v>20000000</v>
      </c>
      <c r="H611" s="188"/>
      <c r="I611" s="66" t="s">
        <v>940</v>
      </c>
      <c r="J611" s="65">
        <v>2</v>
      </c>
      <c r="K611" s="65" t="s">
        <v>26</v>
      </c>
      <c r="L611" s="67">
        <v>10000000</v>
      </c>
      <c r="M611" s="67">
        <f>ROUNDDOWN(J611*L611,-3)</f>
        <v>20000000</v>
      </c>
      <c r="N611" s="340">
        <f>G611-M611</f>
        <v>0</v>
      </c>
      <c r="O611" s="240" t="str">
        <f>IF(AND(ISBLANK(H611),N611&lt;&gt;0),"Rev","")</f>
        <v/>
      </c>
      <c r="P611" s="244"/>
      <c r="Q611" s="244"/>
    </row>
    <row r="612" spans="1:19" ht="13.2" hidden="1" x14ac:dyDescent="0.25">
      <c r="A612" s="1" t="s">
        <v>490</v>
      </c>
      <c r="B612" s="68" t="s">
        <v>533</v>
      </c>
      <c r="C612" s="69" t="s">
        <v>491</v>
      </c>
      <c r="D612" s="68"/>
      <c r="E612" s="68"/>
      <c r="F612" s="70"/>
      <c r="G612" s="155">
        <f>G613</f>
        <v>142041000</v>
      </c>
      <c r="H612" s="189" t="s">
        <v>533</v>
      </c>
      <c r="I612" s="69" t="s">
        <v>491</v>
      </c>
      <c r="J612" s="68"/>
      <c r="K612" s="68"/>
      <c r="L612" s="70"/>
      <c r="M612" s="70">
        <f>M613</f>
        <v>142041000</v>
      </c>
      <c r="N612" s="417">
        <f>N613</f>
        <v>0</v>
      </c>
      <c r="O612" s="281"/>
      <c r="P612" s="244"/>
      <c r="Q612" s="244"/>
      <c r="R612" s="4" t="s">
        <v>433</v>
      </c>
      <c r="S612" s="311" t="s">
        <v>508</v>
      </c>
    </row>
    <row r="613" spans="1:19" ht="26.4" hidden="1" x14ac:dyDescent="0.25">
      <c r="A613" s="1" t="s">
        <v>492</v>
      </c>
      <c r="B613" s="65"/>
      <c r="C613" s="66" t="s">
        <v>941</v>
      </c>
      <c r="D613" s="65">
        <v>3</v>
      </c>
      <c r="E613" s="65" t="s">
        <v>26</v>
      </c>
      <c r="F613" s="67">
        <v>47347000</v>
      </c>
      <c r="G613" s="154">
        <f>ROUNDDOWN(D613*F613,-3)</f>
        <v>142041000</v>
      </c>
      <c r="H613" s="188"/>
      <c r="I613" s="66" t="s">
        <v>941</v>
      </c>
      <c r="J613" s="65">
        <v>3</v>
      </c>
      <c r="K613" s="65" t="s">
        <v>26</v>
      </c>
      <c r="L613" s="67">
        <v>47347000</v>
      </c>
      <c r="M613" s="67">
        <f>ROUNDDOWN(J613*L613,-3)</f>
        <v>142041000</v>
      </c>
      <c r="N613" s="340">
        <f>G613-M613</f>
        <v>0</v>
      </c>
      <c r="O613" s="240" t="str">
        <f>IF(AND(ISBLANK(H613),N613&lt;&gt;0),"Rev","")</f>
        <v/>
      </c>
      <c r="P613" s="244"/>
      <c r="Q613" s="244"/>
    </row>
    <row r="614" spans="1:19" ht="13.2" hidden="1" x14ac:dyDescent="0.25">
      <c r="A614" s="1" t="s">
        <v>493</v>
      </c>
      <c r="B614" s="77" t="s">
        <v>866</v>
      </c>
      <c r="C614" s="78" t="s">
        <v>494</v>
      </c>
      <c r="D614" s="77"/>
      <c r="E614" s="77" t="s">
        <v>554</v>
      </c>
      <c r="F614" s="79"/>
      <c r="G614" s="158">
        <f>G615</f>
        <v>91170000</v>
      </c>
      <c r="H614" s="192" t="s">
        <v>866</v>
      </c>
      <c r="I614" s="78" t="s">
        <v>494</v>
      </c>
      <c r="J614" s="77"/>
      <c r="K614" s="77" t="s">
        <v>554</v>
      </c>
      <c r="L614" s="79"/>
      <c r="M614" s="79">
        <f>M615</f>
        <v>91170000</v>
      </c>
      <c r="N614" s="428">
        <f>N615</f>
        <v>0</v>
      </c>
      <c r="O614" s="284"/>
      <c r="P614" s="244"/>
      <c r="Q614" s="244"/>
    </row>
    <row r="615" spans="1:19" ht="13.2" hidden="1" x14ac:dyDescent="0.25">
      <c r="A615" s="1" t="s">
        <v>495</v>
      </c>
      <c r="B615" s="80" t="s">
        <v>21</v>
      </c>
      <c r="C615" s="81" t="s">
        <v>494</v>
      </c>
      <c r="D615" s="80"/>
      <c r="E615" s="80"/>
      <c r="F615" s="82"/>
      <c r="G615" s="159">
        <f>SUM(G616,G621)</f>
        <v>91170000</v>
      </c>
      <c r="H615" s="193" t="s">
        <v>21</v>
      </c>
      <c r="I615" s="81" t="s">
        <v>494</v>
      </c>
      <c r="J615" s="80"/>
      <c r="K615" s="80"/>
      <c r="L615" s="82"/>
      <c r="M615" s="82">
        <f>SUM(M616,M621)</f>
        <v>91170000</v>
      </c>
      <c r="N615" s="420">
        <f>SUM(N616,N621)</f>
        <v>0</v>
      </c>
      <c r="O615" s="285"/>
      <c r="P615" s="244" t="s">
        <v>507</v>
      </c>
      <c r="Q615" s="244" t="s">
        <v>508</v>
      </c>
      <c r="S615" s="311"/>
    </row>
    <row r="616" spans="1:19" ht="13.2" hidden="1" x14ac:dyDescent="0.25">
      <c r="A616" s="1" t="s">
        <v>496</v>
      </c>
      <c r="B616" s="68" t="s">
        <v>523</v>
      </c>
      <c r="C616" s="69" t="s">
        <v>24</v>
      </c>
      <c r="D616" s="68"/>
      <c r="E616" s="68"/>
      <c r="F616" s="70"/>
      <c r="G616" s="155">
        <f>SUM(G617:G620)</f>
        <v>39000000</v>
      </c>
      <c r="H616" s="189" t="s">
        <v>523</v>
      </c>
      <c r="I616" s="69" t="s">
        <v>24</v>
      </c>
      <c r="J616" s="68"/>
      <c r="K616" s="68"/>
      <c r="L616" s="70"/>
      <c r="M616" s="70">
        <f>SUM(M617:M620)</f>
        <v>39000000</v>
      </c>
      <c r="N616" s="417">
        <f>SUM(N617:N620)</f>
        <v>0</v>
      </c>
      <c r="O616" s="281"/>
      <c r="P616" s="244"/>
      <c r="Q616" s="244"/>
      <c r="R616" s="4" t="s">
        <v>433</v>
      </c>
      <c r="S616" s="311" t="s">
        <v>508</v>
      </c>
    </row>
    <row r="617" spans="1:19" ht="13.2" hidden="1" x14ac:dyDescent="0.25">
      <c r="A617" s="1" t="s">
        <v>497</v>
      </c>
      <c r="B617" s="65"/>
      <c r="C617" s="66" t="s">
        <v>555</v>
      </c>
      <c r="D617" s="65">
        <v>100</v>
      </c>
      <c r="E617" s="65" t="s">
        <v>26</v>
      </c>
      <c r="F617" s="67">
        <v>70000</v>
      </c>
      <c r="G617" s="154">
        <f>ROUNDDOWN(D617*F617,-3)</f>
        <v>7000000</v>
      </c>
      <c r="H617" s="188"/>
      <c r="I617" s="66" t="s">
        <v>555</v>
      </c>
      <c r="J617" s="65">
        <v>100</v>
      </c>
      <c r="K617" s="65" t="s">
        <v>26</v>
      </c>
      <c r="L617" s="67">
        <v>70000</v>
      </c>
      <c r="M617" s="67">
        <f>ROUNDDOWN(J617*L617,-3)</f>
        <v>7000000</v>
      </c>
      <c r="N617" s="340">
        <f>G617-M617</f>
        <v>0</v>
      </c>
      <c r="O617" s="240" t="str">
        <f>IF(AND(ISBLANK(H617),N617&lt;&gt;0),"Rev","")</f>
        <v/>
      </c>
      <c r="P617" s="244"/>
      <c r="Q617" s="244"/>
    </row>
    <row r="618" spans="1:19" ht="13.2" hidden="1" x14ac:dyDescent="0.25">
      <c r="A618" s="1" t="s">
        <v>498</v>
      </c>
      <c r="B618" s="65"/>
      <c r="C618" s="66" t="s">
        <v>556</v>
      </c>
      <c r="D618" s="65">
        <v>8</v>
      </c>
      <c r="E618" s="65" t="s">
        <v>120</v>
      </c>
      <c r="F618" s="67">
        <v>1500000</v>
      </c>
      <c r="G618" s="154">
        <f>ROUNDDOWN(D618*F618,-3)</f>
        <v>12000000</v>
      </c>
      <c r="H618" s="188"/>
      <c r="I618" s="66" t="s">
        <v>556</v>
      </c>
      <c r="J618" s="65">
        <v>8</v>
      </c>
      <c r="K618" s="65" t="s">
        <v>120</v>
      </c>
      <c r="L618" s="67">
        <v>1500000</v>
      </c>
      <c r="M618" s="67">
        <f>ROUNDDOWN(J618*L618,-3)</f>
        <v>12000000</v>
      </c>
      <c r="N618" s="340">
        <f>G618-M618</f>
        <v>0</v>
      </c>
      <c r="O618" s="240" t="str">
        <f>IF(AND(ISBLANK(H618),N618&lt;&gt;0),"Rev","")</f>
        <v/>
      </c>
      <c r="P618" s="244"/>
      <c r="Q618" s="244"/>
    </row>
    <row r="619" spans="1:19" ht="13.2" hidden="1" x14ac:dyDescent="0.25">
      <c r="A619" s="1" t="s">
        <v>942</v>
      </c>
      <c r="B619" s="65"/>
      <c r="C619" s="66" t="s">
        <v>557</v>
      </c>
      <c r="D619" s="65">
        <v>8</v>
      </c>
      <c r="E619" s="65" t="s">
        <v>120</v>
      </c>
      <c r="F619" s="67">
        <v>1500000</v>
      </c>
      <c r="G619" s="154">
        <f>ROUNDDOWN(D619*F619,-3)</f>
        <v>12000000</v>
      </c>
      <c r="H619" s="188"/>
      <c r="I619" s="66" t="s">
        <v>557</v>
      </c>
      <c r="J619" s="65">
        <v>8</v>
      </c>
      <c r="K619" s="65" t="s">
        <v>120</v>
      </c>
      <c r="L619" s="67">
        <v>1500000</v>
      </c>
      <c r="M619" s="67">
        <f>ROUNDDOWN(J619*L619,-3)</f>
        <v>12000000</v>
      </c>
      <c r="N619" s="340">
        <f>G619-M619</f>
        <v>0</v>
      </c>
      <c r="O619" s="240" t="str">
        <f>IF(AND(ISBLANK(H619),N619&lt;&gt;0),"Rev","")</f>
        <v/>
      </c>
      <c r="P619" s="244"/>
      <c r="Q619" s="244"/>
    </row>
    <row r="620" spans="1:19" ht="13.2" hidden="1" x14ac:dyDescent="0.25">
      <c r="A620" s="1" t="s">
        <v>943</v>
      </c>
      <c r="B620" s="65"/>
      <c r="C620" s="66" t="s">
        <v>558</v>
      </c>
      <c r="D620" s="65">
        <v>8</v>
      </c>
      <c r="E620" s="65" t="s">
        <v>120</v>
      </c>
      <c r="F620" s="67">
        <v>1000000</v>
      </c>
      <c r="G620" s="154">
        <f>ROUNDDOWN(D620*F620,-3)</f>
        <v>8000000</v>
      </c>
      <c r="H620" s="188"/>
      <c r="I620" s="66" t="s">
        <v>558</v>
      </c>
      <c r="J620" s="65">
        <v>8</v>
      </c>
      <c r="K620" s="65" t="s">
        <v>120</v>
      </c>
      <c r="L620" s="67">
        <v>1000000</v>
      </c>
      <c r="M620" s="67">
        <f>ROUNDDOWN(J620*L620,-3)</f>
        <v>8000000</v>
      </c>
      <c r="N620" s="340">
        <f>G620-M620</f>
        <v>0</v>
      </c>
      <c r="O620" s="240" t="str">
        <f>IF(AND(ISBLANK(H620),N620&lt;&gt;0),"Rev","")</f>
        <v/>
      </c>
      <c r="P620" s="244"/>
      <c r="Q620" s="244"/>
    </row>
    <row r="621" spans="1:19" ht="13.2" hidden="1" x14ac:dyDescent="0.25">
      <c r="A621" s="1" t="s">
        <v>944</v>
      </c>
      <c r="B621" s="68" t="s">
        <v>525</v>
      </c>
      <c r="C621" s="69" t="s">
        <v>35</v>
      </c>
      <c r="D621" s="68"/>
      <c r="E621" s="68"/>
      <c r="F621" s="70"/>
      <c r="G621" s="155">
        <f>G622</f>
        <v>52170000</v>
      </c>
      <c r="H621" s="189" t="s">
        <v>525</v>
      </c>
      <c r="I621" s="69" t="s">
        <v>35</v>
      </c>
      <c r="J621" s="68"/>
      <c r="K621" s="68"/>
      <c r="L621" s="70"/>
      <c r="M621" s="70">
        <f>M622</f>
        <v>52170000</v>
      </c>
      <c r="N621" s="417">
        <f>N622</f>
        <v>0</v>
      </c>
      <c r="O621" s="281"/>
      <c r="P621" s="244"/>
      <c r="Q621" s="244"/>
      <c r="R621" s="4" t="s">
        <v>433</v>
      </c>
      <c r="S621" s="311" t="s">
        <v>508</v>
      </c>
    </row>
    <row r="622" spans="1:19" ht="13.2" hidden="1" x14ac:dyDescent="0.25">
      <c r="A622" s="1" t="s">
        <v>945</v>
      </c>
      <c r="B622" s="65"/>
      <c r="C622" s="66" t="s">
        <v>946</v>
      </c>
      <c r="D622" s="65">
        <v>10</v>
      </c>
      <c r="E622" s="65" t="s">
        <v>26</v>
      </c>
      <c r="F622" s="67">
        <v>5217000</v>
      </c>
      <c r="G622" s="154">
        <f>ROUNDDOWN(D622*F622,-3)</f>
        <v>52170000</v>
      </c>
      <c r="H622" s="188"/>
      <c r="I622" s="66" t="s">
        <v>946</v>
      </c>
      <c r="J622" s="65">
        <v>10</v>
      </c>
      <c r="K622" s="65" t="s">
        <v>26</v>
      </c>
      <c r="L622" s="67">
        <v>5217000</v>
      </c>
      <c r="M622" s="67">
        <f>ROUNDDOWN(J622*L622,-3)</f>
        <v>52170000</v>
      </c>
      <c r="N622" s="340">
        <f>G622-M622</f>
        <v>0</v>
      </c>
      <c r="O622" s="240" t="str">
        <f>IF(AND(ISBLANK(H622),N622&lt;&gt;0),"Rev","")</f>
        <v/>
      </c>
      <c r="P622" s="244"/>
      <c r="Q622" s="244"/>
    </row>
    <row r="623" spans="1:19" ht="13.2" x14ac:dyDescent="0.25">
      <c r="A623" s="1"/>
      <c r="C623" s="5"/>
      <c r="D623" s="6"/>
      <c r="E623" s="6"/>
      <c r="F623" s="7"/>
      <c r="G623" s="7"/>
      <c r="I623" s="5"/>
      <c r="J623" s="6"/>
      <c r="K623" s="6"/>
      <c r="L623" s="7"/>
      <c r="M623" s="7"/>
    </row>
    <row r="624" spans="1:19" s="1" customFormat="1" ht="13.2" x14ac:dyDescent="0.3">
      <c r="C624" s="5"/>
      <c r="D624" s="6"/>
      <c r="F624" s="7"/>
      <c r="G624" s="397"/>
      <c r="I624" s="5"/>
      <c r="J624" s="6"/>
      <c r="L624" s="397" t="s">
        <v>1084</v>
      </c>
      <c r="O624" s="6"/>
      <c r="S624" s="6"/>
    </row>
    <row r="625" spans="3:19" s="1" customFormat="1" ht="13.2" x14ac:dyDescent="0.3">
      <c r="C625" s="5"/>
      <c r="D625" s="6"/>
      <c r="F625" s="7"/>
      <c r="G625" s="397"/>
      <c r="I625" s="5"/>
      <c r="J625" s="6"/>
      <c r="L625" s="397" t="s">
        <v>1008</v>
      </c>
      <c r="O625" s="6"/>
      <c r="S625" s="6"/>
    </row>
    <row r="626" spans="3:19" s="1" customFormat="1" ht="13.2" x14ac:dyDescent="0.3">
      <c r="C626" s="5"/>
      <c r="D626" s="6"/>
      <c r="F626" s="7"/>
      <c r="G626" s="397"/>
      <c r="I626" s="5"/>
      <c r="J626" s="6"/>
      <c r="L626" s="397"/>
      <c r="O626" s="6"/>
      <c r="S626" s="6"/>
    </row>
    <row r="627" spans="3:19" s="1" customFormat="1" ht="13.2" x14ac:dyDescent="0.3">
      <c r="C627" s="5"/>
      <c r="D627" s="6"/>
      <c r="F627" s="7"/>
      <c r="G627" s="397"/>
      <c r="I627" s="5"/>
      <c r="J627" s="6"/>
      <c r="L627" s="397"/>
      <c r="O627" s="6"/>
      <c r="S627" s="6"/>
    </row>
    <row r="628" spans="3:19" s="1" customFormat="1" ht="13.2" x14ac:dyDescent="0.3">
      <c r="C628" s="5"/>
      <c r="D628" s="6"/>
      <c r="F628" s="7"/>
      <c r="G628" s="397"/>
      <c r="I628" s="5"/>
      <c r="J628" s="6"/>
      <c r="L628" s="397"/>
      <c r="O628" s="6"/>
      <c r="S628" s="6"/>
    </row>
    <row r="629" spans="3:19" s="1" customFormat="1" ht="13.2" x14ac:dyDescent="0.3">
      <c r="C629" s="5"/>
      <c r="D629" s="6"/>
      <c r="F629" s="7"/>
      <c r="G629" s="397"/>
      <c r="I629" s="5"/>
      <c r="J629" s="6"/>
      <c r="L629" s="397"/>
      <c r="O629" s="6"/>
      <c r="S629" s="6"/>
    </row>
    <row r="630" spans="3:19" s="1" customFormat="1" ht="13.2" x14ac:dyDescent="0.3">
      <c r="C630" s="5"/>
      <c r="D630" s="6"/>
      <c r="F630" s="7"/>
      <c r="G630" s="397"/>
      <c r="I630" s="5"/>
      <c r="J630" s="6"/>
      <c r="L630" s="397"/>
      <c r="O630" s="6"/>
      <c r="S630" s="6"/>
    </row>
    <row r="631" spans="3:19" s="1" customFormat="1" ht="13.2" x14ac:dyDescent="0.3">
      <c r="C631" s="5"/>
      <c r="D631" s="6"/>
      <c r="F631" s="7"/>
      <c r="G631" s="397"/>
      <c r="I631" s="5"/>
      <c r="J631" s="6"/>
      <c r="L631" s="397"/>
      <c r="O631" s="6"/>
      <c r="S631" s="6"/>
    </row>
    <row r="632" spans="3:19" s="1" customFormat="1" ht="13.2" x14ac:dyDescent="0.3">
      <c r="C632" s="5"/>
      <c r="D632" s="6"/>
      <c r="F632" s="7"/>
      <c r="G632" s="397"/>
      <c r="I632" s="5"/>
      <c r="J632" s="6"/>
      <c r="L632" s="397"/>
      <c r="O632" s="6"/>
      <c r="S632" s="6"/>
    </row>
    <row r="633" spans="3:19" s="1" customFormat="1" ht="13.2" x14ac:dyDescent="0.3">
      <c r="C633" s="5"/>
      <c r="D633" s="6"/>
      <c r="F633" s="7"/>
      <c r="G633" s="397"/>
      <c r="I633" s="5"/>
      <c r="J633" s="6"/>
      <c r="L633" s="397"/>
      <c r="O633" s="6"/>
      <c r="S633" s="6"/>
    </row>
    <row r="634" spans="3:19" s="1" customFormat="1" ht="13.2" x14ac:dyDescent="0.3">
      <c r="C634" s="5"/>
      <c r="D634" s="6"/>
      <c r="F634" s="7"/>
      <c r="G634" s="398"/>
      <c r="I634" s="5"/>
      <c r="J634" s="6"/>
      <c r="L634" s="398" t="s">
        <v>526</v>
      </c>
      <c r="O634" s="6"/>
      <c r="S634" s="6"/>
    </row>
    <row r="635" spans="3:19" s="1" customFormat="1" ht="13.2" x14ac:dyDescent="0.3">
      <c r="C635" s="5"/>
      <c r="D635" s="6"/>
      <c r="F635" s="7"/>
      <c r="G635" s="397"/>
      <c r="I635" s="5"/>
      <c r="J635" s="6"/>
      <c r="L635" s="397" t="s">
        <v>527</v>
      </c>
      <c r="O635" s="6"/>
      <c r="S635" s="6"/>
    </row>
    <row r="636" spans="3:19" s="1" customFormat="1" ht="13.2" x14ac:dyDescent="0.3">
      <c r="C636" s="5"/>
      <c r="D636" s="6"/>
      <c r="E636" s="6"/>
      <c r="F636" s="7"/>
      <c r="G636" s="7"/>
      <c r="I636" s="5"/>
      <c r="J636" s="6"/>
      <c r="K636" s="6"/>
      <c r="L636" s="7"/>
      <c r="M636" s="7"/>
      <c r="O636" s="6"/>
      <c r="S636" s="6"/>
    </row>
    <row r="637" spans="3:19" s="1" customFormat="1" ht="13.2" x14ac:dyDescent="0.3">
      <c r="C637" s="5"/>
      <c r="D637" s="6"/>
      <c r="E637" s="6"/>
      <c r="F637" s="7"/>
      <c r="G637" s="7"/>
      <c r="I637" s="5"/>
      <c r="J637" s="6"/>
      <c r="K637" s="6"/>
      <c r="L637" s="7"/>
      <c r="M637" s="7"/>
      <c r="O637" s="6"/>
      <c r="S637" s="6"/>
    </row>
    <row r="638" spans="3:19" s="1" customFormat="1" ht="13.2" x14ac:dyDescent="0.3">
      <c r="C638" s="5"/>
      <c r="D638" s="6"/>
      <c r="E638" s="6"/>
      <c r="F638" s="7"/>
      <c r="G638" s="7"/>
      <c r="I638" s="5"/>
      <c r="J638" s="6"/>
      <c r="K638" s="6"/>
      <c r="L638" s="7"/>
      <c r="M638" s="7"/>
      <c r="O638" s="6"/>
      <c r="S638" s="6"/>
    </row>
    <row r="639" spans="3:19" s="1" customFormat="1" ht="13.2" x14ac:dyDescent="0.3">
      <c r="C639" s="5"/>
      <c r="D639" s="6"/>
      <c r="E639" s="6"/>
      <c r="F639" s="7"/>
      <c r="G639" s="7"/>
      <c r="I639" s="5"/>
      <c r="J639" s="6"/>
      <c r="K639" s="6"/>
      <c r="L639" s="7"/>
      <c r="M639" s="7"/>
      <c r="O639" s="6"/>
      <c r="S639" s="6"/>
    </row>
    <row r="640" spans="3:19" s="1" customFormat="1" ht="13.2" x14ac:dyDescent="0.3">
      <c r="C640" s="5"/>
      <c r="D640" s="6"/>
      <c r="E640" s="6"/>
      <c r="F640" s="7"/>
      <c r="G640" s="7"/>
      <c r="I640" s="5"/>
      <c r="J640" s="6"/>
      <c r="K640" s="6"/>
      <c r="L640" s="7"/>
      <c r="M640" s="7"/>
      <c r="O640" s="6"/>
      <c r="S640" s="6"/>
    </row>
    <row r="641" spans="3:19" s="1" customFormat="1" ht="13.2" x14ac:dyDescent="0.3">
      <c r="C641" s="5"/>
      <c r="D641" s="6"/>
      <c r="E641" s="6"/>
      <c r="F641" s="7"/>
      <c r="G641" s="7"/>
      <c r="I641" s="5"/>
      <c r="J641" s="6"/>
      <c r="K641" s="6"/>
      <c r="L641" s="7"/>
      <c r="M641" s="7"/>
      <c r="O641" s="6"/>
      <c r="S641" s="6"/>
    </row>
    <row r="642" spans="3:19" s="1" customFormat="1" ht="13.2" x14ac:dyDescent="0.3">
      <c r="C642" s="5"/>
      <c r="D642" s="6"/>
      <c r="E642" s="6"/>
      <c r="F642" s="7"/>
      <c r="G642" s="7"/>
      <c r="I642" s="5"/>
      <c r="J642" s="6"/>
      <c r="K642" s="6"/>
      <c r="L642" s="7"/>
      <c r="M642" s="7"/>
      <c r="O642" s="6"/>
      <c r="S642" s="6"/>
    </row>
    <row r="643" spans="3:19" s="1" customFormat="1" ht="13.2" x14ac:dyDescent="0.3">
      <c r="C643" s="5"/>
      <c r="D643" s="6"/>
      <c r="E643" s="6"/>
      <c r="F643" s="7"/>
      <c r="G643" s="7"/>
      <c r="I643" s="5"/>
      <c r="J643" s="6"/>
      <c r="K643" s="6"/>
      <c r="L643" s="7"/>
      <c r="M643" s="7"/>
      <c r="O643" s="6"/>
      <c r="S643" s="6"/>
    </row>
    <row r="644" spans="3:19" s="1" customFormat="1" ht="13.2" x14ac:dyDescent="0.3">
      <c r="C644" s="5"/>
      <c r="D644" s="6"/>
      <c r="E644" s="6"/>
      <c r="F644" s="7"/>
      <c r="G644" s="7"/>
      <c r="I644" s="5"/>
      <c r="J644" s="6"/>
      <c r="K644" s="6"/>
      <c r="L644" s="7"/>
      <c r="M644" s="7"/>
      <c r="O644" s="6"/>
      <c r="S644" s="6"/>
    </row>
    <row r="645" spans="3:19" s="1" customFormat="1" ht="13.2" x14ac:dyDescent="0.3">
      <c r="C645" s="5"/>
      <c r="D645" s="6"/>
      <c r="E645" s="6"/>
      <c r="F645" s="7"/>
      <c r="G645" s="7"/>
      <c r="I645" s="5"/>
      <c r="J645" s="6"/>
      <c r="K645" s="6"/>
      <c r="L645" s="7"/>
      <c r="M645" s="7"/>
      <c r="O645" s="6"/>
      <c r="S645" s="6"/>
    </row>
    <row r="646" spans="3:19" s="1" customFormat="1" ht="13.2" x14ac:dyDescent="0.3">
      <c r="C646" s="5"/>
      <c r="D646" s="6"/>
      <c r="E646" s="6"/>
      <c r="F646" s="7"/>
      <c r="G646" s="7"/>
      <c r="I646" s="5"/>
      <c r="J646" s="6"/>
      <c r="K646" s="6"/>
      <c r="L646" s="7"/>
      <c r="M646" s="7"/>
      <c r="O646" s="6"/>
      <c r="S646" s="6"/>
    </row>
    <row r="647" spans="3:19" s="1" customFormat="1" ht="13.2" x14ac:dyDescent="0.3">
      <c r="C647" s="5"/>
      <c r="D647" s="6"/>
      <c r="E647" s="6"/>
      <c r="F647" s="7"/>
      <c r="G647" s="7"/>
      <c r="I647" s="5"/>
      <c r="J647" s="6"/>
      <c r="K647" s="6"/>
      <c r="L647" s="7"/>
      <c r="M647" s="7"/>
      <c r="O647" s="6"/>
      <c r="S647" s="6"/>
    </row>
    <row r="648" spans="3:19" s="1" customFormat="1" ht="13.2" x14ac:dyDescent="0.3">
      <c r="C648" s="5"/>
      <c r="D648" s="6"/>
      <c r="E648" s="6"/>
      <c r="F648" s="7"/>
      <c r="G648" s="7"/>
      <c r="I648" s="5"/>
      <c r="J648" s="6"/>
      <c r="K648" s="6"/>
      <c r="L648" s="7"/>
      <c r="M648" s="7"/>
      <c r="O648" s="6"/>
      <c r="S648" s="6"/>
    </row>
    <row r="649" spans="3:19" s="1" customFormat="1" ht="13.2" x14ac:dyDescent="0.3">
      <c r="C649" s="5"/>
      <c r="D649" s="6"/>
      <c r="E649" s="6"/>
      <c r="F649" s="7"/>
      <c r="G649" s="7"/>
      <c r="I649" s="5"/>
      <c r="J649" s="6"/>
      <c r="K649" s="6"/>
      <c r="L649" s="7"/>
      <c r="M649" s="7"/>
      <c r="O649" s="6"/>
      <c r="S649" s="6"/>
    </row>
    <row r="650" spans="3:19" s="1" customFormat="1" ht="13.2" x14ac:dyDescent="0.3">
      <c r="C650" s="5"/>
      <c r="D650" s="6"/>
      <c r="E650" s="6"/>
      <c r="F650" s="7"/>
      <c r="G650" s="7"/>
      <c r="I650" s="5"/>
      <c r="J650" s="6"/>
      <c r="K650" s="6"/>
      <c r="L650" s="7"/>
      <c r="M650" s="7"/>
      <c r="O650" s="6"/>
      <c r="S650" s="6"/>
    </row>
    <row r="651" spans="3:19" s="1" customFormat="1" ht="13.2" x14ac:dyDescent="0.3">
      <c r="C651" s="5"/>
      <c r="D651" s="6"/>
      <c r="E651" s="6"/>
      <c r="F651" s="7"/>
      <c r="G651" s="7"/>
      <c r="I651" s="5"/>
      <c r="J651" s="6"/>
      <c r="K651" s="6"/>
      <c r="L651" s="7"/>
      <c r="M651" s="7"/>
      <c r="O651" s="6"/>
      <c r="S651" s="6"/>
    </row>
    <row r="652" spans="3:19" s="1" customFormat="1" ht="13.2" x14ac:dyDescent="0.3">
      <c r="C652" s="5"/>
      <c r="D652" s="6"/>
      <c r="E652" s="6"/>
      <c r="F652" s="7"/>
      <c r="G652" s="7"/>
      <c r="I652" s="5"/>
      <c r="J652" s="6"/>
      <c r="K652" s="6"/>
      <c r="L652" s="7"/>
      <c r="M652" s="7"/>
      <c r="O652" s="6"/>
      <c r="S652" s="6"/>
    </row>
    <row r="653" spans="3:19" s="1" customFormat="1" ht="13.2" x14ac:dyDescent="0.3">
      <c r="C653" s="5"/>
      <c r="D653" s="6"/>
      <c r="E653" s="6"/>
      <c r="F653" s="7"/>
      <c r="G653" s="7"/>
      <c r="I653" s="5"/>
      <c r="J653" s="6"/>
      <c r="K653" s="6"/>
      <c r="L653" s="7"/>
      <c r="M653" s="7"/>
      <c r="O653" s="6"/>
      <c r="S653" s="6"/>
    </row>
    <row r="654" spans="3:19" s="1" customFormat="1" ht="13.2" x14ac:dyDescent="0.3">
      <c r="C654" s="5"/>
      <c r="D654" s="6"/>
      <c r="E654" s="6"/>
      <c r="F654" s="7"/>
      <c r="G654" s="7"/>
      <c r="I654" s="5"/>
      <c r="J654" s="6"/>
      <c r="K654" s="6"/>
      <c r="L654" s="7"/>
      <c r="M654" s="7"/>
      <c r="O654" s="6"/>
      <c r="S654" s="6"/>
    </row>
    <row r="655" spans="3:19" s="1" customFormat="1" ht="13.2" x14ac:dyDescent="0.3">
      <c r="C655" s="5"/>
      <c r="D655" s="6"/>
      <c r="E655" s="6"/>
      <c r="F655" s="7"/>
      <c r="G655" s="7"/>
      <c r="I655" s="5"/>
      <c r="J655" s="6"/>
      <c r="K655" s="6"/>
      <c r="L655" s="7"/>
      <c r="M655" s="7"/>
      <c r="O655" s="6"/>
      <c r="S655" s="6"/>
    </row>
    <row r="656" spans="3:19" s="1" customFormat="1" ht="13.2" x14ac:dyDescent="0.3">
      <c r="C656" s="5"/>
      <c r="D656" s="6"/>
      <c r="E656" s="6"/>
      <c r="F656" s="7"/>
      <c r="G656" s="7"/>
      <c r="I656" s="5"/>
      <c r="J656" s="6"/>
      <c r="K656" s="6"/>
      <c r="L656" s="7"/>
      <c r="M656" s="7"/>
      <c r="O656" s="6"/>
      <c r="S656" s="6"/>
    </row>
    <row r="657" spans="3:19" s="1" customFormat="1" ht="13.2" x14ac:dyDescent="0.3">
      <c r="C657" s="5"/>
      <c r="D657" s="6"/>
      <c r="E657" s="6"/>
      <c r="F657" s="7"/>
      <c r="G657" s="7"/>
      <c r="I657" s="5"/>
      <c r="J657" s="6"/>
      <c r="K657" s="6"/>
      <c r="L657" s="7"/>
      <c r="M657" s="7"/>
      <c r="O657" s="6"/>
      <c r="S657" s="6"/>
    </row>
    <row r="658" spans="3:19" s="1" customFormat="1" ht="13.2" x14ac:dyDescent="0.3">
      <c r="C658" s="5"/>
      <c r="D658" s="6"/>
      <c r="E658" s="6"/>
      <c r="F658" s="7"/>
      <c r="G658" s="7"/>
      <c r="I658" s="5"/>
      <c r="J658" s="6"/>
      <c r="K658" s="6"/>
      <c r="L658" s="7"/>
      <c r="M658" s="7"/>
      <c r="O658" s="6"/>
      <c r="S658" s="6"/>
    </row>
    <row r="659" spans="3:19" s="1" customFormat="1" ht="13.2" x14ac:dyDescent="0.3">
      <c r="C659" s="5"/>
      <c r="D659" s="6"/>
      <c r="E659" s="6"/>
      <c r="F659" s="7"/>
      <c r="G659" s="7"/>
      <c r="I659" s="5"/>
      <c r="J659" s="6"/>
      <c r="K659" s="6"/>
      <c r="L659" s="7"/>
      <c r="M659" s="7"/>
      <c r="O659" s="6"/>
      <c r="S659" s="6"/>
    </row>
    <row r="660" spans="3:19" s="1" customFormat="1" ht="13.2" x14ac:dyDescent="0.3">
      <c r="C660" s="5"/>
      <c r="D660" s="6"/>
      <c r="E660" s="6"/>
      <c r="F660" s="7"/>
      <c r="G660" s="7"/>
      <c r="I660" s="5"/>
      <c r="J660" s="6"/>
      <c r="K660" s="6"/>
      <c r="L660" s="7"/>
      <c r="M660" s="7"/>
      <c r="O660" s="6"/>
      <c r="S660" s="6"/>
    </row>
    <row r="661" spans="3:19" s="1" customFormat="1" ht="13.2" x14ac:dyDescent="0.3">
      <c r="C661" s="5"/>
      <c r="D661" s="6"/>
      <c r="E661" s="6"/>
      <c r="F661" s="7"/>
      <c r="G661" s="7"/>
      <c r="I661" s="5"/>
      <c r="J661" s="6"/>
      <c r="K661" s="6"/>
      <c r="L661" s="7"/>
      <c r="M661" s="7"/>
      <c r="O661" s="6"/>
      <c r="S661" s="6"/>
    </row>
    <row r="662" spans="3:19" s="1" customFormat="1" ht="13.2" x14ac:dyDescent="0.3">
      <c r="C662" s="5"/>
      <c r="D662" s="6"/>
      <c r="E662" s="6"/>
      <c r="F662" s="7"/>
      <c r="G662" s="7"/>
      <c r="I662" s="5"/>
      <c r="J662" s="6"/>
      <c r="K662" s="6"/>
      <c r="L662" s="7"/>
      <c r="M662" s="7"/>
      <c r="O662" s="6"/>
      <c r="S662" s="6"/>
    </row>
    <row r="663" spans="3:19" s="1" customFormat="1" ht="13.2" x14ac:dyDescent="0.3">
      <c r="C663" s="5"/>
      <c r="D663" s="6"/>
      <c r="E663" s="6"/>
      <c r="F663" s="7"/>
      <c r="G663" s="7"/>
      <c r="I663" s="5"/>
      <c r="J663" s="6"/>
      <c r="K663" s="6"/>
      <c r="L663" s="7"/>
      <c r="M663" s="7"/>
      <c r="O663" s="6"/>
      <c r="S663" s="6"/>
    </row>
    <row r="664" spans="3:19" s="1" customFormat="1" ht="13.2" x14ac:dyDescent="0.3">
      <c r="C664" s="5"/>
      <c r="D664" s="6"/>
      <c r="E664" s="6"/>
      <c r="F664" s="7"/>
      <c r="G664" s="7"/>
      <c r="I664" s="5"/>
      <c r="J664" s="6"/>
      <c r="K664" s="6"/>
      <c r="L664" s="7"/>
      <c r="M664" s="7"/>
      <c r="O664" s="6"/>
      <c r="S664" s="6"/>
    </row>
    <row r="665" spans="3:19" s="1" customFormat="1" ht="13.2" x14ac:dyDescent="0.3">
      <c r="C665" s="5"/>
      <c r="D665" s="6"/>
      <c r="E665" s="6"/>
      <c r="F665" s="7"/>
      <c r="G665" s="7"/>
      <c r="I665" s="5"/>
      <c r="J665" s="6"/>
      <c r="K665" s="6"/>
      <c r="L665" s="7"/>
      <c r="M665" s="7"/>
      <c r="O665" s="6"/>
      <c r="S665" s="6"/>
    </row>
    <row r="666" spans="3:19" s="1" customFormat="1" ht="13.2" x14ac:dyDescent="0.3">
      <c r="C666" s="5"/>
      <c r="D666" s="6"/>
      <c r="E666" s="6"/>
      <c r="F666" s="7"/>
      <c r="G666" s="7"/>
      <c r="I666" s="5"/>
      <c r="J666" s="6"/>
      <c r="K666" s="6"/>
      <c r="L666" s="7"/>
      <c r="M666" s="7"/>
      <c r="O666" s="6"/>
      <c r="S666" s="6"/>
    </row>
    <row r="667" spans="3:19" s="1" customFormat="1" ht="13.2" x14ac:dyDescent="0.3">
      <c r="C667" s="5"/>
      <c r="D667" s="6"/>
      <c r="E667" s="6"/>
      <c r="F667" s="7"/>
      <c r="G667" s="7"/>
      <c r="I667" s="5"/>
      <c r="J667" s="6"/>
      <c r="K667" s="6"/>
      <c r="L667" s="7"/>
      <c r="M667" s="7"/>
      <c r="O667" s="6"/>
      <c r="S667" s="6"/>
    </row>
    <row r="668" spans="3:19" s="1" customFormat="1" ht="13.2" x14ac:dyDescent="0.3">
      <c r="C668" s="5"/>
      <c r="D668" s="6"/>
      <c r="E668" s="6"/>
      <c r="F668" s="7"/>
      <c r="G668" s="7"/>
      <c r="I668" s="5"/>
      <c r="J668" s="6"/>
      <c r="K668" s="6"/>
      <c r="L668" s="7"/>
      <c r="M668" s="7"/>
      <c r="O668" s="6"/>
      <c r="S668" s="6"/>
    </row>
    <row r="669" spans="3:19" s="1" customFormat="1" ht="13.2" x14ac:dyDescent="0.3">
      <c r="C669" s="5"/>
      <c r="D669" s="6"/>
      <c r="E669" s="6"/>
      <c r="F669" s="7"/>
      <c r="G669" s="7"/>
      <c r="I669" s="5"/>
      <c r="J669" s="6"/>
      <c r="K669" s="6"/>
      <c r="L669" s="7"/>
      <c r="M669" s="7"/>
      <c r="O669" s="6"/>
      <c r="S669" s="6"/>
    </row>
    <row r="670" spans="3:19" s="1" customFormat="1" ht="13.2" x14ac:dyDescent="0.3">
      <c r="C670" s="5"/>
      <c r="D670" s="6"/>
      <c r="E670" s="6"/>
      <c r="F670" s="7"/>
      <c r="G670" s="7"/>
      <c r="I670" s="5"/>
      <c r="J670" s="6"/>
      <c r="K670" s="6"/>
      <c r="L670" s="7"/>
      <c r="M670" s="7"/>
      <c r="O670" s="6"/>
      <c r="S670" s="6"/>
    </row>
    <row r="671" spans="3:19" s="1" customFormat="1" ht="13.2" x14ac:dyDescent="0.3">
      <c r="C671" s="5"/>
      <c r="D671" s="6"/>
      <c r="E671" s="6"/>
      <c r="F671" s="7"/>
      <c r="G671" s="7"/>
      <c r="I671" s="5"/>
      <c r="J671" s="6"/>
      <c r="K671" s="6"/>
      <c r="L671" s="7"/>
      <c r="M671" s="7"/>
      <c r="O671" s="6"/>
      <c r="S671" s="6"/>
    </row>
    <row r="672" spans="3:19" s="1" customFormat="1" ht="13.2" x14ac:dyDescent="0.3">
      <c r="C672" s="5"/>
      <c r="D672" s="6"/>
      <c r="E672" s="6"/>
      <c r="F672" s="7"/>
      <c r="G672" s="7"/>
      <c r="I672" s="5"/>
      <c r="J672" s="6"/>
      <c r="K672" s="6"/>
      <c r="L672" s="7"/>
      <c r="M672" s="7"/>
      <c r="O672" s="6"/>
      <c r="S672" s="6"/>
    </row>
    <row r="673" spans="3:19" s="1" customFormat="1" ht="13.2" x14ac:dyDescent="0.3">
      <c r="C673" s="5"/>
      <c r="D673" s="6"/>
      <c r="E673" s="6"/>
      <c r="F673" s="7"/>
      <c r="G673" s="7"/>
      <c r="I673" s="5"/>
      <c r="J673" s="6"/>
      <c r="K673" s="6"/>
      <c r="L673" s="7"/>
      <c r="M673" s="7"/>
      <c r="O673" s="6"/>
      <c r="S673" s="6"/>
    </row>
    <row r="674" spans="3:19" s="1" customFormat="1" ht="13.2" x14ac:dyDescent="0.3">
      <c r="C674" s="5"/>
      <c r="D674" s="6"/>
      <c r="E674" s="6"/>
      <c r="F674" s="7"/>
      <c r="G674" s="7"/>
      <c r="I674" s="5"/>
      <c r="J674" s="6"/>
      <c r="K674" s="6"/>
      <c r="L674" s="7"/>
      <c r="M674" s="7"/>
      <c r="O674" s="6"/>
      <c r="S674" s="6"/>
    </row>
    <row r="675" spans="3:19" s="1" customFormat="1" ht="13.2" x14ac:dyDescent="0.3">
      <c r="C675" s="5"/>
      <c r="D675" s="6"/>
      <c r="E675" s="6"/>
      <c r="F675" s="7"/>
      <c r="G675" s="7"/>
      <c r="I675" s="5"/>
      <c r="J675" s="6"/>
      <c r="K675" s="6"/>
      <c r="L675" s="7"/>
      <c r="M675" s="7"/>
      <c r="O675" s="6"/>
      <c r="S675" s="6"/>
    </row>
    <row r="676" spans="3:19" s="1" customFormat="1" ht="13.2" x14ac:dyDescent="0.3">
      <c r="C676" s="5"/>
      <c r="D676" s="6"/>
      <c r="E676" s="6"/>
      <c r="F676" s="7"/>
      <c r="G676" s="7"/>
      <c r="I676" s="5"/>
      <c r="J676" s="6"/>
      <c r="K676" s="6"/>
      <c r="L676" s="7"/>
      <c r="M676" s="7"/>
      <c r="O676" s="6"/>
      <c r="S676" s="6"/>
    </row>
    <row r="677" spans="3:19" s="1" customFormat="1" ht="13.2" x14ac:dyDescent="0.3">
      <c r="C677" s="5"/>
      <c r="D677" s="6"/>
      <c r="E677" s="6"/>
      <c r="F677" s="7"/>
      <c r="G677" s="7"/>
      <c r="I677" s="5"/>
      <c r="J677" s="6"/>
      <c r="K677" s="6"/>
      <c r="L677" s="7"/>
      <c r="M677" s="7"/>
      <c r="O677" s="6"/>
      <c r="S677" s="6"/>
    </row>
    <row r="678" spans="3:19" s="1" customFormat="1" ht="13.2" x14ac:dyDescent="0.3">
      <c r="C678" s="5"/>
      <c r="D678" s="6"/>
      <c r="E678" s="6"/>
      <c r="F678" s="7"/>
      <c r="G678" s="7"/>
      <c r="I678" s="5"/>
      <c r="J678" s="6"/>
      <c r="K678" s="6"/>
      <c r="L678" s="7"/>
      <c r="M678" s="7"/>
      <c r="O678" s="6"/>
      <c r="S678" s="6"/>
    </row>
    <row r="679" spans="3:19" s="1" customFormat="1" ht="13.2" x14ac:dyDescent="0.3">
      <c r="C679" s="5"/>
      <c r="D679" s="6"/>
      <c r="E679" s="6"/>
      <c r="F679" s="7"/>
      <c r="G679" s="7"/>
      <c r="I679" s="5"/>
      <c r="J679" s="6"/>
      <c r="K679" s="6"/>
      <c r="L679" s="7"/>
      <c r="M679" s="7"/>
      <c r="O679" s="6"/>
      <c r="S679" s="6"/>
    </row>
    <row r="680" spans="3:19" s="1" customFormat="1" ht="13.2" x14ac:dyDescent="0.3">
      <c r="C680" s="5"/>
      <c r="D680" s="6"/>
      <c r="E680" s="6"/>
      <c r="F680" s="7"/>
      <c r="G680" s="7"/>
      <c r="I680" s="5"/>
      <c r="J680" s="6"/>
      <c r="K680" s="6"/>
      <c r="L680" s="7"/>
      <c r="M680" s="7"/>
      <c r="O680" s="6"/>
      <c r="S680" s="6"/>
    </row>
    <row r="681" spans="3:19" s="1" customFormat="1" ht="13.2" x14ac:dyDescent="0.3">
      <c r="C681" s="5"/>
      <c r="D681" s="6"/>
      <c r="E681" s="6"/>
      <c r="F681" s="7"/>
      <c r="G681" s="7"/>
      <c r="I681" s="5"/>
      <c r="J681" s="6"/>
      <c r="K681" s="6"/>
      <c r="L681" s="7"/>
      <c r="M681" s="7"/>
      <c r="O681" s="6"/>
      <c r="S681" s="6"/>
    </row>
    <row r="682" spans="3:19" s="1" customFormat="1" ht="13.2" x14ac:dyDescent="0.3">
      <c r="C682" s="5"/>
      <c r="D682" s="6"/>
      <c r="E682" s="6"/>
      <c r="F682" s="7"/>
      <c r="G682" s="7"/>
      <c r="I682" s="5"/>
      <c r="J682" s="6"/>
      <c r="K682" s="6"/>
      <c r="L682" s="7"/>
      <c r="M682" s="7"/>
      <c r="O682" s="6"/>
      <c r="S682" s="6"/>
    </row>
    <row r="683" spans="3:19" s="1" customFormat="1" ht="13.2" x14ac:dyDescent="0.3">
      <c r="C683" s="5"/>
      <c r="D683" s="6"/>
      <c r="E683" s="6"/>
      <c r="F683" s="7"/>
      <c r="G683" s="7"/>
      <c r="I683" s="5"/>
      <c r="J683" s="6"/>
      <c r="K683" s="6"/>
      <c r="L683" s="7"/>
      <c r="M683" s="7"/>
      <c r="O683" s="6"/>
      <c r="S683" s="6"/>
    </row>
    <row r="684" spans="3:19" s="1" customFormat="1" ht="13.2" x14ac:dyDescent="0.3">
      <c r="C684" s="5"/>
      <c r="D684" s="6"/>
      <c r="E684" s="6"/>
      <c r="F684" s="7"/>
      <c r="G684" s="7"/>
      <c r="I684" s="5"/>
      <c r="J684" s="6"/>
      <c r="K684" s="6"/>
      <c r="L684" s="7"/>
      <c r="M684" s="7"/>
      <c r="O684" s="6"/>
      <c r="S684" s="6"/>
    </row>
    <row r="685" spans="3:19" s="1" customFormat="1" ht="13.2" x14ac:dyDescent="0.3">
      <c r="C685" s="5"/>
      <c r="D685" s="6"/>
      <c r="E685" s="6"/>
      <c r="F685" s="7"/>
      <c r="G685" s="7"/>
      <c r="I685" s="5"/>
      <c r="J685" s="6"/>
      <c r="K685" s="6"/>
      <c r="L685" s="7"/>
      <c r="M685" s="7"/>
      <c r="O685" s="6"/>
      <c r="S685" s="6"/>
    </row>
    <row r="686" spans="3:19" s="1" customFormat="1" ht="13.2" x14ac:dyDescent="0.3">
      <c r="C686" s="5"/>
      <c r="D686" s="6"/>
      <c r="E686" s="6"/>
      <c r="F686" s="7"/>
      <c r="G686" s="7"/>
      <c r="I686" s="5"/>
      <c r="J686" s="6"/>
      <c r="K686" s="6"/>
      <c r="L686" s="7"/>
      <c r="M686" s="7"/>
      <c r="O686" s="6"/>
      <c r="S686" s="6"/>
    </row>
    <row r="687" spans="3:19" s="1" customFormat="1" ht="13.2" x14ac:dyDescent="0.3">
      <c r="C687" s="5"/>
      <c r="D687" s="6"/>
      <c r="E687" s="6"/>
      <c r="F687" s="7"/>
      <c r="G687" s="7"/>
      <c r="I687" s="5"/>
      <c r="J687" s="6"/>
      <c r="K687" s="6"/>
      <c r="L687" s="7"/>
      <c r="M687" s="7"/>
      <c r="O687" s="6"/>
      <c r="S687" s="6"/>
    </row>
    <row r="688" spans="3:19" s="1" customFormat="1" ht="13.2" x14ac:dyDescent="0.3">
      <c r="C688" s="5"/>
      <c r="D688" s="6"/>
      <c r="E688" s="6"/>
      <c r="F688" s="7"/>
      <c r="G688" s="7"/>
      <c r="I688" s="5"/>
      <c r="J688" s="6"/>
      <c r="K688" s="6"/>
      <c r="L688" s="7"/>
      <c r="M688" s="7"/>
      <c r="O688" s="6"/>
      <c r="S688" s="6"/>
    </row>
    <row r="689" spans="3:19" s="1" customFormat="1" ht="13.2" x14ac:dyDescent="0.3">
      <c r="C689" s="5"/>
      <c r="D689" s="6"/>
      <c r="E689" s="6"/>
      <c r="F689" s="7"/>
      <c r="G689" s="7"/>
      <c r="I689" s="5"/>
      <c r="J689" s="6"/>
      <c r="K689" s="6"/>
      <c r="L689" s="7"/>
      <c r="M689" s="7"/>
      <c r="O689" s="6"/>
      <c r="S689" s="6"/>
    </row>
    <row r="690" spans="3:19" s="1" customFormat="1" ht="13.2" x14ac:dyDescent="0.3">
      <c r="C690" s="5"/>
      <c r="D690" s="6"/>
      <c r="E690" s="6"/>
      <c r="F690" s="7"/>
      <c r="G690" s="7"/>
      <c r="I690" s="5"/>
      <c r="J690" s="6"/>
      <c r="K690" s="6"/>
      <c r="L690" s="7"/>
      <c r="M690" s="7"/>
      <c r="O690" s="6"/>
      <c r="S690" s="6"/>
    </row>
    <row r="691" spans="3:19" s="1" customFormat="1" ht="13.2" x14ac:dyDescent="0.3">
      <c r="C691" s="5"/>
      <c r="D691" s="6"/>
      <c r="E691" s="6"/>
      <c r="F691" s="7"/>
      <c r="G691" s="7"/>
      <c r="I691" s="5"/>
      <c r="J691" s="6"/>
      <c r="K691" s="6"/>
      <c r="L691" s="7"/>
      <c r="M691" s="7"/>
      <c r="O691" s="6"/>
      <c r="S691" s="6"/>
    </row>
    <row r="692" spans="3:19" s="1" customFormat="1" ht="13.2" x14ac:dyDescent="0.3">
      <c r="C692" s="5"/>
      <c r="D692" s="6"/>
      <c r="E692" s="6"/>
      <c r="F692" s="7"/>
      <c r="G692" s="7"/>
      <c r="I692" s="5"/>
      <c r="J692" s="6"/>
      <c r="K692" s="6"/>
      <c r="L692" s="7"/>
      <c r="M692" s="7"/>
      <c r="O692" s="6"/>
      <c r="S692" s="6"/>
    </row>
    <row r="693" spans="3:19" s="1" customFormat="1" ht="13.2" x14ac:dyDescent="0.3">
      <c r="C693" s="5"/>
      <c r="D693" s="6"/>
      <c r="E693" s="6"/>
      <c r="F693" s="7"/>
      <c r="G693" s="7"/>
      <c r="I693" s="5"/>
      <c r="J693" s="6"/>
      <c r="K693" s="6"/>
      <c r="L693" s="7"/>
      <c r="M693" s="7"/>
      <c r="O693" s="6"/>
      <c r="S693" s="6"/>
    </row>
    <row r="694" spans="3:19" s="1" customFormat="1" ht="13.2" x14ac:dyDescent="0.3">
      <c r="C694" s="5"/>
      <c r="D694" s="6"/>
      <c r="E694" s="6"/>
      <c r="F694" s="7"/>
      <c r="G694" s="7"/>
      <c r="I694" s="5"/>
      <c r="J694" s="6"/>
      <c r="K694" s="6"/>
      <c r="L694" s="7"/>
      <c r="M694" s="7"/>
      <c r="O694" s="6"/>
      <c r="S694" s="6"/>
    </row>
    <row r="695" spans="3:19" s="1" customFormat="1" ht="13.2" x14ac:dyDescent="0.3">
      <c r="C695" s="5"/>
      <c r="D695" s="6"/>
      <c r="E695" s="6"/>
      <c r="F695" s="7"/>
      <c r="G695" s="7"/>
      <c r="I695" s="5"/>
      <c r="J695" s="6"/>
      <c r="K695" s="6"/>
      <c r="L695" s="7"/>
      <c r="M695" s="7"/>
      <c r="O695" s="6"/>
      <c r="S695" s="6"/>
    </row>
    <row r="696" spans="3:19" s="1" customFormat="1" ht="13.2" x14ac:dyDescent="0.3">
      <c r="C696" s="5"/>
      <c r="D696" s="6"/>
      <c r="E696" s="6"/>
      <c r="F696" s="7"/>
      <c r="G696" s="7"/>
      <c r="I696" s="5"/>
      <c r="J696" s="6"/>
      <c r="K696" s="6"/>
      <c r="L696" s="7"/>
      <c r="M696" s="7"/>
      <c r="O696" s="6"/>
      <c r="S696" s="6"/>
    </row>
    <row r="697" spans="3:19" s="1" customFormat="1" ht="13.2" x14ac:dyDescent="0.3">
      <c r="C697" s="5"/>
      <c r="D697" s="6"/>
      <c r="E697" s="6"/>
      <c r="F697" s="7"/>
      <c r="G697" s="7"/>
      <c r="I697" s="5"/>
      <c r="J697" s="6"/>
      <c r="K697" s="6"/>
      <c r="L697" s="7"/>
      <c r="M697" s="7"/>
      <c r="O697" s="6"/>
      <c r="S697" s="6"/>
    </row>
    <row r="698" spans="3:19" s="1" customFormat="1" ht="13.2" x14ac:dyDescent="0.3">
      <c r="C698" s="5"/>
      <c r="D698" s="6"/>
      <c r="E698" s="6"/>
      <c r="F698" s="7"/>
      <c r="G698" s="7"/>
      <c r="I698" s="5"/>
      <c r="J698" s="6"/>
      <c r="K698" s="6"/>
      <c r="L698" s="7"/>
      <c r="M698" s="7"/>
      <c r="O698" s="6"/>
      <c r="S698" s="6"/>
    </row>
    <row r="699" spans="3:19" s="1" customFormat="1" ht="13.2" x14ac:dyDescent="0.3">
      <c r="C699" s="5"/>
      <c r="D699" s="6"/>
      <c r="E699" s="6"/>
      <c r="F699" s="7"/>
      <c r="G699" s="7"/>
      <c r="I699" s="5"/>
      <c r="J699" s="6"/>
      <c r="K699" s="6"/>
      <c r="L699" s="7"/>
      <c r="M699" s="7"/>
      <c r="O699" s="6"/>
      <c r="S699" s="6"/>
    </row>
    <row r="700" spans="3:19" s="1" customFormat="1" ht="13.2" x14ac:dyDescent="0.3">
      <c r="C700" s="5"/>
      <c r="D700" s="6"/>
      <c r="E700" s="6"/>
      <c r="F700" s="7"/>
      <c r="G700" s="7"/>
      <c r="I700" s="5"/>
      <c r="J700" s="6"/>
      <c r="K700" s="6"/>
      <c r="L700" s="7"/>
      <c r="M700" s="7"/>
      <c r="O700" s="6"/>
      <c r="S700" s="6"/>
    </row>
    <row r="701" spans="3:19" s="1" customFormat="1" ht="13.2" x14ac:dyDescent="0.3">
      <c r="C701" s="5"/>
      <c r="D701" s="6"/>
      <c r="E701" s="6"/>
      <c r="F701" s="7"/>
      <c r="G701" s="7"/>
      <c r="I701" s="5"/>
      <c r="J701" s="6"/>
      <c r="K701" s="6"/>
      <c r="L701" s="7"/>
      <c r="M701" s="7"/>
      <c r="O701" s="6"/>
      <c r="S701" s="6"/>
    </row>
    <row r="702" spans="3:19" s="1" customFormat="1" ht="13.2" x14ac:dyDescent="0.3">
      <c r="C702" s="5"/>
      <c r="D702" s="6"/>
      <c r="E702" s="6"/>
      <c r="F702" s="7"/>
      <c r="G702" s="7"/>
      <c r="I702" s="5"/>
      <c r="J702" s="6"/>
      <c r="K702" s="6"/>
      <c r="L702" s="7"/>
      <c r="M702" s="7"/>
      <c r="O702" s="6"/>
      <c r="S702" s="6"/>
    </row>
    <row r="703" spans="3:19" s="1" customFormat="1" ht="13.2" x14ac:dyDescent="0.3">
      <c r="C703" s="5"/>
      <c r="D703" s="6"/>
      <c r="E703" s="6"/>
      <c r="F703" s="7"/>
      <c r="G703" s="7"/>
      <c r="I703" s="5"/>
      <c r="J703" s="6"/>
      <c r="K703" s="6"/>
      <c r="L703" s="7"/>
      <c r="M703" s="7"/>
      <c r="O703" s="6"/>
      <c r="S703" s="6"/>
    </row>
    <row r="704" spans="3:19" s="1" customFormat="1" ht="13.2" x14ac:dyDescent="0.3">
      <c r="C704" s="5"/>
      <c r="D704" s="6"/>
      <c r="E704" s="6"/>
      <c r="F704" s="7"/>
      <c r="G704" s="7"/>
      <c r="I704" s="5"/>
      <c r="J704" s="6"/>
      <c r="K704" s="6"/>
      <c r="L704" s="7"/>
      <c r="M704" s="7"/>
      <c r="O704" s="6"/>
      <c r="S704" s="6"/>
    </row>
    <row r="705" spans="3:19" s="1" customFormat="1" ht="13.2" x14ac:dyDescent="0.3">
      <c r="C705" s="5"/>
      <c r="D705" s="6"/>
      <c r="E705" s="6"/>
      <c r="F705" s="7"/>
      <c r="G705" s="7"/>
      <c r="I705" s="5"/>
      <c r="J705" s="6"/>
      <c r="K705" s="6"/>
      <c r="L705" s="7"/>
      <c r="M705" s="7"/>
      <c r="O705" s="6"/>
      <c r="S705" s="6"/>
    </row>
    <row r="706" spans="3:19" s="1" customFormat="1" ht="13.2" x14ac:dyDescent="0.3">
      <c r="C706" s="5"/>
      <c r="D706" s="6"/>
      <c r="E706" s="6"/>
      <c r="F706" s="7"/>
      <c r="G706" s="7"/>
      <c r="I706" s="5"/>
      <c r="J706" s="6"/>
      <c r="K706" s="6"/>
      <c r="L706" s="7"/>
      <c r="M706" s="7"/>
      <c r="O706" s="6"/>
      <c r="S706" s="6"/>
    </row>
    <row r="707" spans="3:19" s="1" customFormat="1" ht="13.2" x14ac:dyDescent="0.3">
      <c r="C707" s="5"/>
      <c r="D707" s="6"/>
      <c r="E707" s="6"/>
      <c r="F707" s="7"/>
      <c r="G707" s="7"/>
      <c r="I707" s="5"/>
      <c r="J707" s="6"/>
      <c r="K707" s="6"/>
      <c r="L707" s="7"/>
      <c r="M707" s="7"/>
      <c r="O707" s="6"/>
      <c r="S707" s="6"/>
    </row>
    <row r="708" spans="3:19" s="1" customFormat="1" ht="13.2" x14ac:dyDescent="0.3">
      <c r="C708" s="5"/>
      <c r="D708" s="6"/>
      <c r="E708" s="6"/>
      <c r="F708" s="7"/>
      <c r="G708" s="7"/>
      <c r="I708" s="5"/>
      <c r="J708" s="6"/>
      <c r="K708" s="6"/>
      <c r="L708" s="7"/>
      <c r="M708" s="7"/>
      <c r="O708" s="6"/>
      <c r="S708" s="6"/>
    </row>
    <row r="709" spans="3:19" s="1" customFormat="1" ht="13.2" x14ac:dyDescent="0.3">
      <c r="C709" s="5"/>
      <c r="D709" s="6"/>
      <c r="E709" s="6"/>
      <c r="F709" s="7"/>
      <c r="G709" s="7"/>
      <c r="I709" s="5"/>
      <c r="J709" s="6"/>
      <c r="K709" s="6"/>
      <c r="L709" s="7"/>
      <c r="M709" s="7"/>
      <c r="O709" s="6"/>
      <c r="S709" s="6"/>
    </row>
    <row r="710" spans="3:19" s="1" customFormat="1" ht="13.2" x14ac:dyDescent="0.3">
      <c r="C710" s="5"/>
      <c r="D710" s="6"/>
      <c r="E710" s="6"/>
      <c r="F710" s="7"/>
      <c r="G710" s="7"/>
      <c r="I710" s="5"/>
      <c r="J710" s="6"/>
      <c r="K710" s="6"/>
      <c r="L710" s="7"/>
      <c r="M710" s="7"/>
      <c r="O710" s="6"/>
      <c r="S710" s="6"/>
    </row>
    <row r="711" spans="3:19" s="1" customFormat="1" ht="13.2" x14ac:dyDescent="0.3">
      <c r="C711" s="5"/>
      <c r="D711" s="6"/>
      <c r="E711" s="6"/>
      <c r="F711" s="7"/>
      <c r="G711" s="7"/>
      <c r="I711" s="5"/>
      <c r="J711" s="6"/>
      <c r="K711" s="6"/>
      <c r="L711" s="7"/>
      <c r="M711" s="7"/>
      <c r="O711" s="6"/>
      <c r="S711" s="6"/>
    </row>
    <row r="712" spans="3:19" s="1" customFormat="1" ht="13.2" x14ac:dyDescent="0.3">
      <c r="C712" s="5"/>
      <c r="D712" s="6"/>
      <c r="E712" s="6"/>
      <c r="F712" s="7"/>
      <c r="G712" s="7"/>
      <c r="I712" s="5"/>
      <c r="J712" s="6"/>
      <c r="K712" s="6"/>
      <c r="L712" s="7"/>
      <c r="M712" s="7"/>
      <c r="O712" s="6"/>
      <c r="S712" s="6"/>
    </row>
    <row r="713" spans="3:19" s="1" customFormat="1" ht="13.2" x14ac:dyDescent="0.3">
      <c r="C713" s="5"/>
      <c r="D713" s="6"/>
      <c r="E713" s="6"/>
      <c r="F713" s="7"/>
      <c r="G713" s="7"/>
      <c r="I713" s="5"/>
      <c r="J713" s="6"/>
      <c r="K713" s="6"/>
      <c r="L713" s="7"/>
      <c r="M713" s="7"/>
      <c r="O713" s="6"/>
      <c r="S713" s="6"/>
    </row>
    <row r="714" spans="3:19" s="1" customFormat="1" ht="13.2" x14ac:dyDescent="0.3">
      <c r="C714" s="5"/>
      <c r="D714" s="6"/>
      <c r="E714" s="6"/>
      <c r="F714" s="7"/>
      <c r="G714" s="7"/>
      <c r="I714" s="5"/>
      <c r="J714" s="6"/>
      <c r="K714" s="6"/>
      <c r="L714" s="7"/>
      <c r="M714" s="7"/>
      <c r="O714" s="6"/>
      <c r="S714" s="6"/>
    </row>
    <row r="715" spans="3:19" s="1" customFormat="1" ht="13.2" x14ac:dyDescent="0.3">
      <c r="C715" s="5"/>
      <c r="D715" s="6"/>
      <c r="E715" s="6"/>
      <c r="F715" s="7"/>
      <c r="G715" s="7"/>
      <c r="I715" s="5"/>
      <c r="J715" s="6"/>
      <c r="K715" s="6"/>
      <c r="L715" s="7"/>
      <c r="M715" s="7"/>
      <c r="O715" s="6"/>
      <c r="S715" s="6"/>
    </row>
    <row r="716" spans="3:19" s="1" customFormat="1" ht="13.2" x14ac:dyDescent="0.3">
      <c r="C716" s="5"/>
      <c r="D716" s="6"/>
      <c r="E716" s="6"/>
      <c r="F716" s="7"/>
      <c r="G716" s="7"/>
      <c r="I716" s="5"/>
      <c r="J716" s="6"/>
      <c r="K716" s="6"/>
      <c r="L716" s="7"/>
      <c r="M716" s="7"/>
      <c r="O716" s="6"/>
      <c r="S716" s="6"/>
    </row>
    <row r="717" spans="3:19" s="1" customFormat="1" ht="13.2" x14ac:dyDescent="0.3">
      <c r="C717" s="5"/>
      <c r="D717" s="6"/>
      <c r="E717" s="6"/>
      <c r="F717" s="7"/>
      <c r="G717" s="7"/>
      <c r="I717" s="5"/>
      <c r="J717" s="6"/>
      <c r="K717" s="6"/>
      <c r="L717" s="7"/>
      <c r="M717" s="7"/>
      <c r="O717" s="6"/>
      <c r="S717" s="6"/>
    </row>
    <row r="718" spans="3:19" s="1" customFormat="1" ht="13.2" x14ac:dyDescent="0.3">
      <c r="C718" s="5"/>
      <c r="D718" s="6"/>
      <c r="E718" s="6"/>
      <c r="F718" s="7"/>
      <c r="G718" s="7"/>
      <c r="I718" s="5"/>
      <c r="J718" s="6"/>
      <c r="K718" s="6"/>
      <c r="L718" s="7"/>
      <c r="M718" s="7"/>
      <c r="O718" s="6"/>
      <c r="S718" s="6"/>
    </row>
    <row r="719" spans="3:19" s="1" customFormat="1" ht="13.2" x14ac:dyDescent="0.3">
      <c r="C719" s="5"/>
      <c r="D719" s="6"/>
      <c r="E719" s="6"/>
      <c r="F719" s="7"/>
      <c r="G719" s="7"/>
      <c r="I719" s="5"/>
      <c r="J719" s="6"/>
      <c r="K719" s="6"/>
      <c r="L719" s="7"/>
      <c r="M719" s="7"/>
      <c r="O719" s="6"/>
      <c r="S719" s="6"/>
    </row>
    <row r="720" spans="3:19" s="1" customFormat="1" ht="13.2" x14ac:dyDescent="0.3">
      <c r="C720" s="5"/>
      <c r="D720" s="6"/>
      <c r="E720" s="6"/>
      <c r="F720" s="7"/>
      <c r="G720" s="7"/>
      <c r="I720" s="5"/>
      <c r="J720" s="6"/>
      <c r="K720" s="6"/>
      <c r="L720" s="7"/>
      <c r="M720" s="7"/>
      <c r="O720" s="6"/>
      <c r="S720" s="6"/>
    </row>
    <row r="721" spans="3:19" s="1" customFormat="1" ht="13.2" x14ac:dyDescent="0.3">
      <c r="C721" s="5"/>
      <c r="D721" s="6"/>
      <c r="E721" s="6"/>
      <c r="F721" s="7"/>
      <c r="G721" s="7"/>
      <c r="I721" s="5"/>
      <c r="J721" s="6"/>
      <c r="K721" s="6"/>
      <c r="L721" s="7"/>
      <c r="M721" s="7"/>
      <c r="O721" s="6"/>
      <c r="S721" s="6"/>
    </row>
    <row r="722" spans="3:19" s="1" customFormat="1" ht="13.2" x14ac:dyDescent="0.3">
      <c r="C722" s="5"/>
      <c r="D722" s="6"/>
      <c r="E722" s="6"/>
      <c r="F722" s="7"/>
      <c r="G722" s="7"/>
      <c r="I722" s="5"/>
      <c r="J722" s="6"/>
      <c r="K722" s="6"/>
      <c r="L722" s="7"/>
      <c r="M722" s="7"/>
      <c r="O722" s="6"/>
      <c r="S722" s="6"/>
    </row>
    <row r="723" spans="3:19" s="1" customFormat="1" ht="13.2" x14ac:dyDescent="0.3">
      <c r="C723" s="5"/>
      <c r="D723" s="6"/>
      <c r="E723" s="6"/>
      <c r="F723" s="7"/>
      <c r="G723" s="7"/>
      <c r="I723" s="5"/>
      <c r="J723" s="6"/>
      <c r="K723" s="6"/>
      <c r="L723" s="7"/>
      <c r="M723" s="7"/>
      <c r="O723" s="6"/>
      <c r="S723" s="6"/>
    </row>
    <row r="724" spans="3:19" s="1" customFormat="1" ht="13.2" x14ac:dyDescent="0.3">
      <c r="C724" s="5"/>
      <c r="D724" s="6"/>
      <c r="E724" s="6"/>
      <c r="F724" s="7"/>
      <c r="G724" s="7"/>
      <c r="I724" s="5"/>
      <c r="J724" s="6"/>
      <c r="K724" s="6"/>
      <c r="L724" s="7"/>
      <c r="M724" s="7"/>
      <c r="O724" s="6"/>
      <c r="S724" s="6"/>
    </row>
    <row r="725" spans="3:19" s="1" customFormat="1" ht="13.2" x14ac:dyDescent="0.3">
      <c r="C725" s="5"/>
      <c r="D725" s="6"/>
      <c r="E725" s="6"/>
      <c r="F725" s="7"/>
      <c r="G725" s="7"/>
      <c r="I725" s="5"/>
      <c r="J725" s="6"/>
      <c r="K725" s="6"/>
      <c r="L725" s="7"/>
      <c r="M725" s="7"/>
      <c r="O725" s="6"/>
      <c r="S725" s="6"/>
    </row>
    <row r="726" spans="3:19" s="1" customFormat="1" ht="13.2" x14ac:dyDescent="0.3">
      <c r="C726" s="5"/>
      <c r="D726" s="6"/>
      <c r="E726" s="6"/>
      <c r="F726" s="7"/>
      <c r="G726" s="7"/>
      <c r="I726" s="5"/>
      <c r="J726" s="6"/>
      <c r="K726" s="6"/>
      <c r="L726" s="7"/>
      <c r="M726" s="7"/>
      <c r="O726" s="6"/>
      <c r="S726" s="6"/>
    </row>
    <row r="727" spans="3:19" s="1" customFormat="1" ht="13.2" x14ac:dyDescent="0.3">
      <c r="C727" s="5"/>
      <c r="D727" s="6"/>
      <c r="E727" s="6"/>
      <c r="F727" s="7"/>
      <c r="G727" s="7"/>
      <c r="I727" s="5"/>
      <c r="J727" s="6"/>
      <c r="K727" s="6"/>
      <c r="L727" s="7"/>
      <c r="M727" s="7"/>
      <c r="O727" s="6"/>
      <c r="S727" s="6"/>
    </row>
    <row r="728" spans="3:19" s="1" customFormat="1" ht="13.2" x14ac:dyDescent="0.3">
      <c r="C728" s="5"/>
      <c r="D728" s="6"/>
      <c r="E728" s="6"/>
      <c r="F728" s="7"/>
      <c r="G728" s="7"/>
      <c r="I728" s="5"/>
      <c r="J728" s="6"/>
      <c r="K728" s="6"/>
      <c r="L728" s="7"/>
      <c r="M728" s="7"/>
      <c r="O728" s="6"/>
      <c r="S728" s="6"/>
    </row>
    <row r="729" spans="3:19" s="1" customFormat="1" ht="13.2" x14ac:dyDescent="0.3">
      <c r="C729" s="5"/>
      <c r="D729" s="6"/>
      <c r="E729" s="6"/>
      <c r="F729" s="7"/>
      <c r="G729" s="7"/>
      <c r="I729" s="5"/>
      <c r="J729" s="6"/>
      <c r="K729" s="6"/>
      <c r="L729" s="7"/>
      <c r="M729" s="7"/>
      <c r="O729" s="6"/>
      <c r="S729" s="6"/>
    </row>
    <row r="730" spans="3:19" s="1" customFormat="1" ht="13.2" x14ac:dyDescent="0.3">
      <c r="C730" s="5"/>
      <c r="D730" s="6"/>
      <c r="E730" s="6"/>
      <c r="F730" s="7"/>
      <c r="G730" s="7"/>
      <c r="I730" s="5"/>
      <c r="J730" s="6"/>
      <c r="K730" s="6"/>
      <c r="L730" s="7"/>
      <c r="M730" s="7"/>
      <c r="O730" s="6"/>
      <c r="S730" s="6"/>
    </row>
    <row r="731" spans="3:19" s="1" customFormat="1" ht="13.2" x14ac:dyDescent="0.3">
      <c r="C731" s="5"/>
      <c r="D731" s="6"/>
      <c r="E731" s="6"/>
      <c r="F731" s="7"/>
      <c r="G731" s="7"/>
      <c r="I731" s="5"/>
      <c r="J731" s="6"/>
      <c r="K731" s="6"/>
      <c r="L731" s="7"/>
      <c r="M731" s="7"/>
      <c r="O731" s="6"/>
      <c r="S731" s="6"/>
    </row>
    <row r="732" spans="3:19" s="1" customFormat="1" ht="13.2" x14ac:dyDescent="0.3">
      <c r="C732" s="5"/>
      <c r="D732" s="6"/>
      <c r="E732" s="6"/>
      <c r="F732" s="7"/>
      <c r="G732" s="7"/>
      <c r="I732" s="5"/>
      <c r="J732" s="6"/>
      <c r="K732" s="6"/>
      <c r="L732" s="7"/>
      <c r="M732" s="7"/>
      <c r="O732" s="6"/>
      <c r="S732" s="6"/>
    </row>
    <row r="733" spans="3:19" s="1" customFormat="1" ht="13.2" x14ac:dyDescent="0.3">
      <c r="C733" s="5"/>
      <c r="D733" s="6"/>
      <c r="E733" s="6"/>
      <c r="F733" s="7"/>
      <c r="G733" s="7"/>
      <c r="I733" s="5"/>
      <c r="J733" s="6"/>
      <c r="K733" s="6"/>
      <c r="L733" s="7"/>
      <c r="M733" s="7"/>
      <c r="O733" s="6"/>
      <c r="S733" s="6"/>
    </row>
    <row r="734" spans="3:19" s="1" customFormat="1" ht="13.2" x14ac:dyDescent="0.3">
      <c r="C734" s="5"/>
      <c r="D734" s="6"/>
      <c r="E734" s="6"/>
      <c r="F734" s="7"/>
      <c r="G734" s="7"/>
      <c r="I734" s="5"/>
      <c r="J734" s="6"/>
      <c r="K734" s="6"/>
      <c r="L734" s="7"/>
      <c r="M734" s="7"/>
      <c r="O734" s="6"/>
      <c r="S734" s="6"/>
    </row>
    <row r="735" spans="3:19" s="1" customFormat="1" ht="13.2" x14ac:dyDescent="0.3">
      <c r="C735" s="5"/>
      <c r="D735" s="6"/>
      <c r="E735" s="6"/>
      <c r="F735" s="7"/>
      <c r="G735" s="7"/>
      <c r="I735" s="5"/>
      <c r="J735" s="6"/>
      <c r="K735" s="6"/>
      <c r="L735" s="7"/>
      <c r="M735" s="7"/>
      <c r="O735" s="6"/>
      <c r="S735" s="6"/>
    </row>
    <row r="736" spans="3:19" s="1" customFormat="1" ht="13.2" x14ac:dyDescent="0.3">
      <c r="C736" s="5"/>
      <c r="D736" s="6"/>
      <c r="E736" s="6"/>
      <c r="F736" s="7"/>
      <c r="G736" s="7"/>
      <c r="I736" s="5"/>
      <c r="J736" s="6"/>
      <c r="K736" s="6"/>
      <c r="L736" s="7"/>
      <c r="M736" s="7"/>
      <c r="O736" s="6"/>
      <c r="S736" s="6"/>
    </row>
    <row r="737" spans="3:19" s="1" customFormat="1" ht="13.2" x14ac:dyDescent="0.3">
      <c r="C737" s="5"/>
      <c r="D737" s="6"/>
      <c r="E737" s="6"/>
      <c r="F737" s="7"/>
      <c r="G737" s="7"/>
      <c r="I737" s="5"/>
      <c r="J737" s="6"/>
      <c r="K737" s="6"/>
      <c r="L737" s="7"/>
      <c r="M737" s="7"/>
      <c r="O737" s="6"/>
      <c r="S737" s="6"/>
    </row>
    <row r="738" spans="3:19" s="1" customFormat="1" ht="13.2" x14ac:dyDescent="0.3">
      <c r="C738" s="5"/>
      <c r="D738" s="6"/>
      <c r="E738" s="6"/>
      <c r="F738" s="7"/>
      <c r="G738" s="7"/>
      <c r="I738" s="5"/>
      <c r="J738" s="6"/>
      <c r="K738" s="6"/>
      <c r="L738" s="7"/>
      <c r="M738" s="7"/>
      <c r="O738" s="6"/>
      <c r="S738" s="6"/>
    </row>
    <row r="739" spans="3:19" s="1" customFormat="1" ht="13.2" x14ac:dyDescent="0.3">
      <c r="C739" s="5"/>
      <c r="D739" s="6"/>
      <c r="E739" s="6"/>
      <c r="F739" s="7"/>
      <c r="G739" s="7"/>
      <c r="I739" s="5"/>
      <c r="J739" s="6"/>
      <c r="K739" s="6"/>
      <c r="L739" s="7"/>
      <c r="M739" s="7"/>
      <c r="O739" s="6"/>
      <c r="S739" s="6"/>
    </row>
    <row r="740" spans="3:19" s="1" customFormat="1" ht="13.2" x14ac:dyDescent="0.3">
      <c r="C740" s="5"/>
      <c r="D740" s="6"/>
      <c r="E740" s="6"/>
      <c r="F740" s="7"/>
      <c r="G740" s="7"/>
      <c r="I740" s="5"/>
      <c r="J740" s="6"/>
      <c r="K740" s="6"/>
      <c r="L740" s="7"/>
      <c r="M740" s="7"/>
      <c r="O740" s="6"/>
      <c r="S740" s="6"/>
    </row>
    <row r="741" spans="3:19" s="1" customFormat="1" ht="13.2" x14ac:dyDescent="0.3">
      <c r="C741" s="5"/>
      <c r="D741" s="6"/>
      <c r="E741" s="6"/>
      <c r="F741" s="7"/>
      <c r="G741" s="7"/>
      <c r="I741" s="5"/>
      <c r="J741" s="6"/>
      <c r="K741" s="6"/>
      <c r="L741" s="7"/>
      <c r="M741" s="7"/>
      <c r="O741" s="6"/>
      <c r="S741" s="6"/>
    </row>
    <row r="742" spans="3:19" s="1" customFormat="1" ht="13.2" x14ac:dyDescent="0.3">
      <c r="C742" s="5"/>
      <c r="D742" s="6"/>
      <c r="E742" s="6"/>
      <c r="F742" s="7"/>
      <c r="G742" s="7"/>
      <c r="I742" s="5"/>
      <c r="J742" s="6"/>
      <c r="K742" s="6"/>
      <c r="L742" s="7"/>
      <c r="M742" s="7"/>
      <c r="O742" s="6"/>
      <c r="S742" s="6"/>
    </row>
    <row r="743" spans="3:19" s="1" customFormat="1" ht="13.2" x14ac:dyDescent="0.3">
      <c r="C743" s="5"/>
      <c r="D743" s="6"/>
      <c r="E743" s="6"/>
      <c r="F743" s="7"/>
      <c r="G743" s="7"/>
      <c r="I743" s="5"/>
      <c r="J743" s="6"/>
      <c r="K743" s="6"/>
      <c r="L743" s="7"/>
      <c r="M743" s="7"/>
      <c r="O743" s="6"/>
      <c r="S743" s="6"/>
    </row>
    <row r="744" spans="3:19" s="1" customFormat="1" ht="13.2" x14ac:dyDescent="0.3">
      <c r="C744" s="5"/>
      <c r="D744" s="6"/>
      <c r="E744" s="6"/>
      <c r="F744" s="7"/>
      <c r="G744" s="7"/>
      <c r="I744" s="5"/>
      <c r="J744" s="6"/>
      <c r="K744" s="6"/>
      <c r="L744" s="7"/>
      <c r="M744" s="7"/>
      <c r="O744" s="6"/>
      <c r="S744" s="6"/>
    </row>
    <row r="745" spans="3:19" s="1" customFormat="1" ht="13.2" x14ac:dyDescent="0.3">
      <c r="C745" s="5"/>
      <c r="D745" s="6"/>
      <c r="E745" s="6"/>
      <c r="F745" s="7"/>
      <c r="G745" s="7"/>
      <c r="I745" s="5"/>
      <c r="J745" s="6"/>
      <c r="K745" s="6"/>
      <c r="L745" s="7"/>
      <c r="M745" s="7"/>
      <c r="O745" s="6"/>
      <c r="S745" s="6"/>
    </row>
    <row r="746" spans="3:19" s="1" customFormat="1" ht="13.2" x14ac:dyDescent="0.3">
      <c r="C746" s="5"/>
      <c r="D746" s="6"/>
      <c r="E746" s="6"/>
      <c r="F746" s="7"/>
      <c r="G746" s="7"/>
      <c r="I746" s="5"/>
      <c r="J746" s="6"/>
      <c r="K746" s="6"/>
      <c r="L746" s="7"/>
      <c r="M746" s="7"/>
      <c r="O746" s="6"/>
      <c r="S746" s="6"/>
    </row>
    <row r="747" spans="3:19" s="1" customFormat="1" ht="13.2" x14ac:dyDescent="0.3">
      <c r="C747" s="5"/>
      <c r="D747" s="6"/>
      <c r="E747" s="6"/>
      <c r="F747" s="7"/>
      <c r="G747" s="7"/>
      <c r="I747" s="5"/>
      <c r="J747" s="6"/>
      <c r="K747" s="6"/>
      <c r="L747" s="7"/>
      <c r="M747" s="7"/>
      <c r="O747" s="6"/>
      <c r="S747" s="6"/>
    </row>
    <row r="748" spans="3:19" s="1" customFormat="1" ht="13.2" x14ac:dyDescent="0.3">
      <c r="C748" s="5"/>
      <c r="D748" s="6"/>
      <c r="E748" s="6"/>
      <c r="F748" s="7"/>
      <c r="G748" s="7"/>
      <c r="I748" s="5"/>
      <c r="J748" s="6"/>
      <c r="K748" s="6"/>
      <c r="L748" s="7"/>
      <c r="M748" s="7"/>
      <c r="O748" s="6"/>
      <c r="S748" s="6"/>
    </row>
    <row r="749" spans="3:19" s="1" customFormat="1" ht="13.2" x14ac:dyDescent="0.3">
      <c r="C749" s="5"/>
      <c r="D749" s="6"/>
      <c r="E749" s="6"/>
      <c r="F749" s="7"/>
      <c r="G749" s="7"/>
      <c r="I749" s="5"/>
      <c r="J749" s="6"/>
      <c r="K749" s="6"/>
      <c r="L749" s="7"/>
      <c r="M749" s="7"/>
      <c r="O749" s="6"/>
      <c r="S749" s="6"/>
    </row>
    <row r="750" spans="3:19" s="1" customFormat="1" ht="13.2" x14ac:dyDescent="0.3">
      <c r="C750" s="5"/>
      <c r="D750" s="6"/>
      <c r="E750" s="6"/>
      <c r="F750" s="7"/>
      <c r="G750" s="7"/>
      <c r="I750" s="5"/>
      <c r="J750" s="6"/>
      <c r="K750" s="6"/>
      <c r="L750" s="7"/>
      <c r="M750" s="7"/>
      <c r="O750" s="6"/>
      <c r="S750" s="6"/>
    </row>
    <row r="751" spans="3:19" s="1" customFormat="1" ht="13.2" x14ac:dyDescent="0.3">
      <c r="C751" s="5"/>
      <c r="D751" s="6"/>
      <c r="E751" s="6"/>
      <c r="F751" s="7"/>
      <c r="G751" s="7"/>
      <c r="I751" s="5"/>
      <c r="J751" s="6"/>
      <c r="K751" s="6"/>
      <c r="L751" s="7"/>
      <c r="M751" s="7"/>
      <c r="O751" s="6"/>
      <c r="S751" s="6"/>
    </row>
    <row r="752" spans="3:19" s="1" customFormat="1" ht="13.2" x14ac:dyDescent="0.3">
      <c r="C752" s="5"/>
      <c r="D752" s="6"/>
      <c r="E752" s="6"/>
      <c r="F752" s="7"/>
      <c r="G752" s="7"/>
      <c r="I752" s="5"/>
      <c r="J752" s="6"/>
      <c r="K752" s="6"/>
      <c r="L752" s="7"/>
      <c r="M752" s="7"/>
      <c r="O752" s="6"/>
      <c r="S752" s="6"/>
    </row>
    <row r="753" spans="3:19" s="1" customFormat="1" ht="13.2" x14ac:dyDescent="0.3">
      <c r="C753" s="5"/>
      <c r="D753" s="6"/>
      <c r="E753" s="6"/>
      <c r="F753" s="7"/>
      <c r="G753" s="7"/>
      <c r="I753" s="5"/>
      <c r="J753" s="6"/>
      <c r="K753" s="6"/>
      <c r="L753" s="7"/>
      <c r="M753" s="7"/>
      <c r="O753" s="6"/>
      <c r="S753" s="6"/>
    </row>
    <row r="754" spans="3:19" s="1" customFormat="1" ht="13.2" x14ac:dyDescent="0.3">
      <c r="C754" s="5"/>
      <c r="D754" s="6"/>
      <c r="E754" s="6"/>
      <c r="F754" s="7"/>
      <c r="G754" s="7"/>
      <c r="I754" s="5"/>
      <c r="J754" s="6"/>
      <c r="K754" s="6"/>
      <c r="L754" s="7"/>
      <c r="M754" s="7"/>
      <c r="O754" s="6"/>
      <c r="S754" s="6"/>
    </row>
    <row r="755" spans="3:19" s="1" customFormat="1" ht="13.2" x14ac:dyDescent="0.3">
      <c r="C755" s="5"/>
      <c r="D755" s="6"/>
      <c r="E755" s="6"/>
      <c r="F755" s="7"/>
      <c r="G755" s="7"/>
      <c r="I755" s="5"/>
      <c r="J755" s="6"/>
      <c r="K755" s="6"/>
      <c r="L755" s="7"/>
      <c r="M755" s="7"/>
      <c r="O755" s="6"/>
      <c r="S755" s="6"/>
    </row>
    <row r="756" spans="3:19" s="1" customFormat="1" ht="13.2" x14ac:dyDescent="0.3">
      <c r="C756" s="5"/>
      <c r="D756" s="6"/>
      <c r="E756" s="6"/>
      <c r="F756" s="7"/>
      <c r="G756" s="7"/>
      <c r="I756" s="5"/>
      <c r="J756" s="6"/>
      <c r="K756" s="6"/>
      <c r="L756" s="7"/>
      <c r="M756" s="7"/>
      <c r="O756" s="6"/>
      <c r="S756" s="6"/>
    </row>
    <row r="757" spans="3:19" s="1" customFormat="1" ht="13.2" x14ac:dyDescent="0.3">
      <c r="C757" s="5"/>
      <c r="D757" s="6"/>
      <c r="E757" s="6"/>
      <c r="F757" s="7"/>
      <c r="G757" s="7"/>
      <c r="I757" s="5"/>
      <c r="J757" s="6"/>
      <c r="K757" s="6"/>
      <c r="L757" s="7"/>
      <c r="M757" s="7"/>
      <c r="O757" s="6"/>
      <c r="S757" s="6"/>
    </row>
    <row r="758" spans="3:19" s="1" customFormat="1" ht="13.2" x14ac:dyDescent="0.3">
      <c r="C758" s="5"/>
      <c r="D758" s="6"/>
      <c r="E758" s="6"/>
      <c r="F758" s="7"/>
      <c r="G758" s="7"/>
      <c r="I758" s="5"/>
      <c r="J758" s="6"/>
      <c r="K758" s="6"/>
      <c r="L758" s="7"/>
      <c r="M758" s="7"/>
      <c r="O758" s="6"/>
      <c r="S758" s="6"/>
    </row>
    <row r="759" spans="3:19" s="1" customFormat="1" ht="13.2" x14ac:dyDescent="0.3">
      <c r="C759" s="5"/>
      <c r="D759" s="6"/>
      <c r="E759" s="6"/>
      <c r="F759" s="7"/>
      <c r="G759" s="7"/>
      <c r="I759" s="5"/>
      <c r="J759" s="6"/>
      <c r="K759" s="6"/>
      <c r="L759" s="7"/>
      <c r="M759" s="7"/>
      <c r="O759" s="6"/>
      <c r="S759" s="6"/>
    </row>
    <row r="760" spans="3:19" s="1" customFormat="1" ht="13.2" x14ac:dyDescent="0.3">
      <c r="C760" s="5"/>
      <c r="D760" s="6"/>
      <c r="E760" s="6"/>
      <c r="F760" s="7"/>
      <c r="G760" s="7"/>
      <c r="I760" s="5"/>
      <c r="J760" s="6"/>
      <c r="K760" s="6"/>
      <c r="L760" s="7"/>
      <c r="M760" s="7"/>
      <c r="O760" s="6"/>
      <c r="S760" s="6"/>
    </row>
    <row r="761" spans="3:19" s="1" customFormat="1" ht="13.2" x14ac:dyDescent="0.3">
      <c r="C761" s="5"/>
      <c r="D761" s="6"/>
      <c r="E761" s="6"/>
      <c r="F761" s="7"/>
      <c r="G761" s="7"/>
      <c r="I761" s="5"/>
      <c r="J761" s="6"/>
      <c r="K761" s="6"/>
      <c r="L761" s="7"/>
      <c r="M761" s="7"/>
      <c r="O761" s="6"/>
      <c r="S761" s="6"/>
    </row>
    <row r="762" spans="3:19" s="1" customFormat="1" ht="13.2" x14ac:dyDescent="0.3">
      <c r="C762" s="5"/>
      <c r="D762" s="6"/>
      <c r="E762" s="6"/>
      <c r="F762" s="7"/>
      <c r="G762" s="7"/>
      <c r="I762" s="5"/>
      <c r="J762" s="6"/>
      <c r="K762" s="6"/>
      <c r="L762" s="7"/>
      <c r="M762" s="7"/>
      <c r="O762" s="6"/>
      <c r="S762" s="6"/>
    </row>
    <row r="763" spans="3:19" s="1" customFormat="1" ht="13.2" x14ac:dyDescent="0.3">
      <c r="C763" s="5"/>
      <c r="D763" s="6"/>
      <c r="E763" s="6"/>
      <c r="F763" s="7"/>
      <c r="G763" s="7"/>
      <c r="I763" s="5"/>
      <c r="J763" s="6"/>
      <c r="K763" s="6"/>
      <c r="L763" s="7"/>
      <c r="M763" s="7"/>
      <c r="O763" s="6"/>
      <c r="S763" s="6"/>
    </row>
    <row r="764" spans="3:19" s="1" customFormat="1" ht="13.2" x14ac:dyDescent="0.3">
      <c r="C764" s="5"/>
      <c r="D764" s="6"/>
      <c r="E764" s="6"/>
      <c r="F764" s="7"/>
      <c r="G764" s="7"/>
      <c r="I764" s="5"/>
      <c r="J764" s="6"/>
      <c r="K764" s="6"/>
      <c r="L764" s="7"/>
      <c r="M764" s="7"/>
      <c r="O764" s="6"/>
      <c r="S764" s="6"/>
    </row>
    <row r="765" spans="3:19" s="1" customFormat="1" ht="13.2" x14ac:dyDescent="0.3">
      <c r="C765" s="5"/>
      <c r="D765" s="6"/>
      <c r="E765" s="6"/>
      <c r="F765" s="7"/>
      <c r="G765" s="7"/>
      <c r="I765" s="5"/>
      <c r="J765" s="6"/>
      <c r="K765" s="6"/>
      <c r="L765" s="7"/>
      <c r="M765" s="7"/>
      <c r="O765" s="6"/>
      <c r="S765" s="6"/>
    </row>
    <row r="766" spans="3:19" s="1" customFormat="1" ht="13.2" x14ac:dyDescent="0.3">
      <c r="C766" s="5"/>
      <c r="D766" s="6"/>
      <c r="E766" s="6"/>
      <c r="F766" s="7"/>
      <c r="G766" s="7"/>
      <c r="I766" s="5"/>
      <c r="J766" s="6"/>
      <c r="K766" s="6"/>
      <c r="L766" s="7"/>
      <c r="M766" s="7"/>
      <c r="O766" s="6"/>
      <c r="S766" s="6"/>
    </row>
    <row r="767" spans="3:19" s="1" customFormat="1" ht="13.2" x14ac:dyDescent="0.3">
      <c r="C767" s="5"/>
      <c r="D767" s="6"/>
      <c r="E767" s="6"/>
      <c r="F767" s="7"/>
      <c r="G767" s="7"/>
      <c r="I767" s="5"/>
      <c r="J767" s="6"/>
      <c r="K767" s="6"/>
      <c r="L767" s="7"/>
      <c r="M767" s="7"/>
      <c r="O767" s="6"/>
      <c r="S767" s="6"/>
    </row>
    <row r="768" spans="3:19" s="1" customFormat="1" ht="13.2" x14ac:dyDescent="0.3">
      <c r="C768" s="5"/>
      <c r="D768" s="6"/>
      <c r="E768" s="6"/>
      <c r="F768" s="7"/>
      <c r="G768" s="7"/>
      <c r="I768" s="5"/>
      <c r="J768" s="6"/>
      <c r="K768" s="6"/>
      <c r="L768" s="7"/>
      <c r="M768" s="7"/>
      <c r="O768" s="6"/>
      <c r="S768" s="6"/>
    </row>
    <row r="769" spans="3:19" s="1" customFormat="1" ht="13.2" x14ac:dyDescent="0.3">
      <c r="C769" s="5"/>
      <c r="D769" s="6"/>
      <c r="E769" s="6"/>
      <c r="F769" s="7"/>
      <c r="G769" s="7"/>
      <c r="I769" s="5"/>
      <c r="J769" s="6"/>
      <c r="K769" s="6"/>
      <c r="L769" s="7"/>
      <c r="M769" s="7"/>
      <c r="O769" s="6"/>
      <c r="S769" s="6"/>
    </row>
    <row r="770" spans="3:19" s="1" customFormat="1" ht="13.2" x14ac:dyDescent="0.3">
      <c r="C770" s="5"/>
      <c r="D770" s="6"/>
      <c r="E770" s="6"/>
      <c r="F770" s="7"/>
      <c r="G770" s="7"/>
      <c r="I770" s="5"/>
      <c r="J770" s="6"/>
      <c r="K770" s="6"/>
      <c r="L770" s="7"/>
      <c r="M770" s="7"/>
      <c r="O770" s="6"/>
      <c r="S770" s="6"/>
    </row>
    <row r="771" spans="3:19" s="1" customFormat="1" ht="13.2" x14ac:dyDescent="0.3">
      <c r="C771" s="5"/>
      <c r="D771" s="6"/>
      <c r="E771" s="6"/>
      <c r="F771" s="7"/>
      <c r="G771" s="7"/>
      <c r="I771" s="5"/>
      <c r="J771" s="6"/>
      <c r="K771" s="6"/>
      <c r="L771" s="7"/>
      <c r="M771" s="7"/>
      <c r="O771" s="6"/>
      <c r="S771" s="6"/>
    </row>
    <row r="772" spans="3:19" s="1" customFormat="1" ht="13.2" x14ac:dyDescent="0.3">
      <c r="C772" s="5"/>
      <c r="D772" s="6"/>
      <c r="E772" s="6"/>
      <c r="F772" s="7"/>
      <c r="G772" s="7"/>
      <c r="I772" s="5"/>
      <c r="J772" s="6"/>
      <c r="K772" s="6"/>
      <c r="L772" s="7"/>
      <c r="M772" s="7"/>
      <c r="O772" s="6"/>
      <c r="S772" s="6"/>
    </row>
    <row r="773" spans="3:19" s="1" customFormat="1" ht="13.2" x14ac:dyDescent="0.3">
      <c r="C773" s="5"/>
      <c r="D773" s="6"/>
      <c r="E773" s="6"/>
      <c r="F773" s="7"/>
      <c r="G773" s="7"/>
      <c r="I773" s="5"/>
      <c r="J773" s="6"/>
      <c r="K773" s="6"/>
      <c r="L773" s="7"/>
      <c r="M773" s="7"/>
      <c r="O773" s="6"/>
      <c r="S773" s="6"/>
    </row>
    <row r="774" spans="3:19" s="1" customFormat="1" ht="13.2" x14ac:dyDescent="0.3">
      <c r="C774" s="5"/>
      <c r="D774" s="6"/>
      <c r="E774" s="6"/>
      <c r="F774" s="7"/>
      <c r="G774" s="7"/>
      <c r="I774" s="5"/>
      <c r="J774" s="6"/>
      <c r="K774" s="6"/>
      <c r="L774" s="7"/>
      <c r="M774" s="7"/>
      <c r="O774" s="6"/>
      <c r="S774" s="6"/>
    </row>
    <row r="775" spans="3:19" s="1" customFormat="1" ht="13.2" x14ac:dyDescent="0.3">
      <c r="C775" s="5"/>
      <c r="D775" s="6"/>
      <c r="E775" s="6"/>
      <c r="F775" s="7"/>
      <c r="G775" s="7"/>
      <c r="I775" s="5"/>
      <c r="J775" s="6"/>
      <c r="K775" s="6"/>
      <c r="L775" s="7"/>
      <c r="M775" s="7"/>
      <c r="O775" s="6"/>
      <c r="S775" s="6"/>
    </row>
    <row r="776" spans="3:19" s="1" customFormat="1" ht="13.2" x14ac:dyDescent="0.3">
      <c r="C776" s="5"/>
      <c r="D776" s="6"/>
      <c r="E776" s="6"/>
      <c r="F776" s="7"/>
      <c r="G776" s="7"/>
      <c r="I776" s="5"/>
      <c r="J776" s="6"/>
      <c r="K776" s="6"/>
      <c r="L776" s="7"/>
      <c r="M776" s="7"/>
      <c r="O776" s="6"/>
      <c r="S776" s="6"/>
    </row>
    <row r="777" spans="3:19" s="1" customFormat="1" ht="13.2" x14ac:dyDescent="0.3">
      <c r="C777" s="5"/>
      <c r="D777" s="6"/>
      <c r="E777" s="6"/>
      <c r="F777" s="7"/>
      <c r="G777" s="7"/>
      <c r="I777" s="5"/>
      <c r="J777" s="6"/>
      <c r="K777" s="6"/>
      <c r="L777" s="7"/>
      <c r="M777" s="7"/>
      <c r="O777" s="6"/>
      <c r="S777" s="6"/>
    </row>
    <row r="778" spans="3:19" s="1" customFormat="1" ht="13.2" x14ac:dyDescent="0.3">
      <c r="C778" s="5"/>
      <c r="D778" s="6"/>
      <c r="E778" s="6"/>
      <c r="F778" s="7"/>
      <c r="G778" s="7"/>
      <c r="I778" s="5"/>
      <c r="J778" s="6"/>
      <c r="K778" s="6"/>
      <c r="L778" s="7"/>
      <c r="M778" s="7"/>
      <c r="O778" s="6"/>
      <c r="S778" s="6"/>
    </row>
    <row r="779" spans="3:19" s="1" customFormat="1" ht="13.2" x14ac:dyDescent="0.3">
      <c r="C779" s="5"/>
      <c r="D779" s="6"/>
      <c r="E779" s="6"/>
      <c r="F779" s="7"/>
      <c r="G779" s="7"/>
      <c r="I779" s="5"/>
      <c r="J779" s="6"/>
      <c r="K779" s="6"/>
      <c r="L779" s="7"/>
      <c r="M779" s="7"/>
      <c r="O779" s="6"/>
      <c r="S779" s="6"/>
    </row>
    <row r="780" spans="3:19" s="1" customFormat="1" ht="13.2" x14ac:dyDescent="0.3">
      <c r="C780" s="5"/>
      <c r="D780" s="6"/>
      <c r="E780" s="6"/>
      <c r="F780" s="7"/>
      <c r="G780" s="7"/>
      <c r="I780" s="5"/>
      <c r="J780" s="6"/>
      <c r="K780" s="6"/>
      <c r="L780" s="7"/>
      <c r="M780" s="7"/>
      <c r="O780" s="6"/>
      <c r="S780" s="6"/>
    </row>
    <row r="781" spans="3:19" s="1" customFormat="1" ht="13.2" x14ac:dyDescent="0.3">
      <c r="C781" s="5"/>
      <c r="D781" s="6"/>
      <c r="E781" s="6"/>
      <c r="F781" s="7"/>
      <c r="G781" s="7"/>
      <c r="I781" s="5"/>
      <c r="J781" s="6"/>
      <c r="K781" s="6"/>
      <c r="L781" s="7"/>
      <c r="M781" s="7"/>
      <c r="O781" s="6"/>
      <c r="S781" s="6"/>
    </row>
    <row r="782" spans="3:19" s="1" customFormat="1" ht="13.2" x14ac:dyDescent="0.3">
      <c r="C782" s="5"/>
      <c r="D782" s="6"/>
      <c r="E782" s="6"/>
      <c r="F782" s="7"/>
      <c r="G782" s="7"/>
      <c r="I782" s="5"/>
      <c r="J782" s="6"/>
      <c r="K782" s="6"/>
      <c r="L782" s="7"/>
      <c r="M782" s="7"/>
      <c r="O782" s="6"/>
      <c r="S782" s="6"/>
    </row>
    <row r="783" spans="3:19" s="1" customFormat="1" ht="13.2" x14ac:dyDescent="0.3">
      <c r="C783" s="5"/>
      <c r="D783" s="6"/>
      <c r="E783" s="6"/>
      <c r="F783" s="7"/>
      <c r="G783" s="7"/>
      <c r="I783" s="5"/>
      <c r="J783" s="6"/>
      <c r="K783" s="6"/>
      <c r="L783" s="7"/>
      <c r="M783" s="7"/>
      <c r="O783" s="6"/>
      <c r="S783" s="6"/>
    </row>
    <row r="784" spans="3:19" s="1" customFormat="1" ht="13.2" x14ac:dyDescent="0.3">
      <c r="C784" s="5"/>
      <c r="D784" s="6"/>
      <c r="E784" s="6"/>
      <c r="F784" s="7"/>
      <c r="G784" s="7"/>
      <c r="I784" s="5"/>
      <c r="J784" s="6"/>
      <c r="K784" s="6"/>
      <c r="L784" s="7"/>
      <c r="M784" s="7"/>
      <c r="O784" s="6"/>
      <c r="S784" s="6"/>
    </row>
    <row r="785" spans="3:19" s="1" customFormat="1" ht="13.2" x14ac:dyDescent="0.3">
      <c r="C785" s="5"/>
      <c r="D785" s="6"/>
      <c r="E785" s="6"/>
      <c r="F785" s="7"/>
      <c r="G785" s="7"/>
      <c r="I785" s="5"/>
      <c r="J785" s="6"/>
      <c r="K785" s="6"/>
      <c r="L785" s="7"/>
      <c r="M785" s="7"/>
      <c r="O785" s="6"/>
      <c r="S785" s="6"/>
    </row>
    <row r="786" spans="3:19" s="1" customFormat="1" ht="13.2" x14ac:dyDescent="0.3">
      <c r="C786" s="5"/>
      <c r="D786" s="6"/>
      <c r="E786" s="6"/>
      <c r="F786" s="7"/>
      <c r="G786" s="7"/>
      <c r="I786" s="5"/>
      <c r="J786" s="6"/>
      <c r="K786" s="6"/>
      <c r="L786" s="7"/>
      <c r="M786" s="7"/>
      <c r="O786" s="6"/>
      <c r="S786" s="6"/>
    </row>
    <row r="787" spans="3:19" s="1" customFormat="1" ht="13.2" x14ac:dyDescent="0.3">
      <c r="C787" s="5"/>
      <c r="D787" s="6"/>
      <c r="E787" s="6"/>
      <c r="F787" s="7"/>
      <c r="G787" s="7"/>
      <c r="I787" s="5"/>
      <c r="J787" s="6"/>
      <c r="K787" s="6"/>
      <c r="L787" s="7"/>
      <c r="M787" s="7"/>
      <c r="O787" s="6"/>
      <c r="S787" s="6"/>
    </row>
    <row r="788" spans="3:19" s="1" customFormat="1" ht="13.2" x14ac:dyDescent="0.3">
      <c r="C788" s="5"/>
      <c r="D788" s="6"/>
      <c r="E788" s="6"/>
      <c r="F788" s="7"/>
      <c r="G788" s="7"/>
      <c r="I788" s="5"/>
      <c r="J788" s="6"/>
      <c r="K788" s="6"/>
      <c r="L788" s="7"/>
      <c r="M788" s="7"/>
      <c r="O788" s="6"/>
      <c r="S788" s="6"/>
    </row>
    <row r="789" spans="3:19" s="1" customFormat="1" ht="13.2" x14ac:dyDescent="0.3">
      <c r="C789" s="5"/>
      <c r="D789" s="6"/>
      <c r="E789" s="6"/>
      <c r="F789" s="7"/>
      <c r="G789" s="7"/>
      <c r="I789" s="5"/>
      <c r="J789" s="6"/>
      <c r="K789" s="6"/>
      <c r="L789" s="7"/>
      <c r="M789" s="7"/>
      <c r="O789" s="6"/>
      <c r="S789" s="6"/>
    </row>
    <row r="790" spans="3:19" s="1" customFormat="1" ht="13.2" x14ac:dyDescent="0.3">
      <c r="C790" s="5"/>
      <c r="D790" s="6"/>
      <c r="E790" s="6"/>
      <c r="F790" s="7"/>
      <c r="G790" s="7"/>
      <c r="I790" s="5"/>
      <c r="J790" s="6"/>
      <c r="K790" s="6"/>
      <c r="L790" s="7"/>
      <c r="M790" s="7"/>
      <c r="O790" s="6"/>
      <c r="S790" s="6"/>
    </row>
    <row r="791" spans="3:19" s="1" customFormat="1" ht="13.2" x14ac:dyDescent="0.3">
      <c r="C791" s="5"/>
      <c r="D791" s="6"/>
      <c r="E791" s="6"/>
      <c r="F791" s="7"/>
      <c r="G791" s="7"/>
      <c r="I791" s="5"/>
      <c r="J791" s="6"/>
      <c r="K791" s="6"/>
      <c r="L791" s="7"/>
      <c r="M791" s="7"/>
      <c r="O791" s="6"/>
      <c r="S791" s="6"/>
    </row>
    <row r="792" spans="3:19" s="1" customFormat="1" ht="13.2" x14ac:dyDescent="0.3">
      <c r="C792" s="5"/>
      <c r="D792" s="6"/>
      <c r="E792" s="6"/>
      <c r="F792" s="7"/>
      <c r="G792" s="7"/>
      <c r="I792" s="5"/>
      <c r="J792" s="6"/>
      <c r="K792" s="6"/>
      <c r="L792" s="7"/>
      <c r="M792" s="7"/>
      <c r="O792" s="6"/>
      <c r="S792" s="6"/>
    </row>
    <row r="793" spans="3:19" s="1" customFormat="1" ht="13.2" x14ac:dyDescent="0.3">
      <c r="C793" s="5"/>
      <c r="D793" s="6"/>
      <c r="E793" s="6"/>
      <c r="F793" s="7"/>
      <c r="G793" s="7"/>
      <c r="I793" s="5"/>
      <c r="J793" s="6"/>
      <c r="K793" s="6"/>
      <c r="L793" s="7"/>
      <c r="M793" s="7"/>
      <c r="O793" s="6"/>
      <c r="S793" s="6"/>
    </row>
    <row r="794" spans="3:19" s="1" customFormat="1" ht="13.2" x14ac:dyDescent="0.3">
      <c r="C794" s="5"/>
      <c r="D794" s="6"/>
      <c r="E794" s="6"/>
      <c r="F794" s="7"/>
      <c r="G794" s="7"/>
      <c r="I794" s="5"/>
      <c r="J794" s="6"/>
      <c r="K794" s="6"/>
      <c r="L794" s="7"/>
      <c r="M794" s="7"/>
      <c r="O794" s="6"/>
      <c r="S794" s="6"/>
    </row>
    <row r="795" spans="3:19" s="1" customFormat="1" ht="13.2" x14ac:dyDescent="0.3">
      <c r="C795" s="5"/>
      <c r="D795" s="6"/>
      <c r="E795" s="6"/>
      <c r="F795" s="7"/>
      <c r="G795" s="7"/>
      <c r="I795" s="5"/>
      <c r="J795" s="6"/>
      <c r="K795" s="6"/>
      <c r="L795" s="7"/>
      <c r="M795" s="7"/>
      <c r="O795" s="6"/>
      <c r="S795" s="6"/>
    </row>
    <row r="796" spans="3:19" s="1" customFormat="1" ht="13.2" x14ac:dyDescent="0.3">
      <c r="C796" s="5"/>
      <c r="D796" s="6"/>
      <c r="E796" s="6"/>
      <c r="F796" s="7"/>
      <c r="G796" s="7"/>
      <c r="I796" s="5"/>
      <c r="J796" s="6"/>
      <c r="K796" s="6"/>
      <c r="L796" s="7"/>
      <c r="M796" s="7"/>
      <c r="O796" s="6"/>
      <c r="S796" s="6"/>
    </row>
    <row r="797" spans="3:19" s="1" customFormat="1" ht="13.2" x14ac:dyDescent="0.3">
      <c r="C797" s="5"/>
      <c r="D797" s="6"/>
      <c r="E797" s="6"/>
      <c r="F797" s="7"/>
      <c r="G797" s="7"/>
      <c r="I797" s="5"/>
      <c r="J797" s="6"/>
      <c r="K797" s="6"/>
      <c r="L797" s="7"/>
      <c r="M797" s="7"/>
      <c r="O797" s="6"/>
      <c r="S797" s="6"/>
    </row>
    <row r="798" spans="3:19" s="1" customFormat="1" ht="13.2" x14ac:dyDescent="0.3">
      <c r="C798" s="5"/>
      <c r="D798" s="6"/>
      <c r="E798" s="6"/>
      <c r="F798" s="7"/>
      <c r="G798" s="7"/>
      <c r="I798" s="5"/>
      <c r="J798" s="6"/>
      <c r="K798" s="6"/>
      <c r="L798" s="7"/>
      <c r="M798" s="7"/>
      <c r="O798" s="6"/>
      <c r="S798" s="6"/>
    </row>
    <row r="799" spans="3:19" s="1" customFormat="1" ht="13.2" x14ac:dyDescent="0.3">
      <c r="C799" s="5"/>
      <c r="D799" s="6"/>
      <c r="E799" s="6"/>
      <c r="F799" s="7"/>
      <c r="G799" s="7"/>
      <c r="I799" s="5"/>
      <c r="J799" s="6"/>
      <c r="K799" s="6"/>
      <c r="L799" s="7"/>
      <c r="M799" s="7"/>
      <c r="O799" s="6"/>
      <c r="S799" s="6"/>
    </row>
    <row r="800" spans="3:19" s="1" customFormat="1" ht="13.2" x14ac:dyDescent="0.3">
      <c r="C800" s="5"/>
      <c r="D800" s="6"/>
      <c r="E800" s="6"/>
      <c r="F800" s="7"/>
      <c r="G800" s="7"/>
      <c r="I800" s="5"/>
      <c r="J800" s="6"/>
      <c r="K800" s="6"/>
      <c r="L800" s="7"/>
      <c r="M800" s="7"/>
      <c r="O800" s="6"/>
      <c r="S800" s="6"/>
    </row>
    <row r="801" spans="3:19" s="1" customFormat="1" ht="13.2" x14ac:dyDescent="0.3">
      <c r="C801" s="5"/>
      <c r="D801" s="6"/>
      <c r="E801" s="6"/>
      <c r="F801" s="7"/>
      <c r="G801" s="7"/>
      <c r="I801" s="5"/>
      <c r="J801" s="6"/>
      <c r="K801" s="6"/>
      <c r="L801" s="7"/>
      <c r="M801" s="7"/>
      <c r="O801" s="6"/>
      <c r="S801" s="6"/>
    </row>
    <row r="802" spans="3:19" s="1" customFormat="1" ht="13.2" x14ac:dyDescent="0.3">
      <c r="C802" s="5"/>
      <c r="D802" s="6"/>
      <c r="E802" s="6"/>
      <c r="F802" s="7"/>
      <c r="G802" s="7"/>
      <c r="I802" s="5"/>
      <c r="J802" s="6"/>
      <c r="K802" s="6"/>
      <c r="L802" s="7"/>
      <c r="M802" s="7"/>
      <c r="O802" s="6"/>
      <c r="S802" s="6"/>
    </row>
    <row r="803" spans="3:19" s="1" customFormat="1" ht="13.2" x14ac:dyDescent="0.3">
      <c r="C803" s="5"/>
      <c r="D803" s="6"/>
      <c r="E803" s="6"/>
      <c r="F803" s="7"/>
      <c r="G803" s="7"/>
      <c r="I803" s="5"/>
      <c r="J803" s="6"/>
      <c r="K803" s="6"/>
      <c r="L803" s="7"/>
      <c r="M803" s="7"/>
      <c r="O803" s="6"/>
      <c r="S803" s="6"/>
    </row>
    <row r="804" spans="3:19" s="1" customFormat="1" ht="13.2" x14ac:dyDescent="0.3">
      <c r="C804" s="5"/>
      <c r="D804" s="6"/>
      <c r="E804" s="6"/>
      <c r="F804" s="7"/>
      <c r="G804" s="7"/>
      <c r="I804" s="5"/>
      <c r="J804" s="6"/>
      <c r="K804" s="6"/>
      <c r="L804" s="7"/>
      <c r="M804" s="7"/>
      <c r="O804" s="6"/>
      <c r="S804" s="6"/>
    </row>
    <row r="805" spans="3:19" s="1" customFormat="1" ht="13.2" x14ac:dyDescent="0.3">
      <c r="C805" s="5"/>
      <c r="D805" s="6"/>
      <c r="E805" s="6"/>
      <c r="F805" s="7"/>
      <c r="G805" s="7"/>
      <c r="I805" s="5"/>
      <c r="J805" s="6"/>
      <c r="K805" s="6"/>
      <c r="L805" s="7"/>
      <c r="M805" s="7"/>
      <c r="O805" s="6"/>
      <c r="S805" s="6"/>
    </row>
    <row r="806" spans="3:19" s="1" customFormat="1" ht="13.2" x14ac:dyDescent="0.3">
      <c r="C806" s="5"/>
      <c r="D806" s="6"/>
      <c r="E806" s="6"/>
      <c r="F806" s="7"/>
      <c r="G806" s="7"/>
      <c r="I806" s="5"/>
      <c r="J806" s="6"/>
      <c r="K806" s="6"/>
      <c r="L806" s="7"/>
      <c r="M806" s="7"/>
      <c r="O806" s="6"/>
      <c r="S806" s="6"/>
    </row>
    <row r="807" spans="3:19" s="1" customFormat="1" ht="13.2" x14ac:dyDescent="0.3">
      <c r="C807" s="5"/>
      <c r="D807" s="6"/>
      <c r="E807" s="6"/>
      <c r="F807" s="7"/>
      <c r="G807" s="7"/>
      <c r="I807" s="5"/>
      <c r="J807" s="6"/>
      <c r="K807" s="6"/>
      <c r="L807" s="7"/>
      <c r="M807" s="7"/>
      <c r="O807" s="6"/>
      <c r="S807" s="6"/>
    </row>
    <row r="808" spans="3:19" s="1" customFormat="1" ht="13.2" x14ac:dyDescent="0.3">
      <c r="C808" s="5"/>
      <c r="D808" s="6"/>
      <c r="E808" s="6"/>
      <c r="F808" s="7"/>
      <c r="G808" s="7"/>
      <c r="I808" s="5"/>
      <c r="J808" s="6"/>
      <c r="K808" s="6"/>
      <c r="L808" s="7"/>
      <c r="M808" s="7"/>
      <c r="O808" s="6"/>
      <c r="S808" s="6"/>
    </row>
    <row r="809" spans="3:19" s="1" customFormat="1" ht="13.2" x14ac:dyDescent="0.3">
      <c r="C809" s="5"/>
      <c r="D809" s="6"/>
      <c r="E809" s="6"/>
      <c r="F809" s="7"/>
      <c r="G809" s="7"/>
      <c r="I809" s="5"/>
      <c r="J809" s="6"/>
      <c r="K809" s="6"/>
      <c r="L809" s="7"/>
      <c r="M809" s="7"/>
      <c r="O809" s="6"/>
      <c r="S809" s="6"/>
    </row>
    <row r="810" spans="3:19" s="1" customFormat="1" ht="13.2" x14ac:dyDescent="0.3">
      <c r="C810" s="5"/>
      <c r="D810" s="6"/>
      <c r="E810" s="6"/>
      <c r="F810" s="7"/>
      <c r="G810" s="7"/>
      <c r="I810" s="5"/>
      <c r="J810" s="6"/>
      <c r="K810" s="6"/>
      <c r="L810" s="7"/>
      <c r="M810" s="7"/>
      <c r="O810" s="6"/>
      <c r="S810" s="6"/>
    </row>
    <row r="811" spans="3:19" s="1" customFormat="1" ht="13.2" x14ac:dyDescent="0.3">
      <c r="C811" s="5"/>
      <c r="D811" s="6"/>
      <c r="E811" s="6"/>
      <c r="F811" s="7"/>
      <c r="G811" s="7"/>
      <c r="I811" s="5"/>
      <c r="J811" s="6"/>
      <c r="K811" s="6"/>
      <c r="L811" s="7"/>
      <c r="M811" s="7"/>
      <c r="O811" s="6"/>
      <c r="S811" s="6"/>
    </row>
    <row r="812" spans="3:19" s="1" customFormat="1" ht="13.2" x14ac:dyDescent="0.3">
      <c r="C812" s="5"/>
      <c r="D812" s="6"/>
      <c r="E812" s="6"/>
      <c r="F812" s="7"/>
      <c r="G812" s="7"/>
      <c r="I812" s="5"/>
      <c r="J812" s="6"/>
      <c r="K812" s="6"/>
      <c r="L812" s="7"/>
      <c r="M812" s="7"/>
      <c r="O812" s="6"/>
      <c r="S812" s="6"/>
    </row>
    <row r="813" spans="3:19" s="1" customFormat="1" ht="13.2" x14ac:dyDescent="0.3">
      <c r="C813" s="5"/>
      <c r="D813" s="6"/>
      <c r="E813" s="6"/>
      <c r="F813" s="7"/>
      <c r="G813" s="7"/>
      <c r="I813" s="5"/>
      <c r="J813" s="6"/>
      <c r="K813" s="6"/>
      <c r="L813" s="7"/>
      <c r="M813" s="7"/>
      <c r="O813" s="6"/>
      <c r="S813" s="6"/>
    </row>
    <row r="814" spans="3:19" s="1" customFormat="1" ht="13.2" x14ac:dyDescent="0.3">
      <c r="C814" s="5"/>
      <c r="D814" s="6"/>
      <c r="E814" s="6"/>
      <c r="F814" s="7"/>
      <c r="G814" s="7"/>
      <c r="I814" s="5"/>
      <c r="J814" s="6"/>
      <c r="K814" s="6"/>
      <c r="L814" s="7"/>
      <c r="M814" s="7"/>
      <c r="O814" s="6"/>
      <c r="S814" s="6"/>
    </row>
    <row r="815" spans="3:19" s="1" customFormat="1" ht="13.2" x14ac:dyDescent="0.3">
      <c r="C815" s="5"/>
      <c r="D815" s="6"/>
      <c r="E815" s="6"/>
      <c r="F815" s="7"/>
      <c r="G815" s="7"/>
      <c r="I815" s="5"/>
      <c r="J815" s="6"/>
      <c r="K815" s="6"/>
      <c r="L815" s="7"/>
      <c r="M815" s="7"/>
      <c r="O815" s="6"/>
      <c r="S815" s="6"/>
    </row>
    <row r="816" spans="3:19" s="1" customFormat="1" ht="13.2" x14ac:dyDescent="0.3">
      <c r="C816" s="5"/>
      <c r="D816" s="6"/>
      <c r="E816" s="6"/>
      <c r="F816" s="7"/>
      <c r="G816" s="7"/>
      <c r="I816" s="5"/>
      <c r="J816" s="6"/>
      <c r="K816" s="6"/>
      <c r="L816" s="7"/>
      <c r="M816" s="7"/>
      <c r="O816" s="6"/>
      <c r="S816" s="6"/>
    </row>
    <row r="817" spans="3:19" s="1" customFormat="1" ht="13.2" x14ac:dyDescent="0.3">
      <c r="C817" s="5"/>
      <c r="D817" s="6"/>
      <c r="E817" s="6"/>
      <c r="F817" s="7"/>
      <c r="G817" s="7"/>
      <c r="I817" s="5"/>
      <c r="J817" s="6"/>
      <c r="K817" s="6"/>
      <c r="L817" s="7"/>
      <c r="M817" s="7"/>
      <c r="O817" s="6"/>
      <c r="S817" s="6"/>
    </row>
    <row r="818" spans="3:19" s="1" customFormat="1" ht="13.2" x14ac:dyDescent="0.3">
      <c r="C818" s="5"/>
      <c r="D818" s="6"/>
      <c r="E818" s="6"/>
      <c r="F818" s="7"/>
      <c r="G818" s="7"/>
      <c r="I818" s="5"/>
      <c r="J818" s="6"/>
      <c r="K818" s="6"/>
      <c r="L818" s="7"/>
      <c r="M818" s="7"/>
      <c r="O818" s="6"/>
      <c r="S818" s="6"/>
    </row>
    <row r="819" spans="3:19" s="1" customFormat="1" ht="13.2" x14ac:dyDescent="0.3">
      <c r="C819" s="5"/>
      <c r="D819" s="6"/>
      <c r="E819" s="6"/>
      <c r="F819" s="7"/>
      <c r="G819" s="7"/>
      <c r="I819" s="5"/>
      <c r="J819" s="6"/>
      <c r="K819" s="6"/>
      <c r="L819" s="7"/>
      <c r="M819" s="7"/>
      <c r="O819" s="6"/>
      <c r="S819" s="6"/>
    </row>
    <row r="820" spans="3:19" s="1" customFormat="1" ht="13.2" x14ac:dyDescent="0.3">
      <c r="C820" s="5"/>
      <c r="D820" s="6"/>
      <c r="E820" s="6"/>
      <c r="F820" s="7"/>
      <c r="G820" s="7"/>
      <c r="I820" s="5"/>
      <c r="J820" s="6"/>
      <c r="K820" s="6"/>
      <c r="L820" s="7"/>
      <c r="M820" s="7"/>
      <c r="O820" s="6"/>
      <c r="S820" s="6"/>
    </row>
    <row r="821" spans="3:19" s="1" customFormat="1" ht="13.2" x14ac:dyDescent="0.3">
      <c r="C821" s="5"/>
      <c r="D821" s="6"/>
      <c r="E821" s="6"/>
      <c r="F821" s="7"/>
      <c r="G821" s="7"/>
      <c r="I821" s="5"/>
      <c r="J821" s="6"/>
      <c r="K821" s="6"/>
      <c r="L821" s="7"/>
      <c r="M821" s="7"/>
      <c r="O821" s="6"/>
      <c r="S821" s="6"/>
    </row>
    <row r="822" spans="3:19" s="1" customFormat="1" ht="13.2" x14ac:dyDescent="0.3">
      <c r="C822" s="5"/>
      <c r="D822" s="6"/>
      <c r="E822" s="6"/>
      <c r="F822" s="7"/>
      <c r="G822" s="7"/>
      <c r="I822" s="5"/>
      <c r="J822" s="6"/>
      <c r="K822" s="6"/>
      <c r="L822" s="7"/>
      <c r="M822" s="7"/>
      <c r="O822" s="6"/>
      <c r="S822" s="6"/>
    </row>
    <row r="823" spans="3:19" s="1" customFormat="1" ht="13.2" x14ac:dyDescent="0.3">
      <c r="C823" s="5"/>
      <c r="D823" s="6"/>
      <c r="E823" s="6"/>
      <c r="F823" s="7"/>
      <c r="G823" s="7"/>
      <c r="I823" s="5"/>
      <c r="J823" s="6"/>
      <c r="K823" s="6"/>
      <c r="L823" s="7"/>
      <c r="M823" s="7"/>
      <c r="O823" s="6"/>
      <c r="S823" s="6"/>
    </row>
    <row r="824" spans="3:19" s="1" customFormat="1" ht="13.2" x14ac:dyDescent="0.3">
      <c r="C824" s="5"/>
      <c r="D824" s="6"/>
      <c r="E824" s="6"/>
      <c r="F824" s="7"/>
      <c r="G824" s="7"/>
      <c r="I824" s="5"/>
      <c r="J824" s="6"/>
      <c r="K824" s="6"/>
      <c r="L824" s="7"/>
      <c r="M824" s="7"/>
      <c r="O824" s="6"/>
      <c r="S824" s="6"/>
    </row>
    <row r="825" spans="3:19" s="1" customFormat="1" ht="13.2" x14ac:dyDescent="0.3">
      <c r="C825" s="5"/>
      <c r="D825" s="6"/>
      <c r="E825" s="6"/>
      <c r="F825" s="7"/>
      <c r="G825" s="7"/>
      <c r="I825" s="5"/>
      <c r="J825" s="6"/>
      <c r="K825" s="6"/>
      <c r="L825" s="7"/>
      <c r="M825" s="7"/>
      <c r="O825" s="6"/>
      <c r="S825" s="6"/>
    </row>
    <row r="826" spans="3:19" s="1" customFormat="1" ht="13.2" x14ac:dyDescent="0.3">
      <c r="C826" s="5"/>
      <c r="D826" s="6"/>
      <c r="E826" s="6"/>
      <c r="F826" s="7"/>
      <c r="G826" s="7"/>
      <c r="I826" s="5"/>
      <c r="J826" s="6"/>
      <c r="K826" s="6"/>
      <c r="L826" s="7"/>
      <c r="M826" s="7"/>
      <c r="O826" s="6"/>
      <c r="S826" s="6"/>
    </row>
    <row r="827" spans="3:19" s="1" customFormat="1" ht="13.2" x14ac:dyDescent="0.3">
      <c r="C827" s="5"/>
      <c r="D827" s="6"/>
      <c r="E827" s="6"/>
      <c r="F827" s="7"/>
      <c r="G827" s="7"/>
      <c r="I827" s="5"/>
      <c r="J827" s="6"/>
      <c r="K827" s="6"/>
      <c r="L827" s="7"/>
      <c r="M827" s="7"/>
      <c r="O827" s="6"/>
      <c r="S827" s="6"/>
    </row>
    <row r="828" spans="3:19" s="1" customFormat="1" ht="13.2" x14ac:dyDescent="0.3">
      <c r="C828" s="5"/>
      <c r="D828" s="6"/>
      <c r="E828" s="6"/>
      <c r="F828" s="7"/>
      <c r="G828" s="7"/>
      <c r="I828" s="5"/>
      <c r="J828" s="6"/>
      <c r="K828" s="6"/>
      <c r="L828" s="7"/>
      <c r="M828" s="7"/>
      <c r="O828" s="6"/>
      <c r="S828" s="6"/>
    </row>
    <row r="829" spans="3:19" s="1" customFormat="1" ht="13.2" x14ac:dyDescent="0.3">
      <c r="C829" s="5"/>
      <c r="D829" s="6"/>
      <c r="E829" s="6"/>
      <c r="F829" s="7"/>
      <c r="G829" s="7"/>
      <c r="I829" s="5"/>
      <c r="J829" s="6"/>
      <c r="K829" s="6"/>
      <c r="L829" s="7"/>
      <c r="M829" s="7"/>
      <c r="O829" s="6"/>
      <c r="S829" s="6"/>
    </row>
    <row r="830" spans="3:19" s="1" customFormat="1" ht="13.2" x14ac:dyDescent="0.3">
      <c r="C830" s="5"/>
      <c r="D830" s="6"/>
      <c r="E830" s="6"/>
      <c r="F830" s="7"/>
      <c r="G830" s="7"/>
      <c r="I830" s="5"/>
      <c r="J830" s="6"/>
      <c r="K830" s="6"/>
      <c r="L830" s="7"/>
      <c r="M830" s="7"/>
      <c r="O830" s="6"/>
      <c r="S830" s="6"/>
    </row>
    <row r="831" spans="3:19" s="1" customFormat="1" ht="13.2" x14ac:dyDescent="0.3">
      <c r="C831" s="5"/>
      <c r="D831" s="6"/>
      <c r="E831" s="6"/>
      <c r="F831" s="7"/>
      <c r="G831" s="7"/>
      <c r="I831" s="5"/>
      <c r="J831" s="6"/>
      <c r="K831" s="6"/>
      <c r="L831" s="7"/>
      <c r="M831" s="7"/>
      <c r="O831" s="6"/>
      <c r="S831" s="6"/>
    </row>
    <row r="832" spans="3:19" s="1" customFormat="1" ht="13.2" x14ac:dyDescent="0.3">
      <c r="C832" s="5"/>
      <c r="D832" s="6"/>
      <c r="E832" s="6"/>
      <c r="F832" s="7"/>
      <c r="G832" s="7"/>
      <c r="I832" s="5"/>
      <c r="J832" s="6"/>
      <c r="K832" s="6"/>
      <c r="L832" s="7"/>
      <c r="M832" s="7"/>
      <c r="O832" s="6"/>
      <c r="S832" s="6"/>
    </row>
    <row r="833" spans="3:19" s="1" customFormat="1" ht="13.2" x14ac:dyDescent="0.3">
      <c r="C833" s="5"/>
      <c r="D833" s="6"/>
      <c r="E833" s="6"/>
      <c r="F833" s="7"/>
      <c r="G833" s="7"/>
      <c r="I833" s="5"/>
      <c r="J833" s="6"/>
      <c r="K833" s="6"/>
      <c r="L833" s="7"/>
      <c r="M833" s="7"/>
      <c r="O833" s="6"/>
      <c r="S833" s="6"/>
    </row>
    <row r="834" spans="3:19" s="1" customFormat="1" ht="13.2" x14ac:dyDescent="0.3">
      <c r="C834" s="5"/>
      <c r="D834" s="6"/>
      <c r="E834" s="6"/>
      <c r="F834" s="7"/>
      <c r="G834" s="7"/>
      <c r="I834" s="5"/>
      <c r="J834" s="6"/>
      <c r="K834" s="6"/>
      <c r="L834" s="7"/>
      <c r="M834" s="7"/>
      <c r="O834" s="6"/>
      <c r="S834" s="6"/>
    </row>
    <row r="835" spans="3:19" s="1" customFormat="1" ht="13.2" x14ac:dyDescent="0.3">
      <c r="C835" s="5"/>
      <c r="D835" s="6"/>
      <c r="E835" s="6"/>
      <c r="F835" s="7"/>
      <c r="G835" s="7"/>
      <c r="I835" s="5"/>
      <c r="J835" s="6"/>
      <c r="K835" s="6"/>
      <c r="L835" s="7"/>
      <c r="M835" s="7"/>
      <c r="O835" s="6"/>
      <c r="S835" s="6"/>
    </row>
    <row r="836" spans="3:19" s="1" customFormat="1" ht="13.2" x14ac:dyDescent="0.3">
      <c r="C836" s="5"/>
      <c r="D836" s="6"/>
      <c r="E836" s="6"/>
      <c r="F836" s="7"/>
      <c r="G836" s="7"/>
      <c r="I836" s="5"/>
      <c r="J836" s="6"/>
      <c r="K836" s="6"/>
      <c r="L836" s="7"/>
      <c r="M836" s="7"/>
      <c r="O836" s="6"/>
      <c r="S836" s="6"/>
    </row>
    <row r="837" spans="3:19" s="1" customFormat="1" ht="13.2" x14ac:dyDescent="0.3">
      <c r="C837" s="5"/>
      <c r="D837" s="6"/>
      <c r="E837" s="6"/>
      <c r="F837" s="7"/>
      <c r="G837" s="7"/>
      <c r="I837" s="5"/>
      <c r="J837" s="6"/>
      <c r="K837" s="6"/>
      <c r="L837" s="7"/>
      <c r="M837" s="7"/>
      <c r="O837" s="6"/>
      <c r="S837" s="6"/>
    </row>
    <row r="838" spans="3:19" s="1" customFormat="1" ht="13.2" x14ac:dyDescent="0.3">
      <c r="C838" s="5"/>
      <c r="D838" s="6"/>
      <c r="E838" s="6"/>
      <c r="F838" s="7"/>
      <c r="G838" s="7"/>
      <c r="I838" s="5"/>
      <c r="J838" s="6"/>
      <c r="K838" s="6"/>
      <c r="L838" s="7"/>
      <c r="M838" s="7"/>
      <c r="O838" s="6"/>
      <c r="S838" s="6"/>
    </row>
    <row r="839" spans="3:19" s="1" customFormat="1" ht="13.2" x14ac:dyDescent="0.3">
      <c r="C839" s="5"/>
      <c r="D839" s="6"/>
      <c r="E839" s="6"/>
      <c r="F839" s="7"/>
      <c r="G839" s="7"/>
      <c r="I839" s="5"/>
      <c r="J839" s="6"/>
      <c r="K839" s="6"/>
      <c r="L839" s="7"/>
      <c r="M839" s="7"/>
      <c r="O839" s="6"/>
      <c r="S839" s="6"/>
    </row>
    <row r="840" spans="3:19" s="1" customFormat="1" ht="13.2" x14ac:dyDescent="0.3">
      <c r="C840" s="5"/>
      <c r="D840" s="6"/>
      <c r="E840" s="6"/>
      <c r="F840" s="7"/>
      <c r="G840" s="7"/>
      <c r="I840" s="5"/>
      <c r="J840" s="6"/>
      <c r="K840" s="6"/>
      <c r="L840" s="7"/>
      <c r="M840" s="7"/>
      <c r="O840" s="6"/>
      <c r="S840" s="6"/>
    </row>
    <row r="841" spans="3:19" s="1" customFormat="1" ht="13.2" x14ac:dyDescent="0.3">
      <c r="C841" s="5"/>
      <c r="D841" s="6"/>
      <c r="E841" s="6"/>
      <c r="F841" s="7"/>
      <c r="G841" s="7"/>
      <c r="I841" s="5"/>
      <c r="J841" s="6"/>
      <c r="K841" s="6"/>
      <c r="L841" s="7"/>
      <c r="M841" s="7"/>
      <c r="O841" s="6"/>
      <c r="S841" s="6"/>
    </row>
    <row r="842" spans="3:19" s="1" customFormat="1" ht="13.2" x14ac:dyDescent="0.3">
      <c r="C842" s="5"/>
      <c r="D842" s="6"/>
      <c r="E842" s="6"/>
      <c r="F842" s="7"/>
      <c r="G842" s="7"/>
      <c r="I842" s="5"/>
      <c r="J842" s="6"/>
      <c r="K842" s="6"/>
      <c r="L842" s="7"/>
      <c r="M842" s="7"/>
      <c r="O842" s="6"/>
      <c r="S842" s="6"/>
    </row>
    <row r="843" spans="3:19" s="1" customFormat="1" ht="13.2" x14ac:dyDescent="0.3">
      <c r="C843" s="5"/>
      <c r="D843" s="6"/>
      <c r="E843" s="6"/>
      <c r="F843" s="7"/>
      <c r="G843" s="7"/>
      <c r="I843" s="5"/>
      <c r="J843" s="6"/>
      <c r="K843" s="6"/>
      <c r="L843" s="7"/>
      <c r="M843" s="7"/>
      <c r="O843" s="6"/>
      <c r="S843" s="6"/>
    </row>
    <row r="844" spans="3:19" s="1" customFormat="1" ht="13.2" x14ac:dyDescent="0.3">
      <c r="C844" s="5"/>
      <c r="D844" s="6"/>
      <c r="E844" s="6"/>
      <c r="F844" s="7"/>
      <c r="G844" s="7"/>
      <c r="I844" s="5"/>
      <c r="J844" s="6"/>
      <c r="K844" s="6"/>
      <c r="L844" s="7"/>
      <c r="M844" s="7"/>
      <c r="O844" s="6"/>
      <c r="S844" s="6"/>
    </row>
    <row r="845" spans="3:19" s="1" customFormat="1" ht="13.2" x14ac:dyDescent="0.3">
      <c r="C845" s="5"/>
      <c r="D845" s="6"/>
      <c r="E845" s="6"/>
      <c r="F845" s="7"/>
      <c r="G845" s="7"/>
      <c r="I845" s="5"/>
      <c r="J845" s="6"/>
      <c r="K845" s="6"/>
      <c r="L845" s="7"/>
      <c r="M845" s="7"/>
      <c r="O845" s="6"/>
      <c r="S845" s="6"/>
    </row>
    <row r="846" spans="3:19" s="1" customFormat="1" ht="13.2" x14ac:dyDescent="0.3">
      <c r="C846" s="5"/>
      <c r="D846" s="6"/>
      <c r="E846" s="6"/>
      <c r="F846" s="7"/>
      <c r="G846" s="7"/>
      <c r="I846" s="5"/>
      <c r="J846" s="6"/>
      <c r="K846" s="6"/>
      <c r="L846" s="7"/>
      <c r="M846" s="7"/>
      <c r="O846" s="6"/>
      <c r="S846" s="6"/>
    </row>
    <row r="847" spans="3:19" s="1" customFormat="1" ht="13.2" x14ac:dyDescent="0.3">
      <c r="C847" s="5"/>
      <c r="D847" s="6"/>
      <c r="E847" s="6"/>
      <c r="F847" s="7"/>
      <c r="G847" s="7"/>
      <c r="I847" s="5"/>
      <c r="J847" s="6"/>
      <c r="K847" s="6"/>
      <c r="L847" s="7"/>
      <c r="M847" s="7"/>
      <c r="O847" s="6"/>
      <c r="S847" s="6"/>
    </row>
    <row r="848" spans="3:19" s="1" customFormat="1" ht="13.2" x14ac:dyDescent="0.3">
      <c r="C848" s="5"/>
      <c r="D848" s="6"/>
      <c r="E848" s="6"/>
      <c r="F848" s="7"/>
      <c r="G848" s="7"/>
      <c r="I848" s="5"/>
      <c r="J848" s="6"/>
      <c r="K848" s="6"/>
      <c r="L848" s="7"/>
      <c r="M848" s="7"/>
      <c r="O848" s="6"/>
      <c r="S848" s="6"/>
    </row>
    <row r="849" spans="3:19" s="1" customFormat="1" ht="13.2" x14ac:dyDescent="0.3">
      <c r="C849" s="5"/>
      <c r="D849" s="6"/>
      <c r="E849" s="6"/>
      <c r="F849" s="7"/>
      <c r="G849" s="7"/>
      <c r="I849" s="5"/>
      <c r="J849" s="6"/>
      <c r="K849" s="6"/>
      <c r="L849" s="7"/>
      <c r="M849" s="7"/>
      <c r="O849" s="6"/>
      <c r="S849" s="6"/>
    </row>
    <row r="850" spans="3:19" s="1" customFormat="1" ht="13.2" x14ac:dyDescent="0.3">
      <c r="C850" s="5"/>
      <c r="D850" s="6"/>
      <c r="E850" s="6"/>
      <c r="F850" s="7"/>
      <c r="G850" s="7"/>
      <c r="I850" s="5"/>
      <c r="J850" s="6"/>
      <c r="K850" s="6"/>
      <c r="L850" s="7"/>
      <c r="M850" s="7"/>
      <c r="O850" s="6"/>
      <c r="S850" s="6"/>
    </row>
    <row r="851" spans="3:19" s="1" customFormat="1" ht="13.2" x14ac:dyDescent="0.3">
      <c r="C851" s="5"/>
      <c r="D851" s="6"/>
      <c r="E851" s="6"/>
      <c r="F851" s="7"/>
      <c r="G851" s="7"/>
      <c r="I851" s="5"/>
      <c r="J851" s="6"/>
      <c r="K851" s="6"/>
      <c r="L851" s="7"/>
      <c r="M851" s="7"/>
      <c r="O851" s="6"/>
      <c r="S851" s="6"/>
    </row>
    <row r="852" spans="3:19" s="1" customFormat="1" ht="13.2" x14ac:dyDescent="0.3">
      <c r="C852" s="5"/>
      <c r="D852" s="6"/>
      <c r="E852" s="6"/>
      <c r="F852" s="7"/>
      <c r="G852" s="7"/>
      <c r="I852" s="5"/>
      <c r="J852" s="6"/>
      <c r="K852" s="6"/>
      <c r="L852" s="7"/>
      <c r="M852" s="7"/>
      <c r="O852" s="6"/>
      <c r="S852" s="6"/>
    </row>
    <row r="853" spans="3:19" s="1" customFormat="1" ht="13.2" x14ac:dyDescent="0.3">
      <c r="C853" s="5"/>
      <c r="D853" s="6"/>
      <c r="E853" s="6"/>
      <c r="F853" s="7"/>
      <c r="G853" s="7"/>
      <c r="I853" s="5"/>
      <c r="J853" s="6"/>
      <c r="K853" s="6"/>
      <c r="L853" s="7"/>
      <c r="M853" s="7"/>
      <c r="O853" s="6"/>
      <c r="S853" s="6"/>
    </row>
    <row r="854" spans="3:19" s="1" customFormat="1" ht="13.2" x14ac:dyDescent="0.3">
      <c r="C854" s="5"/>
      <c r="D854" s="6"/>
      <c r="E854" s="6"/>
      <c r="F854" s="7"/>
      <c r="G854" s="7"/>
      <c r="I854" s="5"/>
      <c r="J854" s="6"/>
      <c r="K854" s="6"/>
      <c r="L854" s="7"/>
      <c r="M854" s="7"/>
      <c r="O854" s="6"/>
      <c r="S854" s="6"/>
    </row>
    <row r="855" spans="3:19" s="1" customFormat="1" ht="13.2" x14ac:dyDescent="0.3">
      <c r="C855" s="5"/>
      <c r="D855" s="6"/>
      <c r="E855" s="6"/>
      <c r="F855" s="7"/>
      <c r="G855" s="7"/>
      <c r="I855" s="5"/>
      <c r="J855" s="6"/>
      <c r="K855" s="6"/>
      <c r="L855" s="7"/>
      <c r="M855" s="7"/>
      <c r="O855" s="6"/>
      <c r="S855" s="6"/>
    </row>
    <row r="856" spans="3:19" s="1" customFormat="1" ht="13.2" x14ac:dyDescent="0.3">
      <c r="C856" s="5"/>
      <c r="D856" s="6"/>
      <c r="E856" s="6"/>
      <c r="F856" s="7"/>
      <c r="G856" s="7"/>
      <c r="I856" s="5"/>
      <c r="J856" s="6"/>
      <c r="K856" s="6"/>
      <c r="L856" s="7"/>
      <c r="M856" s="7"/>
      <c r="O856" s="6"/>
      <c r="S856" s="6"/>
    </row>
    <row r="857" spans="3:19" s="1" customFormat="1" ht="13.2" x14ac:dyDescent="0.3">
      <c r="C857" s="5"/>
      <c r="D857" s="6"/>
      <c r="E857" s="6"/>
      <c r="F857" s="7"/>
      <c r="G857" s="7"/>
      <c r="I857" s="5"/>
      <c r="J857" s="6"/>
      <c r="K857" s="6"/>
      <c r="L857" s="7"/>
      <c r="M857" s="7"/>
      <c r="O857" s="6"/>
      <c r="S857" s="6"/>
    </row>
    <row r="858" spans="3:19" s="1" customFormat="1" ht="13.2" x14ac:dyDescent="0.3">
      <c r="C858" s="5"/>
      <c r="D858" s="6"/>
      <c r="E858" s="6"/>
      <c r="F858" s="7"/>
      <c r="G858" s="7"/>
      <c r="I858" s="5"/>
      <c r="J858" s="6"/>
      <c r="K858" s="6"/>
      <c r="L858" s="7"/>
      <c r="M858" s="7"/>
      <c r="O858" s="6"/>
      <c r="S858" s="6"/>
    </row>
    <row r="859" spans="3:19" s="1" customFormat="1" ht="13.2" x14ac:dyDescent="0.3">
      <c r="C859" s="5"/>
      <c r="D859" s="6"/>
      <c r="E859" s="6"/>
      <c r="F859" s="7"/>
      <c r="G859" s="7"/>
      <c r="I859" s="5"/>
      <c r="J859" s="6"/>
      <c r="K859" s="6"/>
      <c r="L859" s="7"/>
      <c r="M859" s="7"/>
      <c r="O859" s="6"/>
      <c r="S859" s="6"/>
    </row>
    <row r="860" spans="3:19" s="1" customFormat="1" ht="13.2" x14ac:dyDescent="0.3">
      <c r="C860" s="5"/>
      <c r="D860" s="6"/>
      <c r="E860" s="6"/>
      <c r="F860" s="7"/>
      <c r="G860" s="7"/>
      <c r="I860" s="5"/>
      <c r="J860" s="6"/>
      <c r="K860" s="6"/>
      <c r="L860" s="7"/>
      <c r="M860" s="7"/>
      <c r="O860" s="6"/>
      <c r="S860" s="6"/>
    </row>
    <row r="861" spans="3:19" s="1" customFormat="1" ht="13.2" x14ac:dyDescent="0.3">
      <c r="C861" s="5"/>
      <c r="D861" s="6"/>
      <c r="E861" s="6"/>
      <c r="F861" s="7"/>
      <c r="G861" s="7"/>
      <c r="I861" s="5"/>
      <c r="J861" s="6"/>
      <c r="K861" s="6"/>
      <c r="L861" s="7"/>
      <c r="M861" s="7"/>
      <c r="O861" s="6"/>
      <c r="S861" s="6"/>
    </row>
    <row r="862" spans="3:19" s="1" customFormat="1" ht="13.2" x14ac:dyDescent="0.3">
      <c r="C862" s="5"/>
      <c r="D862" s="6"/>
      <c r="E862" s="6"/>
      <c r="F862" s="7"/>
      <c r="G862" s="7"/>
      <c r="I862" s="5"/>
      <c r="J862" s="6"/>
      <c r="K862" s="6"/>
      <c r="L862" s="7"/>
      <c r="M862" s="7"/>
      <c r="O862" s="6"/>
      <c r="S862" s="6"/>
    </row>
    <row r="863" spans="3:19" s="1" customFormat="1" ht="13.2" x14ac:dyDescent="0.3">
      <c r="C863" s="5"/>
      <c r="D863" s="6"/>
      <c r="E863" s="6"/>
      <c r="F863" s="7"/>
      <c r="G863" s="7"/>
      <c r="I863" s="5"/>
      <c r="J863" s="6"/>
      <c r="K863" s="6"/>
      <c r="L863" s="7"/>
      <c r="M863" s="7"/>
      <c r="O863" s="6"/>
      <c r="S863" s="6"/>
    </row>
    <row r="864" spans="3:19" s="1" customFormat="1" ht="13.2" x14ac:dyDescent="0.3">
      <c r="C864" s="5"/>
      <c r="D864" s="6"/>
      <c r="E864" s="6"/>
      <c r="F864" s="7"/>
      <c r="G864" s="7"/>
      <c r="I864" s="5"/>
      <c r="J864" s="6"/>
      <c r="K864" s="6"/>
      <c r="L864" s="7"/>
      <c r="M864" s="7"/>
      <c r="O864" s="6"/>
      <c r="S864" s="6"/>
    </row>
    <row r="865" spans="3:19" s="1" customFormat="1" ht="13.2" x14ac:dyDescent="0.3">
      <c r="C865" s="5"/>
      <c r="D865" s="6"/>
      <c r="E865" s="6"/>
      <c r="F865" s="7"/>
      <c r="G865" s="7"/>
      <c r="I865" s="5"/>
      <c r="J865" s="6"/>
      <c r="K865" s="6"/>
      <c r="L865" s="7"/>
      <c r="M865" s="7"/>
      <c r="O865" s="6"/>
      <c r="S865" s="6"/>
    </row>
    <row r="866" spans="3:19" s="1" customFormat="1" ht="13.2" x14ac:dyDescent="0.3">
      <c r="C866" s="5"/>
      <c r="D866" s="6"/>
      <c r="E866" s="6"/>
      <c r="F866" s="7"/>
      <c r="G866" s="7"/>
      <c r="I866" s="5"/>
      <c r="J866" s="6"/>
      <c r="K866" s="6"/>
      <c r="L866" s="7"/>
      <c r="M866" s="7"/>
      <c r="O866" s="6"/>
      <c r="S866" s="6"/>
    </row>
    <row r="867" spans="3:19" s="1" customFormat="1" ht="13.2" x14ac:dyDescent="0.3">
      <c r="C867" s="5"/>
      <c r="D867" s="6"/>
      <c r="E867" s="6"/>
      <c r="F867" s="7"/>
      <c r="G867" s="7"/>
      <c r="I867" s="5"/>
      <c r="J867" s="6"/>
      <c r="K867" s="6"/>
      <c r="L867" s="7"/>
      <c r="M867" s="7"/>
      <c r="O867" s="6"/>
      <c r="S867" s="6"/>
    </row>
    <row r="868" spans="3:19" s="1" customFormat="1" ht="13.2" x14ac:dyDescent="0.3">
      <c r="C868" s="5"/>
      <c r="D868" s="6"/>
      <c r="E868" s="6"/>
      <c r="F868" s="7"/>
      <c r="G868" s="7"/>
      <c r="I868" s="5"/>
      <c r="J868" s="6"/>
      <c r="K868" s="6"/>
      <c r="L868" s="7"/>
      <c r="M868" s="7"/>
      <c r="O868" s="6"/>
      <c r="S868" s="6"/>
    </row>
    <row r="869" spans="3:19" s="1" customFormat="1" ht="13.2" x14ac:dyDescent="0.3">
      <c r="C869" s="5"/>
      <c r="D869" s="6"/>
      <c r="E869" s="6"/>
      <c r="F869" s="7"/>
      <c r="G869" s="7"/>
      <c r="I869" s="5"/>
      <c r="J869" s="6"/>
      <c r="K869" s="6"/>
      <c r="L869" s="7"/>
      <c r="M869" s="7"/>
      <c r="O869" s="6"/>
      <c r="S869" s="6"/>
    </row>
    <row r="870" spans="3:19" s="1" customFormat="1" ht="13.2" x14ac:dyDescent="0.3">
      <c r="C870" s="5"/>
      <c r="D870" s="6"/>
      <c r="E870" s="6"/>
      <c r="F870" s="7"/>
      <c r="G870" s="7"/>
      <c r="I870" s="5"/>
      <c r="J870" s="6"/>
      <c r="K870" s="6"/>
      <c r="L870" s="7"/>
      <c r="M870" s="7"/>
      <c r="O870" s="6"/>
      <c r="S870" s="6"/>
    </row>
    <row r="871" spans="3:19" s="1" customFormat="1" ht="13.2" x14ac:dyDescent="0.3">
      <c r="C871" s="5"/>
      <c r="D871" s="6"/>
      <c r="E871" s="6"/>
      <c r="F871" s="7"/>
      <c r="G871" s="7"/>
      <c r="I871" s="5"/>
      <c r="J871" s="6"/>
      <c r="K871" s="6"/>
      <c r="L871" s="7"/>
      <c r="M871" s="7"/>
      <c r="O871" s="6"/>
      <c r="S871" s="6"/>
    </row>
    <row r="872" spans="3:19" s="1" customFormat="1" ht="13.2" x14ac:dyDescent="0.3">
      <c r="C872" s="5"/>
      <c r="D872" s="6"/>
      <c r="E872" s="6"/>
      <c r="F872" s="7"/>
      <c r="G872" s="7"/>
      <c r="I872" s="5"/>
      <c r="J872" s="6"/>
      <c r="K872" s="6"/>
      <c r="L872" s="7"/>
      <c r="M872" s="7"/>
      <c r="O872" s="6"/>
      <c r="S872" s="6"/>
    </row>
    <row r="873" spans="3:19" s="1" customFormat="1" ht="13.2" x14ac:dyDescent="0.3">
      <c r="C873" s="5"/>
      <c r="D873" s="6"/>
      <c r="E873" s="6"/>
      <c r="F873" s="7"/>
      <c r="G873" s="7"/>
      <c r="I873" s="5"/>
      <c r="J873" s="6"/>
      <c r="K873" s="6"/>
      <c r="L873" s="7"/>
      <c r="M873" s="7"/>
      <c r="O873" s="6"/>
      <c r="S873" s="6"/>
    </row>
    <row r="874" spans="3:19" s="1" customFormat="1" ht="13.2" x14ac:dyDescent="0.3">
      <c r="C874" s="5"/>
      <c r="D874" s="6"/>
      <c r="E874" s="6"/>
      <c r="F874" s="7"/>
      <c r="G874" s="7"/>
      <c r="I874" s="5"/>
      <c r="J874" s="6"/>
      <c r="K874" s="6"/>
      <c r="L874" s="7"/>
      <c r="M874" s="7"/>
      <c r="O874" s="6"/>
      <c r="S874" s="6"/>
    </row>
    <row r="875" spans="3:19" s="1" customFormat="1" ht="13.2" x14ac:dyDescent="0.3">
      <c r="C875" s="5"/>
      <c r="D875" s="6"/>
      <c r="E875" s="6"/>
      <c r="F875" s="7"/>
      <c r="G875" s="7"/>
      <c r="I875" s="5"/>
      <c r="J875" s="6"/>
      <c r="K875" s="6"/>
      <c r="L875" s="7"/>
      <c r="M875" s="7"/>
      <c r="O875" s="6"/>
      <c r="S875" s="6"/>
    </row>
    <row r="876" spans="3:19" s="1" customFormat="1" ht="13.2" x14ac:dyDescent="0.3">
      <c r="C876" s="5"/>
      <c r="D876" s="6"/>
      <c r="E876" s="6"/>
      <c r="F876" s="7"/>
      <c r="G876" s="7"/>
      <c r="I876" s="5"/>
      <c r="J876" s="6"/>
      <c r="K876" s="6"/>
      <c r="L876" s="7"/>
      <c r="M876" s="7"/>
      <c r="O876" s="6"/>
      <c r="S876" s="6"/>
    </row>
    <row r="877" spans="3:19" s="1" customFormat="1" ht="13.2" x14ac:dyDescent="0.3">
      <c r="C877" s="5"/>
      <c r="D877" s="6"/>
      <c r="E877" s="6"/>
      <c r="F877" s="7"/>
      <c r="G877" s="7"/>
      <c r="I877" s="5"/>
      <c r="J877" s="6"/>
      <c r="K877" s="6"/>
      <c r="L877" s="7"/>
      <c r="M877" s="7"/>
      <c r="O877" s="6"/>
      <c r="S877" s="6"/>
    </row>
    <row r="878" spans="3:19" s="1" customFormat="1" ht="13.2" x14ac:dyDescent="0.3">
      <c r="C878" s="5"/>
      <c r="D878" s="6"/>
      <c r="E878" s="6"/>
      <c r="F878" s="7"/>
      <c r="G878" s="7"/>
      <c r="I878" s="5"/>
      <c r="J878" s="6"/>
      <c r="K878" s="6"/>
      <c r="L878" s="7"/>
      <c r="M878" s="7"/>
      <c r="O878" s="6"/>
      <c r="S878" s="6"/>
    </row>
    <row r="879" spans="3:19" s="1" customFormat="1" ht="13.2" x14ac:dyDescent="0.3">
      <c r="C879" s="5"/>
      <c r="D879" s="6"/>
      <c r="E879" s="6"/>
      <c r="F879" s="7"/>
      <c r="G879" s="7"/>
      <c r="I879" s="5"/>
      <c r="J879" s="6"/>
      <c r="K879" s="6"/>
      <c r="L879" s="7"/>
      <c r="M879" s="7"/>
      <c r="O879" s="6"/>
      <c r="S879" s="6"/>
    </row>
    <row r="880" spans="3:19" s="1" customFormat="1" ht="13.2" x14ac:dyDescent="0.3">
      <c r="C880" s="5"/>
      <c r="D880" s="6"/>
      <c r="E880" s="6"/>
      <c r="F880" s="7"/>
      <c r="G880" s="7"/>
      <c r="I880" s="5"/>
      <c r="J880" s="6"/>
      <c r="K880" s="6"/>
      <c r="L880" s="7"/>
      <c r="M880" s="7"/>
      <c r="O880" s="6"/>
      <c r="S880" s="6"/>
    </row>
    <row r="881" spans="3:19" s="1" customFormat="1" ht="13.2" x14ac:dyDescent="0.3">
      <c r="C881" s="5"/>
      <c r="D881" s="6"/>
      <c r="E881" s="6"/>
      <c r="F881" s="7"/>
      <c r="G881" s="7"/>
      <c r="I881" s="5"/>
      <c r="J881" s="6"/>
      <c r="K881" s="6"/>
      <c r="L881" s="7"/>
      <c r="M881" s="7"/>
      <c r="O881" s="6"/>
      <c r="S881" s="6"/>
    </row>
    <row r="882" spans="3:19" s="1" customFormat="1" ht="13.2" x14ac:dyDescent="0.3">
      <c r="C882" s="5"/>
      <c r="D882" s="6"/>
      <c r="E882" s="6"/>
      <c r="F882" s="7"/>
      <c r="G882" s="7"/>
      <c r="I882" s="5"/>
      <c r="J882" s="6"/>
      <c r="K882" s="6"/>
      <c r="L882" s="7"/>
      <c r="M882" s="7"/>
      <c r="O882" s="6"/>
      <c r="S882" s="6"/>
    </row>
    <row r="883" spans="3:19" s="1" customFormat="1" ht="13.2" x14ac:dyDescent="0.3">
      <c r="C883" s="5"/>
      <c r="D883" s="6"/>
      <c r="E883" s="6"/>
      <c r="F883" s="7"/>
      <c r="G883" s="7"/>
      <c r="I883" s="5"/>
      <c r="J883" s="6"/>
      <c r="K883" s="6"/>
      <c r="L883" s="7"/>
      <c r="M883" s="7"/>
      <c r="O883" s="6"/>
      <c r="S883" s="6"/>
    </row>
    <row r="884" spans="3:19" s="1" customFormat="1" ht="13.2" x14ac:dyDescent="0.3">
      <c r="C884" s="5"/>
      <c r="D884" s="6"/>
      <c r="E884" s="6"/>
      <c r="F884" s="7"/>
      <c r="G884" s="7"/>
      <c r="I884" s="5"/>
      <c r="J884" s="6"/>
      <c r="K884" s="6"/>
      <c r="L884" s="7"/>
      <c r="M884" s="7"/>
      <c r="O884" s="6"/>
      <c r="S884" s="6"/>
    </row>
    <row r="885" spans="3:19" s="1" customFormat="1" ht="13.2" x14ac:dyDescent="0.3">
      <c r="C885" s="5"/>
      <c r="D885" s="6"/>
      <c r="E885" s="6"/>
      <c r="F885" s="7"/>
      <c r="G885" s="7"/>
      <c r="I885" s="5"/>
      <c r="J885" s="6"/>
      <c r="K885" s="6"/>
      <c r="L885" s="7"/>
      <c r="M885" s="7"/>
      <c r="O885" s="6"/>
      <c r="S885" s="6"/>
    </row>
    <row r="886" spans="3:19" s="1" customFormat="1" ht="13.2" x14ac:dyDescent="0.3">
      <c r="C886" s="5"/>
      <c r="D886" s="6"/>
      <c r="E886" s="6"/>
      <c r="F886" s="7"/>
      <c r="G886" s="7"/>
      <c r="I886" s="5"/>
      <c r="J886" s="6"/>
      <c r="K886" s="6"/>
      <c r="L886" s="7"/>
      <c r="M886" s="7"/>
      <c r="O886" s="6"/>
      <c r="S886" s="6"/>
    </row>
    <row r="887" spans="3:19" s="1" customFormat="1" ht="13.2" x14ac:dyDescent="0.3">
      <c r="C887" s="5"/>
      <c r="D887" s="6"/>
      <c r="E887" s="6"/>
      <c r="F887" s="7"/>
      <c r="G887" s="7"/>
      <c r="I887" s="5"/>
      <c r="J887" s="6"/>
      <c r="K887" s="6"/>
      <c r="L887" s="7"/>
      <c r="M887" s="7"/>
      <c r="O887" s="6"/>
      <c r="S887" s="6"/>
    </row>
    <row r="888" spans="3:19" s="1" customFormat="1" ht="13.2" x14ac:dyDescent="0.3">
      <c r="C888" s="5"/>
      <c r="D888" s="6"/>
      <c r="E888" s="6"/>
      <c r="F888" s="7"/>
      <c r="G888" s="7"/>
      <c r="I888" s="5"/>
      <c r="J888" s="6"/>
      <c r="K888" s="6"/>
      <c r="L888" s="7"/>
      <c r="M888" s="7"/>
      <c r="O888" s="6"/>
      <c r="S888" s="6"/>
    </row>
    <row r="889" spans="3:19" s="1" customFormat="1" ht="13.2" x14ac:dyDescent="0.3">
      <c r="C889" s="5"/>
      <c r="D889" s="6"/>
      <c r="E889" s="6"/>
      <c r="F889" s="7"/>
      <c r="G889" s="7"/>
      <c r="I889" s="5"/>
      <c r="J889" s="6"/>
      <c r="K889" s="6"/>
      <c r="L889" s="7"/>
      <c r="M889" s="7"/>
      <c r="O889" s="6"/>
      <c r="S889" s="6"/>
    </row>
    <row r="890" spans="3:19" s="1" customFormat="1" ht="13.2" x14ac:dyDescent="0.3">
      <c r="C890" s="5"/>
      <c r="D890" s="6"/>
      <c r="E890" s="6"/>
      <c r="F890" s="7"/>
      <c r="G890" s="7"/>
      <c r="I890" s="5"/>
      <c r="J890" s="6"/>
      <c r="K890" s="6"/>
      <c r="L890" s="7"/>
      <c r="M890" s="7"/>
      <c r="O890" s="6"/>
      <c r="S890" s="6"/>
    </row>
    <row r="891" spans="3:19" s="1" customFormat="1" ht="13.2" x14ac:dyDescent="0.3">
      <c r="C891" s="5"/>
      <c r="D891" s="6"/>
      <c r="E891" s="6"/>
      <c r="F891" s="7"/>
      <c r="G891" s="7"/>
      <c r="I891" s="5"/>
      <c r="J891" s="6"/>
      <c r="K891" s="6"/>
      <c r="L891" s="7"/>
      <c r="M891" s="7"/>
      <c r="O891" s="6"/>
      <c r="S891" s="6"/>
    </row>
    <row r="892" spans="3:19" s="1" customFormat="1" ht="13.2" x14ac:dyDescent="0.3">
      <c r="C892" s="5"/>
      <c r="D892" s="6"/>
      <c r="E892" s="6"/>
      <c r="F892" s="7"/>
      <c r="G892" s="7"/>
      <c r="I892" s="5"/>
      <c r="J892" s="6"/>
      <c r="K892" s="6"/>
      <c r="L892" s="7"/>
      <c r="M892" s="7"/>
      <c r="O892" s="6"/>
      <c r="S892" s="6"/>
    </row>
    <row r="893" spans="3:19" s="1" customFormat="1" ht="13.2" x14ac:dyDescent="0.3">
      <c r="C893" s="5"/>
      <c r="D893" s="6"/>
      <c r="E893" s="6"/>
      <c r="F893" s="7"/>
      <c r="G893" s="7"/>
      <c r="I893" s="5"/>
      <c r="J893" s="6"/>
      <c r="K893" s="6"/>
      <c r="L893" s="7"/>
      <c r="M893" s="7"/>
      <c r="O893" s="6"/>
      <c r="S893" s="6"/>
    </row>
    <row r="894" spans="3:19" s="1" customFormat="1" ht="13.2" x14ac:dyDescent="0.3">
      <c r="C894" s="5"/>
      <c r="D894" s="6"/>
      <c r="E894" s="6"/>
      <c r="F894" s="7"/>
      <c r="G894" s="7"/>
      <c r="I894" s="5"/>
      <c r="J894" s="6"/>
      <c r="K894" s="6"/>
      <c r="L894" s="7"/>
      <c r="M894" s="7"/>
      <c r="O894" s="6"/>
      <c r="S894" s="6"/>
    </row>
    <row r="895" spans="3:19" s="1" customFormat="1" ht="13.2" x14ac:dyDescent="0.3">
      <c r="C895" s="5"/>
      <c r="D895" s="6"/>
      <c r="E895" s="6"/>
      <c r="F895" s="7"/>
      <c r="G895" s="7"/>
      <c r="I895" s="5"/>
      <c r="J895" s="6"/>
      <c r="K895" s="6"/>
      <c r="L895" s="7"/>
      <c r="M895" s="7"/>
      <c r="O895" s="6"/>
      <c r="S895" s="6"/>
    </row>
    <row r="896" spans="3:19" s="1" customFormat="1" ht="13.2" x14ac:dyDescent="0.3">
      <c r="C896" s="5"/>
      <c r="D896" s="6"/>
      <c r="E896" s="6"/>
      <c r="F896" s="7"/>
      <c r="G896" s="7"/>
      <c r="I896" s="5"/>
      <c r="J896" s="6"/>
      <c r="K896" s="6"/>
      <c r="L896" s="7"/>
      <c r="M896" s="7"/>
      <c r="O896" s="6"/>
      <c r="S896" s="6"/>
    </row>
    <row r="897" spans="3:19" s="1" customFormat="1" ht="13.2" x14ac:dyDescent="0.3">
      <c r="C897" s="5"/>
      <c r="D897" s="6"/>
      <c r="E897" s="6"/>
      <c r="F897" s="7"/>
      <c r="G897" s="7"/>
      <c r="I897" s="5"/>
      <c r="J897" s="6"/>
      <c r="K897" s="6"/>
      <c r="L897" s="7"/>
      <c r="M897" s="7"/>
      <c r="O897" s="6"/>
      <c r="S897" s="6"/>
    </row>
    <row r="898" spans="3:19" s="1" customFormat="1" ht="13.2" x14ac:dyDescent="0.3">
      <c r="C898" s="5"/>
      <c r="D898" s="6"/>
      <c r="E898" s="6"/>
      <c r="F898" s="7"/>
      <c r="G898" s="7"/>
      <c r="I898" s="5"/>
      <c r="J898" s="6"/>
      <c r="K898" s="6"/>
      <c r="L898" s="7"/>
      <c r="M898" s="7"/>
      <c r="O898" s="6"/>
      <c r="S898" s="6"/>
    </row>
    <row r="899" spans="3:19" s="1" customFormat="1" ht="13.2" x14ac:dyDescent="0.3">
      <c r="C899" s="5"/>
      <c r="D899" s="6"/>
      <c r="E899" s="6"/>
      <c r="F899" s="7"/>
      <c r="G899" s="7"/>
      <c r="I899" s="5"/>
      <c r="J899" s="6"/>
      <c r="K899" s="6"/>
      <c r="L899" s="7"/>
      <c r="M899" s="7"/>
      <c r="O899" s="6"/>
      <c r="S899" s="6"/>
    </row>
    <row r="900" spans="3:19" s="1" customFormat="1" ht="13.2" x14ac:dyDescent="0.3">
      <c r="C900" s="5"/>
      <c r="D900" s="6"/>
      <c r="E900" s="6"/>
      <c r="F900" s="7"/>
      <c r="G900" s="7"/>
      <c r="I900" s="5"/>
      <c r="J900" s="6"/>
      <c r="K900" s="6"/>
      <c r="L900" s="7"/>
      <c r="M900" s="7"/>
      <c r="O900" s="6"/>
      <c r="S900" s="6"/>
    </row>
    <row r="901" spans="3:19" s="1" customFormat="1" ht="13.2" x14ac:dyDescent="0.3">
      <c r="C901" s="5"/>
      <c r="D901" s="6"/>
      <c r="E901" s="6"/>
      <c r="F901" s="7"/>
      <c r="G901" s="7"/>
      <c r="I901" s="5"/>
      <c r="J901" s="6"/>
      <c r="K901" s="6"/>
      <c r="L901" s="7"/>
      <c r="M901" s="7"/>
      <c r="O901" s="6"/>
      <c r="S901" s="6"/>
    </row>
    <row r="902" spans="3:19" s="1" customFormat="1" ht="13.2" x14ac:dyDescent="0.3">
      <c r="C902" s="5"/>
      <c r="D902" s="6"/>
      <c r="E902" s="6"/>
      <c r="F902" s="7"/>
      <c r="G902" s="7"/>
      <c r="I902" s="5"/>
      <c r="J902" s="6"/>
      <c r="K902" s="6"/>
      <c r="L902" s="7"/>
      <c r="M902" s="7"/>
      <c r="O902" s="6"/>
      <c r="S902" s="6"/>
    </row>
    <row r="903" spans="3:19" s="1" customFormat="1" ht="13.2" x14ac:dyDescent="0.3">
      <c r="C903" s="5"/>
      <c r="D903" s="6"/>
      <c r="E903" s="6"/>
      <c r="F903" s="7"/>
      <c r="G903" s="7"/>
      <c r="I903" s="5"/>
      <c r="J903" s="6"/>
      <c r="K903" s="6"/>
      <c r="L903" s="7"/>
      <c r="M903" s="7"/>
      <c r="O903" s="6"/>
      <c r="S903" s="6"/>
    </row>
    <row r="904" spans="3:19" s="1" customFormat="1" ht="13.2" x14ac:dyDescent="0.3">
      <c r="C904" s="5"/>
      <c r="D904" s="6"/>
      <c r="E904" s="6"/>
      <c r="F904" s="7"/>
      <c r="G904" s="7"/>
      <c r="I904" s="5"/>
      <c r="J904" s="6"/>
      <c r="K904" s="6"/>
      <c r="L904" s="7"/>
      <c r="M904" s="7"/>
      <c r="O904" s="6"/>
      <c r="S904" s="6"/>
    </row>
    <row r="905" spans="3:19" s="1" customFormat="1" ht="13.2" x14ac:dyDescent="0.3">
      <c r="C905" s="5"/>
      <c r="D905" s="6"/>
      <c r="E905" s="6"/>
      <c r="F905" s="7"/>
      <c r="G905" s="7"/>
      <c r="I905" s="5"/>
      <c r="J905" s="6"/>
      <c r="K905" s="6"/>
      <c r="L905" s="7"/>
      <c r="M905" s="7"/>
      <c r="O905" s="6"/>
      <c r="S905" s="6"/>
    </row>
    <row r="906" spans="3:19" s="1" customFormat="1" ht="13.2" x14ac:dyDescent="0.3">
      <c r="C906" s="5"/>
      <c r="D906" s="6"/>
      <c r="E906" s="6"/>
      <c r="F906" s="7"/>
      <c r="G906" s="7"/>
      <c r="I906" s="5"/>
      <c r="J906" s="6"/>
      <c r="K906" s="6"/>
      <c r="L906" s="7"/>
      <c r="M906" s="7"/>
      <c r="O906" s="6"/>
      <c r="S906" s="6"/>
    </row>
    <row r="907" spans="3:19" s="1" customFormat="1" ht="13.2" x14ac:dyDescent="0.3">
      <c r="C907" s="5"/>
      <c r="D907" s="6"/>
      <c r="E907" s="6"/>
      <c r="F907" s="7"/>
      <c r="G907" s="7"/>
      <c r="I907" s="5"/>
      <c r="J907" s="6"/>
      <c r="K907" s="6"/>
      <c r="L907" s="7"/>
      <c r="M907" s="7"/>
      <c r="O907" s="6"/>
      <c r="S907" s="6"/>
    </row>
    <row r="908" spans="3:19" s="1" customFormat="1" ht="13.2" x14ac:dyDescent="0.3">
      <c r="C908" s="5"/>
      <c r="D908" s="6"/>
      <c r="E908" s="6"/>
      <c r="F908" s="7"/>
      <c r="G908" s="7"/>
      <c r="I908" s="5"/>
      <c r="J908" s="6"/>
      <c r="K908" s="6"/>
      <c r="L908" s="7"/>
      <c r="M908" s="7"/>
      <c r="O908" s="6"/>
      <c r="S908" s="6"/>
    </row>
    <row r="909" spans="3:19" s="1" customFormat="1" ht="13.2" x14ac:dyDescent="0.3">
      <c r="C909" s="5"/>
      <c r="D909" s="6"/>
      <c r="E909" s="6"/>
      <c r="F909" s="7"/>
      <c r="G909" s="7"/>
      <c r="I909" s="5"/>
      <c r="J909" s="6"/>
      <c r="K909" s="6"/>
      <c r="L909" s="7"/>
      <c r="M909" s="7"/>
      <c r="O909" s="6"/>
      <c r="S909" s="6"/>
    </row>
    <row r="910" spans="3:19" s="1" customFormat="1" ht="13.2" x14ac:dyDescent="0.3">
      <c r="C910" s="5"/>
      <c r="D910" s="6"/>
      <c r="E910" s="6"/>
      <c r="F910" s="7"/>
      <c r="G910" s="7"/>
      <c r="I910" s="5"/>
      <c r="J910" s="6"/>
      <c r="K910" s="6"/>
      <c r="L910" s="7"/>
      <c r="M910" s="7"/>
      <c r="O910" s="6"/>
      <c r="S910" s="6"/>
    </row>
    <row r="911" spans="3:19" s="1" customFormat="1" ht="13.2" x14ac:dyDescent="0.3">
      <c r="C911" s="5"/>
      <c r="D911" s="6"/>
      <c r="E911" s="6"/>
      <c r="F911" s="7"/>
      <c r="G911" s="7"/>
      <c r="I911" s="5"/>
      <c r="J911" s="6"/>
      <c r="K911" s="6"/>
      <c r="L911" s="7"/>
      <c r="M911" s="7"/>
      <c r="O911" s="6"/>
      <c r="S911" s="6"/>
    </row>
    <row r="912" spans="3:19" s="1" customFormat="1" ht="13.2" x14ac:dyDescent="0.3">
      <c r="C912" s="5"/>
      <c r="D912" s="6"/>
      <c r="E912" s="6"/>
      <c r="F912" s="7"/>
      <c r="G912" s="7"/>
      <c r="I912" s="5"/>
      <c r="J912" s="6"/>
      <c r="K912" s="6"/>
      <c r="L912" s="7"/>
      <c r="M912" s="7"/>
      <c r="O912" s="6"/>
      <c r="S912" s="6"/>
    </row>
    <row r="913" spans="3:19" s="1" customFormat="1" ht="13.2" x14ac:dyDescent="0.3">
      <c r="C913" s="5"/>
      <c r="D913" s="6"/>
      <c r="E913" s="6"/>
      <c r="F913" s="7"/>
      <c r="G913" s="7"/>
      <c r="I913" s="5"/>
      <c r="J913" s="6"/>
      <c r="K913" s="6"/>
      <c r="L913" s="7"/>
      <c r="M913" s="7"/>
      <c r="O913" s="6"/>
      <c r="S913" s="6"/>
    </row>
    <row r="914" spans="3:19" s="1" customFormat="1" ht="13.2" x14ac:dyDescent="0.3">
      <c r="C914" s="5"/>
      <c r="D914" s="6"/>
      <c r="E914" s="6"/>
      <c r="F914" s="7"/>
      <c r="G914" s="7"/>
      <c r="I914" s="5"/>
      <c r="J914" s="6"/>
      <c r="K914" s="6"/>
      <c r="L914" s="7"/>
      <c r="M914" s="7"/>
      <c r="O914" s="6"/>
      <c r="S914" s="6"/>
    </row>
    <row r="915" spans="3:19" s="1" customFormat="1" ht="13.2" x14ac:dyDescent="0.3">
      <c r="C915" s="5"/>
      <c r="D915" s="6"/>
      <c r="E915" s="6"/>
      <c r="F915" s="7"/>
      <c r="G915" s="7"/>
      <c r="I915" s="5"/>
      <c r="J915" s="6"/>
      <c r="K915" s="6"/>
      <c r="L915" s="7"/>
      <c r="M915" s="7"/>
      <c r="O915" s="6"/>
      <c r="S915" s="6"/>
    </row>
    <row r="916" spans="3:19" s="1" customFormat="1" ht="13.2" x14ac:dyDescent="0.3">
      <c r="C916" s="5"/>
      <c r="D916" s="6"/>
      <c r="E916" s="6"/>
      <c r="F916" s="7"/>
      <c r="G916" s="7"/>
      <c r="I916" s="5"/>
      <c r="J916" s="6"/>
      <c r="K916" s="6"/>
      <c r="L916" s="7"/>
      <c r="M916" s="7"/>
      <c r="O916" s="6"/>
      <c r="S916" s="6"/>
    </row>
    <row r="917" spans="3:19" s="1" customFormat="1" ht="13.2" x14ac:dyDescent="0.3">
      <c r="C917" s="5"/>
      <c r="D917" s="6"/>
      <c r="E917" s="6"/>
      <c r="F917" s="7"/>
      <c r="G917" s="7"/>
      <c r="I917" s="5"/>
      <c r="J917" s="6"/>
      <c r="K917" s="6"/>
      <c r="L917" s="7"/>
      <c r="M917" s="7"/>
      <c r="O917" s="6"/>
      <c r="S917" s="6"/>
    </row>
    <row r="918" spans="3:19" s="1" customFormat="1" ht="13.2" x14ac:dyDescent="0.3">
      <c r="C918" s="5"/>
      <c r="D918" s="6"/>
      <c r="E918" s="6"/>
      <c r="F918" s="7"/>
      <c r="G918" s="7"/>
      <c r="I918" s="5"/>
      <c r="J918" s="6"/>
      <c r="K918" s="6"/>
      <c r="L918" s="7"/>
      <c r="M918" s="7"/>
      <c r="O918" s="6"/>
      <c r="S918" s="6"/>
    </row>
    <row r="919" spans="3:19" s="1" customFormat="1" ht="13.2" x14ac:dyDescent="0.3">
      <c r="C919" s="5"/>
      <c r="D919" s="6"/>
      <c r="E919" s="6"/>
      <c r="F919" s="7"/>
      <c r="G919" s="7"/>
      <c r="I919" s="5"/>
      <c r="J919" s="6"/>
      <c r="K919" s="6"/>
      <c r="L919" s="7"/>
      <c r="M919" s="7"/>
      <c r="O919" s="6"/>
      <c r="S919" s="6"/>
    </row>
    <row r="920" spans="3:19" s="1" customFormat="1" ht="13.2" x14ac:dyDescent="0.3">
      <c r="C920" s="5"/>
      <c r="D920" s="6"/>
      <c r="E920" s="6"/>
      <c r="F920" s="7"/>
      <c r="G920" s="7"/>
      <c r="I920" s="5"/>
      <c r="J920" s="6"/>
      <c r="K920" s="6"/>
      <c r="L920" s="7"/>
      <c r="M920" s="7"/>
      <c r="O920" s="6"/>
      <c r="S920" s="6"/>
    </row>
    <row r="921" spans="3:19" s="1" customFormat="1" ht="13.2" x14ac:dyDescent="0.3">
      <c r="C921" s="5"/>
      <c r="D921" s="6"/>
      <c r="E921" s="6"/>
      <c r="F921" s="7"/>
      <c r="G921" s="7"/>
      <c r="I921" s="5"/>
      <c r="J921" s="6"/>
      <c r="K921" s="6"/>
      <c r="L921" s="7"/>
      <c r="M921" s="7"/>
      <c r="O921" s="6"/>
      <c r="S921" s="6"/>
    </row>
    <row r="922" spans="3:19" s="1" customFormat="1" ht="13.2" x14ac:dyDescent="0.3">
      <c r="C922" s="5"/>
      <c r="D922" s="6"/>
      <c r="E922" s="6"/>
      <c r="F922" s="7"/>
      <c r="G922" s="7"/>
      <c r="I922" s="5"/>
      <c r="J922" s="6"/>
      <c r="K922" s="6"/>
      <c r="L922" s="7"/>
      <c r="M922" s="7"/>
      <c r="O922" s="6"/>
      <c r="S922" s="6"/>
    </row>
    <row r="923" spans="3:19" s="1" customFormat="1" ht="13.2" x14ac:dyDescent="0.3">
      <c r="C923" s="5"/>
      <c r="D923" s="6"/>
      <c r="E923" s="6"/>
      <c r="F923" s="7"/>
      <c r="G923" s="7"/>
      <c r="I923" s="5"/>
      <c r="J923" s="6"/>
      <c r="K923" s="6"/>
      <c r="L923" s="7"/>
      <c r="M923" s="7"/>
      <c r="O923" s="6"/>
      <c r="S923" s="6"/>
    </row>
    <row r="924" spans="3:19" s="1" customFormat="1" ht="13.2" x14ac:dyDescent="0.3">
      <c r="C924" s="5"/>
      <c r="D924" s="6"/>
      <c r="E924" s="6"/>
      <c r="F924" s="7"/>
      <c r="G924" s="7"/>
      <c r="I924" s="5"/>
      <c r="J924" s="6"/>
      <c r="K924" s="6"/>
      <c r="L924" s="7"/>
      <c r="M924" s="7"/>
      <c r="O924" s="6"/>
      <c r="S924" s="6"/>
    </row>
    <row r="925" spans="3:19" s="1" customFormat="1" ht="13.2" x14ac:dyDescent="0.3">
      <c r="C925" s="5"/>
      <c r="D925" s="6"/>
      <c r="E925" s="6"/>
      <c r="F925" s="7"/>
      <c r="G925" s="7"/>
      <c r="I925" s="5"/>
      <c r="J925" s="6"/>
      <c r="K925" s="6"/>
      <c r="L925" s="7"/>
      <c r="M925" s="7"/>
      <c r="O925" s="6"/>
      <c r="S925" s="6"/>
    </row>
    <row r="926" spans="3:19" s="1" customFormat="1" ht="13.2" x14ac:dyDescent="0.3">
      <c r="C926" s="5"/>
      <c r="D926" s="6"/>
      <c r="E926" s="6"/>
      <c r="F926" s="7"/>
      <c r="G926" s="7"/>
      <c r="I926" s="5"/>
      <c r="J926" s="6"/>
      <c r="K926" s="6"/>
      <c r="L926" s="7"/>
      <c r="M926" s="7"/>
      <c r="O926" s="6"/>
      <c r="S926" s="6"/>
    </row>
    <row r="927" spans="3:19" s="1" customFormat="1" ht="13.2" x14ac:dyDescent="0.3">
      <c r="C927" s="5"/>
      <c r="D927" s="6"/>
      <c r="E927" s="6"/>
      <c r="F927" s="7"/>
      <c r="G927" s="7"/>
      <c r="I927" s="5"/>
      <c r="J927" s="6"/>
      <c r="K927" s="6"/>
      <c r="L927" s="7"/>
      <c r="M927" s="7"/>
      <c r="O927" s="6"/>
      <c r="S927" s="6"/>
    </row>
    <row r="928" spans="3:19" s="1" customFormat="1" ht="13.2" x14ac:dyDescent="0.3">
      <c r="C928" s="5"/>
      <c r="D928" s="6"/>
      <c r="E928" s="6"/>
      <c r="F928" s="7"/>
      <c r="G928" s="7"/>
      <c r="I928" s="5"/>
      <c r="J928" s="6"/>
      <c r="K928" s="6"/>
      <c r="L928" s="7"/>
      <c r="M928" s="7"/>
      <c r="O928" s="6"/>
      <c r="S928" s="6"/>
    </row>
    <row r="929" spans="3:19" s="1" customFormat="1" ht="13.2" x14ac:dyDescent="0.3">
      <c r="C929" s="5"/>
      <c r="D929" s="6"/>
      <c r="E929" s="6"/>
      <c r="F929" s="7"/>
      <c r="G929" s="7"/>
      <c r="I929" s="5"/>
      <c r="J929" s="6"/>
      <c r="K929" s="6"/>
      <c r="L929" s="7"/>
      <c r="M929" s="7"/>
      <c r="O929" s="6"/>
      <c r="S929" s="6"/>
    </row>
    <row r="930" spans="3:19" s="1" customFormat="1" ht="13.2" x14ac:dyDescent="0.3">
      <c r="C930" s="5"/>
      <c r="D930" s="6"/>
      <c r="E930" s="6"/>
      <c r="F930" s="7"/>
      <c r="G930" s="7"/>
      <c r="I930" s="5"/>
      <c r="J930" s="6"/>
      <c r="K930" s="6"/>
      <c r="L930" s="7"/>
      <c r="M930" s="7"/>
      <c r="O930" s="6"/>
      <c r="S930" s="6"/>
    </row>
    <row r="931" spans="3:19" s="1" customFormat="1" ht="13.2" x14ac:dyDescent="0.3">
      <c r="C931" s="5"/>
      <c r="D931" s="6"/>
      <c r="E931" s="6"/>
      <c r="F931" s="7"/>
      <c r="G931" s="7"/>
      <c r="I931" s="5"/>
      <c r="J931" s="6"/>
      <c r="K931" s="6"/>
      <c r="L931" s="7"/>
      <c r="M931" s="7"/>
      <c r="O931" s="6"/>
      <c r="S931" s="6"/>
    </row>
    <row r="932" spans="3:19" s="1" customFormat="1" ht="13.2" x14ac:dyDescent="0.3">
      <c r="C932" s="5"/>
      <c r="D932" s="6"/>
      <c r="E932" s="6"/>
      <c r="F932" s="7"/>
      <c r="G932" s="7"/>
      <c r="I932" s="5"/>
      <c r="J932" s="6"/>
      <c r="K932" s="6"/>
      <c r="L932" s="7"/>
      <c r="M932" s="7"/>
      <c r="O932" s="6"/>
      <c r="S932" s="6"/>
    </row>
    <row r="933" spans="3:19" s="1" customFormat="1" ht="13.2" x14ac:dyDescent="0.3">
      <c r="C933" s="5"/>
      <c r="D933" s="6"/>
      <c r="E933" s="6"/>
      <c r="F933" s="7"/>
      <c r="G933" s="7"/>
      <c r="I933" s="5"/>
      <c r="J933" s="6"/>
      <c r="K933" s="6"/>
      <c r="L933" s="7"/>
      <c r="M933" s="7"/>
      <c r="O933" s="6"/>
      <c r="S933" s="6"/>
    </row>
    <row r="934" spans="3:19" s="1" customFormat="1" ht="13.2" x14ac:dyDescent="0.3">
      <c r="C934" s="5"/>
      <c r="D934" s="6"/>
      <c r="E934" s="6"/>
      <c r="F934" s="7"/>
      <c r="G934" s="7"/>
      <c r="I934" s="5"/>
      <c r="J934" s="6"/>
      <c r="K934" s="6"/>
      <c r="L934" s="7"/>
      <c r="M934" s="7"/>
      <c r="O934" s="6"/>
      <c r="S934" s="6"/>
    </row>
    <row r="935" spans="3:19" s="1" customFormat="1" ht="13.2" x14ac:dyDescent="0.3">
      <c r="C935" s="5"/>
      <c r="D935" s="6"/>
      <c r="E935" s="6"/>
      <c r="F935" s="7"/>
      <c r="G935" s="7"/>
      <c r="I935" s="5"/>
      <c r="J935" s="6"/>
      <c r="K935" s="6"/>
      <c r="L935" s="7"/>
      <c r="M935" s="7"/>
      <c r="O935" s="6"/>
      <c r="S935" s="6"/>
    </row>
    <row r="936" spans="3:19" s="1" customFormat="1" ht="13.2" x14ac:dyDescent="0.3">
      <c r="C936" s="5"/>
      <c r="D936" s="6"/>
      <c r="E936" s="6"/>
      <c r="F936" s="7"/>
      <c r="G936" s="7"/>
      <c r="I936" s="5"/>
      <c r="J936" s="6"/>
      <c r="K936" s="6"/>
      <c r="L936" s="7"/>
      <c r="M936" s="7"/>
      <c r="O936" s="6"/>
      <c r="S936" s="6"/>
    </row>
    <row r="937" spans="3:19" s="1" customFormat="1" ht="13.2" x14ac:dyDescent="0.3">
      <c r="C937" s="5"/>
      <c r="D937" s="6"/>
      <c r="E937" s="6"/>
      <c r="F937" s="7"/>
      <c r="G937" s="7"/>
      <c r="I937" s="5"/>
      <c r="J937" s="6"/>
      <c r="K937" s="6"/>
      <c r="L937" s="7"/>
      <c r="M937" s="7"/>
      <c r="O937" s="6"/>
      <c r="S937" s="6"/>
    </row>
    <row r="938" spans="3:19" s="1" customFormat="1" ht="13.2" x14ac:dyDescent="0.3">
      <c r="C938" s="5"/>
      <c r="D938" s="6"/>
      <c r="E938" s="6"/>
      <c r="F938" s="7"/>
      <c r="G938" s="7"/>
      <c r="I938" s="5"/>
      <c r="J938" s="6"/>
      <c r="K938" s="6"/>
      <c r="L938" s="7"/>
      <c r="M938" s="7"/>
      <c r="O938" s="6"/>
      <c r="S938" s="6"/>
    </row>
    <row r="939" spans="3:19" s="1" customFormat="1" ht="13.2" x14ac:dyDescent="0.3">
      <c r="C939" s="5"/>
      <c r="D939" s="6"/>
      <c r="E939" s="6"/>
      <c r="F939" s="7"/>
      <c r="G939" s="7"/>
      <c r="I939" s="5"/>
      <c r="J939" s="6"/>
      <c r="K939" s="6"/>
      <c r="L939" s="7"/>
      <c r="M939" s="7"/>
      <c r="O939" s="6"/>
      <c r="S939" s="6"/>
    </row>
    <row r="940" spans="3:19" s="1" customFormat="1" ht="13.2" x14ac:dyDescent="0.3">
      <c r="C940" s="5"/>
      <c r="D940" s="6"/>
      <c r="E940" s="6"/>
      <c r="F940" s="7"/>
      <c r="G940" s="7"/>
      <c r="I940" s="5"/>
      <c r="J940" s="6"/>
      <c r="K940" s="6"/>
      <c r="L940" s="7"/>
      <c r="M940" s="7"/>
      <c r="O940" s="6"/>
      <c r="S940" s="6"/>
    </row>
    <row r="941" spans="3:19" s="1" customFormat="1" ht="13.2" x14ac:dyDescent="0.3">
      <c r="C941" s="5"/>
      <c r="D941" s="6"/>
      <c r="E941" s="6"/>
      <c r="F941" s="7"/>
      <c r="G941" s="7"/>
      <c r="I941" s="5"/>
      <c r="J941" s="6"/>
      <c r="K941" s="6"/>
      <c r="L941" s="7"/>
      <c r="M941" s="7"/>
      <c r="O941" s="6"/>
      <c r="S941" s="6"/>
    </row>
    <row r="942" spans="3:19" s="1" customFormat="1" ht="13.2" x14ac:dyDescent="0.3">
      <c r="C942" s="5"/>
      <c r="D942" s="6"/>
      <c r="E942" s="6"/>
      <c r="F942" s="7"/>
      <c r="G942" s="7"/>
      <c r="I942" s="5"/>
      <c r="J942" s="6"/>
      <c r="K942" s="6"/>
      <c r="L942" s="7"/>
      <c r="M942" s="7"/>
      <c r="O942" s="6"/>
      <c r="S942" s="6"/>
    </row>
    <row r="943" spans="3:19" s="1" customFormat="1" ht="13.2" x14ac:dyDescent="0.3">
      <c r="C943" s="5"/>
      <c r="D943" s="6"/>
      <c r="E943" s="6"/>
      <c r="F943" s="7"/>
      <c r="G943" s="7"/>
      <c r="I943" s="5"/>
      <c r="J943" s="6"/>
      <c r="K943" s="6"/>
      <c r="L943" s="7"/>
      <c r="M943" s="7"/>
      <c r="O943" s="6"/>
      <c r="S943" s="6"/>
    </row>
    <row r="944" spans="3:19" s="1" customFormat="1" ht="13.2" x14ac:dyDescent="0.3">
      <c r="C944" s="5"/>
      <c r="D944" s="6"/>
      <c r="E944" s="6"/>
      <c r="F944" s="7"/>
      <c r="G944" s="7"/>
      <c r="I944" s="5"/>
      <c r="J944" s="6"/>
      <c r="K944" s="6"/>
      <c r="L944" s="7"/>
      <c r="M944" s="7"/>
      <c r="O944" s="6"/>
      <c r="S944" s="6"/>
    </row>
    <row r="945" spans="3:19" s="1" customFormat="1" ht="13.2" x14ac:dyDescent="0.3">
      <c r="C945" s="5"/>
      <c r="D945" s="6"/>
      <c r="E945" s="6"/>
      <c r="F945" s="7"/>
      <c r="G945" s="7"/>
      <c r="I945" s="5"/>
      <c r="J945" s="6"/>
      <c r="K945" s="6"/>
      <c r="L945" s="7"/>
      <c r="M945" s="7"/>
      <c r="O945" s="6"/>
      <c r="S945" s="6"/>
    </row>
    <row r="946" spans="3:19" s="1" customFormat="1" ht="13.2" x14ac:dyDescent="0.3">
      <c r="C946" s="5"/>
      <c r="D946" s="6"/>
      <c r="E946" s="6"/>
      <c r="F946" s="7"/>
      <c r="G946" s="7"/>
      <c r="I946" s="5"/>
      <c r="J946" s="6"/>
      <c r="K946" s="6"/>
      <c r="L946" s="7"/>
      <c r="M946" s="7"/>
      <c r="O946" s="6"/>
      <c r="S946" s="6"/>
    </row>
    <row r="947" spans="3:19" s="1" customFormat="1" ht="13.2" x14ac:dyDescent="0.3">
      <c r="C947" s="5"/>
      <c r="D947" s="6"/>
      <c r="E947" s="6"/>
      <c r="F947" s="7"/>
      <c r="G947" s="7"/>
      <c r="I947" s="5"/>
      <c r="J947" s="6"/>
      <c r="K947" s="6"/>
      <c r="L947" s="7"/>
      <c r="M947" s="7"/>
      <c r="O947" s="6"/>
      <c r="S947" s="6"/>
    </row>
    <row r="948" spans="3:19" s="1" customFormat="1" ht="13.2" x14ac:dyDescent="0.3">
      <c r="C948" s="5"/>
      <c r="D948" s="6"/>
      <c r="E948" s="6"/>
      <c r="F948" s="7"/>
      <c r="G948" s="7"/>
      <c r="I948" s="5"/>
      <c r="J948" s="6"/>
      <c r="K948" s="6"/>
      <c r="L948" s="7"/>
      <c r="M948" s="7"/>
      <c r="O948" s="6"/>
      <c r="S948" s="6"/>
    </row>
    <row r="949" spans="3:19" s="1" customFormat="1" ht="13.2" x14ac:dyDescent="0.3">
      <c r="C949" s="5"/>
      <c r="D949" s="6"/>
      <c r="E949" s="6"/>
      <c r="F949" s="7"/>
      <c r="G949" s="7"/>
      <c r="I949" s="5"/>
      <c r="J949" s="6"/>
      <c r="K949" s="6"/>
      <c r="L949" s="7"/>
      <c r="M949" s="7"/>
      <c r="O949" s="6"/>
      <c r="S949" s="6"/>
    </row>
    <row r="950" spans="3:19" s="1" customFormat="1" ht="13.2" x14ac:dyDescent="0.3">
      <c r="C950" s="5"/>
      <c r="D950" s="6"/>
      <c r="E950" s="6"/>
      <c r="F950" s="7"/>
      <c r="G950" s="7"/>
      <c r="I950" s="5"/>
      <c r="J950" s="6"/>
      <c r="K950" s="6"/>
      <c r="L950" s="7"/>
      <c r="M950" s="7"/>
      <c r="O950" s="6"/>
      <c r="S950" s="6"/>
    </row>
    <row r="951" spans="3:19" s="1" customFormat="1" ht="13.2" x14ac:dyDescent="0.3">
      <c r="C951" s="5"/>
      <c r="D951" s="6"/>
      <c r="E951" s="6"/>
      <c r="F951" s="7"/>
      <c r="G951" s="7"/>
      <c r="I951" s="5"/>
      <c r="J951" s="6"/>
      <c r="K951" s="6"/>
      <c r="L951" s="7"/>
      <c r="M951" s="7"/>
      <c r="O951" s="6"/>
      <c r="S951" s="6"/>
    </row>
    <row r="952" spans="3:19" s="1" customFormat="1" ht="13.2" x14ac:dyDescent="0.3">
      <c r="C952" s="5"/>
      <c r="D952" s="6"/>
      <c r="E952" s="6"/>
      <c r="F952" s="7"/>
      <c r="G952" s="7"/>
      <c r="I952" s="5"/>
      <c r="J952" s="6"/>
      <c r="K952" s="6"/>
      <c r="L952" s="7"/>
      <c r="M952" s="7"/>
      <c r="O952" s="6"/>
      <c r="S952" s="6"/>
    </row>
    <row r="953" spans="3:19" s="1" customFormat="1" ht="13.2" x14ac:dyDescent="0.3">
      <c r="C953" s="5"/>
      <c r="D953" s="6"/>
      <c r="E953" s="6"/>
      <c r="F953" s="7"/>
      <c r="G953" s="7"/>
      <c r="I953" s="5"/>
      <c r="J953" s="6"/>
      <c r="K953" s="6"/>
      <c r="L953" s="7"/>
      <c r="M953" s="7"/>
      <c r="O953" s="6"/>
      <c r="S953" s="6"/>
    </row>
    <row r="954" spans="3:19" s="1" customFormat="1" ht="13.2" x14ac:dyDescent="0.3">
      <c r="C954" s="5"/>
      <c r="D954" s="6"/>
      <c r="E954" s="6"/>
      <c r="F954" s="7"/>
      <c r="G954" s="7"/>
      <c r="I954" s="5"/>
      <c r="J954" s="6"/>
      <c r="K954" s="6"/>
      <c r="L954" s="7"/>
      <c r="M954" s="7"/>
      <c r="O954" s="6"/>
      <c r="S954" s="6"/>
    </row>
    <row r="955" spans="3:19" s="1" customFormat="1" ht="13.2" x14ac:dyDescent="0.3">
      <c r="C955" s="5"/>
      <c r="D955" s="6"/>
      <c r="E955" s="6"/>
      <c r="F955" s="7"/>
      <c r="G955" s="7"/>
      <c r="I955" s="5"/>
      <c r="J955" s="6"/>
      <c r="K955" s="6"/>
      <c r="L955" s="7"/>
      <c r="M955" s="7"/>
      <c r="O955" s="6"/>
      <c r="S955" s="6"/>
    </row>
    <row r="956" spans="3:19" s="1" customFormat="1" ht="13.2" x14ac:dyDescent="0.3">
      <c r="C956" s="5"/>
      <c r="D956" s="6"/>
      <c r="E956" s="6"/>
      <c r="F956" s="7"/>
      <c r="G956" s="7"/>
      <c r="I956" s="5"/>
      <c r="J956" s="6"/>
      <c r="K956" s="6"/>
      <c r="L956" s="7"/>
      <c r="M956" s="7"/>
      <c r="O956" s="6"/>
      <c r="S956" s="6"/>
    </row>
    <row r="957" spans="3:19" s="1" customFormat="1" ht="13.2" x14ac:dyDescent="0.3">
      <c r="C957" s="5"/>
      <c r="D957" s="6"/>
      <c r="E957" s="6"/>
      <c r="F957" s="7"/>
      <c r="G957" s="7"/>
      <c r="I957" s="5"/>
      <c r="J957" s="6"/>
      <c r="K957" s="6"/>
      <c r="L957" s="7"/>
      <c r="M957" s="7"/>
      <c r="O957" s="6"/>
      <c r="S957" s="6"/>
    </row>
    <row r="958" spans="3:19" s="1" customFormat="1" ht="13.2" x14ac:dyDescent="0.3">
      <c r="C958" s="5"/>
      <c r="D958" s="6"/>
      <c r="E958" s="6"/>
      <c r="F958" s="7"/>
      <c r="G958" s="7"/>
      <c r="I958" s="5"/>
      <c r="J958" s="6"/>
      <c r="K958" s="6"/>
      <c r="L958" s="7"/>
      <c r="M958" s="7"/>
      <c r="O958" s="6"/>
      <c r="S958" s="6"/>
    </row>
    <row r="959" spans="3:19" s="1" customFormat="1" ht="13.2" x14ac:dyDescent="0.3">
      <c r="C959" s="5"/>
      <c r="D959" s="6"/>
      <c r="E959" s="6"/>
      <c r="F959" s="7"/>
      <c r="G959" s="7"/>
      <c r="I959" s="5"/>
      <c r="J959" s="6"/>
      <c r="K959" s="6"/>
      <c r="L959" s="7"/>
      <c r="M959" s="7"/>
      <c r="O959" s="6"/>
      <c r="S959" s="6"/>
    </row>
    <row r="960" spans="3:19" s="1" customFormat="1" ht="13.2" x14ac:dyDescent="0.3">
      <c r="C960" s="5"/>
      <c r="D960" s="6"/>
      <c r="E960" s="6"/>
      <c r="F960" s="7"/>
      <c r="G960" s="7"/>
      <c r="I960" s="5"/>
      <c r="J960" s="6"/>
      <c r="K960" s="6"/>
      <c r="L960" s="7"/>
      <c r="M960" s="7"/>
      <c r="O960" s="6"/>
      <c r="S960" s="6"/>
    </row>
    <row r="961" spans="3:19" s="1" customFormat="1" ht="13.2" x14ac:dyDescent="0.3">
      <c r="C961" s="5"/>
      <c r="D961" s="6"/>
      <c r="E961" s="6"/>
      <c r="F961" s="7"/>
      <c r="G961" s="7"/>
      <c r="I961" s="5"/>
      <c r="J961" s="6"/>
      <c r="K961" s="6"/>
      <c r="L961" s="7"/>
      <c r="M961" s="7"/>
      <c r="O961" s="6"/>
      <c r="S961" s="6"/>
    </row>
    <row r="962" spans="3:19" s="1" customFormat="1" ht="13.2" x14ac:dyDescent="0.3">
      <c r="C962" s="5"/>
      <c r="D962" s="6"/>
      <c r="E962" s="6"/>
      <c r="F962" s="7"/>
      <c r="G962" s="7"/>
      <c r="I962" s="5"/>
      <c r="J962" s="6"/>
      <c r="K962" s="6"/>
      <c r="L962" s="7"/>
      <c r="M962" s="7"/>
      <c r="O962" s="6"/>
      <c r="S962" s="6"/>
    </row>
    <row r="963" spans="3:19" s="1" customFormat="1" ht="13.2" x14ac:dyDescent="0.3">
      <c r="C963" s="5"/>
      <c r="D963" s="6"/>
      <c r="E963" s="6"/>
      <c r="F963" s="7"/>
      <c r="G963" s="7"/>
      <c r="I963" s="5"/>
      <c r="J963" s="6"/>
      <c r="K963" s="6"/>
      <c r="L963" s="7"/>
      <c r="M963" s="7"/>
      <c r="O963" s="6"/>
      <c r="S963" s="6"/>
    </row>
    <row r="964" spans="3:19" s="1" customFormat="1" ht="13.2" x14ac:dyDescent="0.3">
      <c r="C964" s="5"/>
      <c r="D964" s="6"/>
      <c r="E964" s="6"/>
      <c r="F964" s="7"/>
      <c r="G964" s="7"/>
      <c r="I964" s="5"/>
      <c r="J964" s="6"/>
      <c r="K964" s="6"/>
      <c r="L964" s="7"/>
      <c r="M964" s="7"/>
      <c r="O964" s="6"/>
      <c r="S964" s="6"/>
    </row>
    <row r="965" spans="3:19" s="1" customFormat="1" ht="13.2" x14ac:dyDescent="0.3">
      <c r="C965" s="5"/>
      <c r="D965" s="6"/>
      <c r="E965" s="6"/>
      <c r="F965" s="7"/>
      <c r="G965" s="7"/>
      <c r="I965" s="5"/>
      <c r="J965" s="6"/>
      <c r="K965" s="6"/>
      <c r="L965" s="7"/>
      <c r="M965" s="7"/>
      <c r="O965" s="6"/>
      <c r="S965" s="6"/>
    </row>
    <row r="966" spans="3:19" s="1" customFormat="1" ht="13.2" x14ac:dyDescent="0.3">
      <c r="C966" s="5"/>
      <c r="D966" s="6"/>
      <c r="E966" s="6"/>
      <c r="F966" s="7"/>
      <c r="G966" s="7"/>
      <c r="I966" s="5"/>
      <c r="J966" s="6"/>
      <c r="K966" s="6"/>
      <c r="L966" s="7"/>
      <c r="M966" s="7"/>
      <c r="O966" s="6"/>
      <c r="S966" s="6"/>
    </row>
    <row r="967" spans="3:19" s="1" customFormat="1" ht="13.2" x14ac:dyDescent="0.3">
      <c r="C967" s="5"/>
      <c r="D967" s="6"/>
      <c r="E967" s="6"/>
      <c r="F967" s="7"/>
      <c r="G967" s="7"/>
      <c r="I967" s="5"/>
      <c r="J967" s="6"/>
      <c r="K967" s="6"/>
      <c r="L967" s="7"/>
      <c r="M967" s="7"/>
      <c r="O967" s="6"/>
      <c r="S967" s="6"/>
    </row>
    <row r="968" spans="3:19" s="1" customFormat="1" ht="13.2" x14ac:dyDescent="0.3">
      <c r="C968" s="5"/>
      <c r="D968" s="6"/>
      <c r="E968" s="6"/>
      <c r="F968" s="7"/>
      <c r="G968" s="7"/>
      <c r="I968" s="5"/>
      <c r="J968" s="6"/>
      <c r="K968" s="6"/>
      <c r="L968" s="7"/>
      <c r="M968" s="7"/>
      <c r="O968" s="6"/>
      <c r="S968" s="6"/>
    </row>
    <row r="969" spans="3:19" s="1" customFormat="1" ht="13.2" x14ac:dyDescent="0.3">
      <c r="C969" s="5"/>
      <c r="D969" s="6"/>
      <c r="E969" s="6"/>
      <c r="F969" s="7"/>
      <c r="G969" s="7"/>
      <c r="I969" s="5"/>
      <c r="J969" s="6"/>
      <c r="K969" s="6"/>
      <c r="L969" s="7"/>
      <c r="M969" s="7"/>
      <c r="O969" s="6"/>
      <c r="S969" s="6"/>
    </row>
    <row r="970" spans="3:19" s="1" customFormat="1" ht="13.2" x14ac:dyDescent="0.3">
      <c r="C970" s="5"/>
      <c r="D970" s="6"/>
      <c r="E970" s="6"/>
      <c r="F970" s="7"/>
      <c r="G970" s="7"/>
      <c r="I970" s="5"/>
      <c r="J970" s="6"/>
      <c r="K970" s="6"/>
      <c r="L970" s="7"/>
      <c r="M970" s="7"/>
      <c r="O970" s="6"/>
      <c r="S970" s="6"/>
    </row>
    <row r="971" spans="3:19" s="1" customFormat="1" ht="13.2" x14ac:dyDescent="0.3">
      <c r="C971" s="5"/>
      <c r="D971" s="6"/>
      <c r="E971" s="6"/>
      <c r="F971" s="7"/>
      <c r="G971" s="7"/>
      <c r="I971" s="5"/>
      <c r="J971" s="6"/>
      <c r="K971" s="6"/>
      <c r="L971" s="7"/>
      <c r="M971" s="7"/>
      <c r="O971" s="6"/>
      <c r="S971" s="6"/>
    </row>
    <row r="972" spans="3:19" s="1" customFormat="1" ht="13.2" x14ac:dyDescent="0.3">
      <c r="C972" s="5"/>
      <c r="D972" s="6"/>
      <c r="E972" s="6"/>
      <c r="F972" s="7"/>
      <c r="G972" s="7"/>
      <c r="I972" s="5"/>
      <c r="J972" s="6"/>
      <c r="K972" s="6"/>
      <c r="L972" s="7"/>
      <c r="M972" s="7"/>
      <c r="O972" s="6"/>
      <c r="S972" s="6"/>
    </row>
    <row r="973" spans="3:19" s="1" customFormat="1" ht="13.2" x14ac:dyDescent="0.3">
      <c r="C973" s="5"/>
      <c r="D973" s="6"/>
      <c r="E973" s="6"/>
      <c r="F973" s="7"/>
      <c r="G973" s="7"/>
      <c r="I973" s="5"/>
      <c r="J973" s="6"/>
      <c r="K973" s="6"/>
      <c r="L973" s="7"/>
      <c r="M973" s="7"/>
      <c r="O973" s="6"/>
      <c r="S973" s="6"/>
    </row>
    <row r="974" spans="3:19" s="1" customFormat="1" ht="13.2" x14ac:dyDescent="0.3">
      <c r="C974" s="5"/>
      <c r="D974" s="6"/>
      <c r="E974" s="6"/>
      <c r="F974" s="7"/>
      <c r="G974" s="7"/>
      <c r="I974" s="5"/>
      <c r="J974" s="6"/>
      <c r="K974" s="6"/>
      <c r="L974" s="7"/>
      <c r="M974" s="7"/>
      <c r="O974" s="6"/>
      <c r="S974" s="6"/>
    </row>
    <row r="975" spans="3:19" s="1" customFormat="1" ht="13.2" x14ac:dyDescent="0.3">
      <c r="C975" s="5"/>
      <c r="D975" s="6"/>
      <c r="E975" s="6"/>
      <c r="F975" s="7"/>
      <c r="G975" s="7"/>
      <c r="I975" s="5"/>
      <c r="J975" s="6"/>
      <c r="K975" s="6"/>
      <c r="L975" s="7"/>
      <c r="M975" s="7"/>
      <c r="O975" s="6"/>
      <c r="S975" s="6"/>
    </row>
    <row r="976" spans="3:19" s="1" customFormat="1" ht="13.2" x14ac:dyDescent="0.3">
      <c r="C976" s="5"/>
      <c r="D976" s="6"/>
      <c r="E976" s="6"/>
      <c r="F976" s="7"/>
      <c r="G976" s="7"/>
      <c r="I976" s="5"/>
      <c r="J976" s="6"/>
      <c r="K976" s="6"/>
      <c r="L976" s="7"/>
      <c r="M976" s="7"/>
      <c r="O976" s="6"/>
      <c r="S976" s="6"/>
    </row>
    <row r="977" spans="3:19" s="1" customFormat="1" ht="13.2" x14ac:dyDescent="0.3">
      <c r="C977" s="5"/>
      <c r="D977" s="6"/>
      <c r="E977" s="6"/>
      <c r="F977" s="7"/>
      <c r="G977" s="7"/>
      <c r="I977" s="5"/>
      <c r="J977" s="6"/>
      <c r="K977" s="6"/>
      <c r="L977" s="7"/>
      <c r="M977" s="7"/>
      <c r="O977" s="6"/>
      <c r="S977" s="6"/>
    </row>
    <row r="978" spans="3:19" s="1" customFormat="1" ht="13.2" x14ac:dyDescent="0.3">
      <c r="C978" s="5"/>
      <c r="D978" s="6"/>
      <c r="E978" s="6"/>
      <c r="F978" s="7"/>
      <c r="G978" s="7"/>
      <c r="I978" s="5"/>
      <c r="J978" s="6"/>
      <c r="K978" s="6"/>
      <c r="L978" s="7"/>
      <c r="M978" s="7"/>
      <c r="O978" s="6"/>
      <c r="S978" s="6"/>
    </row>
    <row r="979" spans="3:19" s="1" customFormat="1" ht="13.2" x14ac:dyDescent="0.3">
      <c r="C979" s="5"/>
      <c r="D979" s="6"/>
      <c r="E979" s="6"/>
      <c r="F979" s="7"/>
      <c r="G979" s="7"/>
      <c r="I979" s="5"/>
      <c r="J979" s="6"/>
      <c r="K979" s="6"/>
      <c r="L979" s="7"/>
      <c r="M979" s="7"/>
      <c r="O979" s="6"/>
      <c r="S979" s="6"/>
    </row>
    <row r="980" spans="3:19" s="1" customFormat="1" ht="13.2" x14ac:dyDescent="0.3">
      <c r="C980" s="5"/>
      <c r="D980" s="6"/>
      <c r="E980" s="6"/>
      <c r="F980" s="7"/>
      <c r="G980" s="7"/>
      <c r="I980" s="5"/>
      <c r="J980" s="6"/>
      <c r="K980" s="6"/>
      <c r="L980" s="7"/>
      <c r="M980" s="7"/>
      <c r="O980" s="6"/>
      <c r="S980" s="6"/>
    </row>
    <row r="981" spans="3:19" s="1" customFormat="1" ht="13.2" x14ac:dyDescent="0.3">
      <c r="C981" s="5"/>
      <c r="D981" s="6"/>
      <c r="E981" s="6"/>
      <c r="F981" s="7"/>
      <c r="G981" s="7"/>
      <c r="I981" s="5"/>
      <c r="J981" s="6"/>
      <c r="K981" s="6"/>
      <c r="L981" s="7"/>
      <c r="M981" s="7"/>
      <c r="O981" s="6"/>
      <c r="S981" s="6"/>
    </row>
    <row r="982" spans="3:19" s="1" customFormat="1" ht="13.2" x14ac:dyDescent="0.3">
      <c r="C982" s="5"/>
      <c r="D982" s="6"/>
      <c r="E982" s="6"/>
      <c r="F982" s="7"/>
      <c r="G982" s="7"/>
      <c r="I982" s="5"/>
      <c r="J982" s="6"/>
      <c r="K982" s="6"/>
      <c r="L982" s="7"/>
      <c r="M982" s="7"/>
      <c r="O982" s="6"/>
      <c r="S982" s="6"/>
    </row>
    <row r="983" spans="3:19" s="1" customFormat="1" ht="13.2" x14ac:dyDescent="0.3">
      <c r="C983" s="5"/>
      <c r="D983" s="6"/>
      <c r="E983" s="6"/>
      <c r="F983" s="7"/>
      <c r="G983" s="7"/>
      <c r="I983" s="5"/>
      <c r="J983" s="6"/>
      <c r="K983" s="6"/>
      <c r="L983" s="7"/>
      <c r="M983" s="7"/>
      <c r="O983" s="6"/>
      <c r="S983" s="6"/>
    </row>
    <row r="984" spans="3:19" s="1" customFormat="1" ht="13.2" x14ac:dyDescent="0.3">
      <c r="C984" s="5"/>
      <c r="D984" s="6"/>
      <c r="E984" s="6"/>
      <c r="F984" s="7"/>
      <c r="G984" s="7"/>
      <c r="I984" s="5"/>
      <c r="J984" s="6"/>
      <c r="K984" s="6"/>
      <c r="L984" s="7"/>
      <c r="M984" s="7"/>
      <c r="O984" s="6"/>
      <c r="S984" s="6"/>
    </row>
    <row r="985" spans="3:19" s="1" customFormat="1" ht="13.2" x14ac:dyDescent="0.3">
      <c r="C985" s="5"/>
      <c r="D985" s="6"/>
      <c r="E985" s="6"/>
      <c r="F985" s="7"/>
      <c r="G985" s="7"/>
      <c r="I985" s="5"/>
      <c r="J985" s="6"/>
      <c r="K985" s="6"/>
      <c r="L985" s="7"/>
      <c r="M985" s="7"/>
      <c r="O985" s="6"/>
      <c r="S985" s="6"/>
    </row>
    <row r="986" spans="3:19" s="1" customFormat="1" ht="13.2" x14ac:dyDescent="0.3">
      <c r="C986" s="5"/>
      <c r="D986" s="6"/>
      <c r="E986" s="6"/>
      <c r="F986" s="7"/>
      <c r="G986" s="7"/>
      <c r="I986" s="5"/>
      <c r="J986" s="6"/>
      <c r="K986" s="6"/>
      <c r="L986" s="7"/>
      <c r="M986" s="7"/>
      <c r="O986" s="6"/>
      <c r="S986" s="6"/>
    </row>
    <row r="987" spans="3:19" s="1" customFormat="1" ht="13.2" x14ac:dyDescent="0.3">
      <c r="C987" s="5"/>
      <c r="D987" s="6"/>
      <c r="E987" s="6"/>
      <c r="F987" s="7"/>
      <c r="G987" s="7"/>
      <c r="I987" s="5"/>
      <c r="J987" s="6"/>
      <c r="K987" s="6"/>
      <c r="L987" s="7"/>
      <c r="M987" s="7"/>
      <c r="O987" s="6"/>
      <c r="S987" s="6"/>
    </row>
    <row r="988" spans="3:19" s="1" customFormat="1" ht="13.2" x14ac:dyDescent="0.3">
      <c r="C988" s="5"/>
      <c r="D988" s="6"/>
      <c r="E988" s="6"/>
      <c r="F988" s="7"/>
      <c r="G988" s="7"/>
      <c r="I988" s="5"/>
      <c r="J988" s="6"/>
      <c r="K988" s="6"/>
      <c r="L988" s="7"/>
      <c r="M988" s="7"/>
      <c r="O988" s="6"/>
      <c r="S988" s="6"/>
    </row>
    <row r="989" spans="3:19" s="1" customFormat="1" ht="13.2" x14ac:dyDescent="0.3">
      <c r="C989" s="5"/>
      <c r="D989" s="6"/>
      <c r="E989" s="6"/>
      <c r="F989" s="7"/>
      <c r="G989" s="7"/>
      <c r="I989" s="5"/>
      <c r="J989" s="6"/>
      <c r="K989" s="6"/>
      <c r="L989" s="7"/>
      <c r="M989" s="7"/>
      <c r="O989" s="6"/>
      <c r="S989" s="6"/>
    </row>
    <row r="990" spans="3:19" s="1" customFormat="1" ht="13.2" x14ac:dyDescent="0.3">
      <c r="C990" s="5"/>
      <c r="D990" s="6"/>
      <c r="E990" s="6"/>
      <c r="F990" s="7"/>
      <c r="G990" s="7"/>
      <c r="I990" s="5"/>
      <c r="J990" s="6"/>
      <c r="K990" s="6"/>
      <c r="L990" s="7"/>
      <c r="M990" s="7"/>
      <c r="O990" s="6"/>
      <c r="S990" s="6"/>
    </row>
    <row r="991" spans="3:19" s="1" customFormat="1" ht="13.2" x14ac:dyDescent="0.3">
      <c r="C991" s="5"/>
      <c r="D991" s="6"/>
      <c r="E991" s="6"/>
      <c r="F991" s="7"/>
      <c r="G991" s="7"/>
      <c r="I991" s="5"/>
      <c r="J991" s="6"/>
      <c r="K991" s="6"/>
      <c r="L991" s="7"/>
      <c r="M991" s="7"/>
      <c r="O991" s="6"/>
      <c r="S991" s="6"/>
    </row>
    <row r="992" spans="3:19" s="1" customFormat="1" ht="13.2" x14ac:dyDescent="0.3">
      <c r="C992" s="5"/>
      <c r="D992" s="6"/>
      <c r="E992" s="6"/>
      <c r="F992" s="7"/>
      <c r="G992" s="7"/>
      <c r="I992" s="5"/>
      <c r="J992" s="6"/>
      <c r="K992" s="6"/>
      <c r="L992" s="7"/>
      <c r="M992" s="7"/>
      <c r="O992" s="6"/>
      <c r="S992" s="6"/>
    </row>
    <row r="993" spans="3:19" s="1" customFormat="1" ht="13.2" x14ac:dyDescent="0.3">
      <c r="C993" s="5"/>
      <c r="D993" s="6"/>
      <c r="E993" s="6"/>
      <c r="F993" s="7"/>
      <c r="G993" s="7"/>
      <c r="I993" s="5"/>
      <c r="J993" s="6"/>
      <c r="K993" s="6"/>
      <c r="L993" s="7"/>
      <c r="M993" s="7"/>
      <c r="O993" s="6"/>
      <c r="S993" s="6"/>
    </row>
    <row r="994" spans="3:19" s="1" customFormat="1" ht="13.2" x14ac:dyDescent="0.3">
      <c r="C994" s="5"/>
      <c r="D994" s="6"/>
      <c r="E994" s="6"/>
      <c r="F994" s="7"/>
      <c r="G994" s="7"/>
      <c r="I994" s="5"/>
      <c r="J994" s="6"/>
      <c r="K994" s="6"/>
      <c r="L994" s="7"/>
      <c r="M994" s="7"/>
      <c r="O994" s="6"/>
      <c r="S994" s="6"/>
    </row>
    <row r="995" spans="3:19" s="1" customFormat="1" ht="13.2" x14ac:dyDescent="0.3">
      <c r="C995" s="5"/>
      <c r="D995" s="6"/>
      <c r="E995" s="6"/>
      <c r="F995" s="7"/>
      <c r="G995" s="7"/>
      <c r="I995" s="5"/>
      <c r="J995" s="6"/>
      <c r="K995" s="6"/>
      <c r="L995" s="7"/>
      <c r="M995" s="7"/>
      <c r="O995" s="6"/>
      <c r="S995" s="6"/>
    </row>
    <row r="996" spans="3:19" s="1" customFormat="1" ht="13.2" x14ac:dyDescent="0.3">
      <c r="C996" s="5"/>
      <c r="D996" s="6"/>
      <c r="E996" s="6"/>
      <c r="F996" s="7"/>
      <c r="G996" s="7"/>
      <c r="I996" s="5"/>
      <c r="J996" s="6"/>
      <c r="K996" s="6"/>
      <c r="L996" s="7"/>
      <c r="M996" s="7"/>
      <c r="O996" s="6"/>
      <c r="S996" s="6"/>
    </row>
    <row r="997" spans="3:19" s="1" customFormat="1" ht="13.2" x14ac:dyDescent="0.3">
      <c r="C997" s="5"/>
      <c r="D997" s="6"/>
      <c r="E997" s="6"/>
      <c r="F997" s="7"/>
      <c r="G997" s="7"/>
      <c r="I997" s="5"/>
      <c r="J997" s="6"/>
      <c r="K997" s="6"/>
      <c r="L997" s="7"/>
      <c r="M997" s="7"/>
      <c r="O997" s="6"/>
      <c r="S997" s="6"/>
    </row>
    <row r="998" spans="3:19" s="1" customFormat="1" ht="13.2" x14ac:dyDescent="0.3">
      <c r="C998" s="5"/>
      <c r="D998" s="6"/>
      <c r="E998" s="6"/>
      <c r="F998" s="7"/>
      <c r="G998" s="7"/>
      <c r="I998" s="5"/>
      <c r="J998" s="6"/>
      <c r="K998" s="6"/>
      <c r="L998" s="7"/>
      <c r="M998" s="7"/>
      <c r="O998" s="6"/>
      <c r="S998" s="6"/>
    </row>
    <row r="999" spans="3:19" s="1" customFormat="1" ht="13.2" x14ac:dyDescent="0.3">
      <c r="C999" s="5"/>
      <c r="D999" s="6"/>
      <c r="E999" s="6"/>
      <c r="F999" s="7"/>
      <c r="G999" s="7"/>
      <c r="I999" s="5"/>
      <c r="J999" s="6"/>
      <c r="K999" s="6"/>
      <c r="L999" s="7"/>
      <c r="M999" s="7"/>
      <c r="O999" s="6"/>
      <c r="S999" s="6"/>
    </row>
    <row r="1000" spans="3:19" s="1" customFormat="1" ht="13.2" x14ac:dyDescent="0.3">
      <c r="C1000" s="5"/>
      <c r="D1000" s="6"/>
      <c r="E1000" s="6"/>
      <c r="F1000" s="7"/>
      <c r="G1000" s="7"/>
      <c r="I1000" s="5"/>
      <c r="J1000" s="6"/>
      <c r="K1000" s="6"/>
      <c r="L1000" s="7"/>
      <c r="M1000" s="7"/>
      <c r="O1000" s="6"/>
      <c r="S1000" s="6"/>
    </row>
    <row r="1001" spans="3:19" s="1" customFormat="1" ht="13.2" x14ac:dyDescent="0.3">
      <c r="C1001" s="5"/>
      <c r="D1001" s="6"/>
      <c r="E1001" s="6"/>
      <c r="F1001" s="7"/>
      <c r="G1001" s="7"/>
      <c r="I1001" s="5"/>
      <c r="J1001" s="6"/>
      <c r="K1001" s="6"/>
      <c r="L1001" s="7"/>
      <c r="M1001" s="7"/>
      <c r="O1001" s="6"/>
      <c r="S1001" s="6"/>
    </row>
    <row r="1002" spans="3:19" s="1" customFormat="1" ht="13.2" x14ac:dyDescent="0.3">
      <c r="C1002" s="5"/>
      <c r="D1002" s="6"/>
      <c r="E1002" s="6"/>
      <c r="F1002" s="7"/>
      <c r="G1002" s="7"/>
      <c r="I1002" s="5"/>
      <c r="J1002" s="6"/>
      <c r="K1002" s="6"/>
      <c r="L1002" s="7"/>
      <c r="M1002" s="7"/>
      <c r="O1002" s="6"/>
      <c r="S1002" s="6"/>
    </row>
    <row r="1003" spans="3:19" s="1" customFormat="1" ht="13.2" x14ac:dyDescent="0.3">
      <c r="C1003" s="5"/>
      <c r="D1003" s="6"/>
      <c r="E1003" s="6"/>
      <c r="F1003" s="7"/>
      <c r="G1003" s="7"/>
      <c r="I1003" s="5"/>
      <c r="J1003" s="6"/>
      <c r="K1003" s="6"/>
      <c r="L1003" s="7"/>
      <c r="M1003" s="7"/>
      <c r="O1003" s="6"/>
      <c r="S1003" s="6"/>
    </row>
    <row r="1004" spans="3:19" s="1" customFormat="1" ht="13.2" x14ac:dyDescent="0.3">
      <c r="C1004" s="5"/>
      <c r="D1004" s="6"/>
      <c r="E1004" s="6"/>
      <c r="F1004" s="7"/>
      <c r="G1004" s="7"/>
      <c r="I1004" s="5"/>
      <c r="J1004" s="6"/>
      <c r="K1004" s="6"/>
      <c r="L1004" s="7"/>
      <c r="M1004" s="7"/>
      <c r="O1004" s="6"/>
      <c r="S1004" s="6"/>
    </row>
    <row r="1005" spans="3:19" s="1" customFormat="1" ht="13.2" x14ac:dyDescent="0.3">
      <c r="C1005" s="5"/>
      <c r="D1005" s="6"/>
      <c r="E1005" s="6"/>
      <c r="F1005" s="7"/>
      <c r="G1005" s="7"/>
      <c r="I1005" s="5"/>
      <c r="J1005" s="6"/>
      <c r="K1005" s="6"/>
      <c r="L1005" s="7"/>
      <c r="M1005" s="7"/>
      <c r="O1005" s="6"/>
      <c r="S1005" s="6"/>
    </row>
    <row r="1006" spans="3:19" s="1" customFormat="1" ht="13.2" x14ac:dyDescent="0.3">
      <c r="C1006" s="5"/>
      <c r="D1006" s="6"/>
      <c r="E1006" s="6"/>
      <c r="F1006" s="7"/>
      <c r="G1006" s="7"/>
      <c r="I1006" s="5"/>
      <c r="J1006" s="6"/>
      <c r="K1006" s="6"/>
      <c r="L1006" s="7"/>
      <c r="M1006" s="7"/>
      <c r="O1006" s="6"/>
      <c r="S1006" s="6"/>
    </row>
    <row r="1007" spans="3:19" s="1" customFormat="1" ht="13.2" x14ac:dyDescent="0.3">
      <c r="C1007" s="5"/>
      <c r="D1007" s="6"/>
      <c r="E1007" s="6"/>
      <c r="F1007" s="7"/>
      <c r="G1007" s="7"/>
      <c r="I1007" s="5"/>
      <c r="J1007" s="6"/>
      <c r="K1007" s="6"/>
      <c r="L1007" s="7"/>
      <c r="M1007" s="7"/>
      <c r="O1007" s="6"/>
      <c r="S1007" s="6"/>
    </row>
    <row r="1008" spans="3:19" s="1" customFormat="1" ht="13.2" x14ac:dyDescent="0.3">
      <c r="C1008" s="5"/>
      <c r="D1008" s="6"/>
      <c r="E1008" s="6"/>
      <c r="F1008" s="7"/>
      <c r="G1008" s="7"/>
      <c r="I1008" s="5"/>
      <c r="J1008" s="6"/>
      <c r="K1008" s="6"/>
      <c r="L1008" s="7"/>
      <c r="M1008" s="7"/>
      <c r="O1008" s="6"/>
      <c r="S1008" s="6"/>
    </row>
    <row r="1009" spans="3:19" s="1" customFormat="1" ht="13.2" x14ac:dyDescent="0.3">
      <c r="C1009" s="5"/>
      <c r="D1009" s="6"/>
      <c r="E1009" s="6"/>
      <c r="F1009" s="7"/>
      <c r="G1009" s="7"/>
      <c r="I1009" s="5"/>
      <c r="J1009" s="6"/>
      <c r="K1009" s="6"/>
      <c r="L1009" s="7"/>
      <c r="M1009" s="7"/>
      <c r="O1009" s="6"/>
      <c r="S1009" s="6"/>
    </row>
    <row r="1010" spans="3:19" s="1" customFormat="1" ht="13.2" x14ac:dyDescent="0.3">
      <c r="C1010" s="5"/>
      <c r="D1010" s="6"/>
      <c r="E1010" s="6"/>
      <c r="F1010" s="7"/>
      <c r="G1010" s="7"/>
      <c r="I1010" s="5"/>
      <c r="J1010" s="6"/>
      <c r="K1010" s="6"/>
      <c r="L1010" s="7"/>
      <c r="M1010" s="7"/>
      <c r="O1010" s="6"/>
      <c r="S1010" s="6"/>
    </row>
    <row r="1011" spans="3:19" s="1" customFormat="1" ht="13.2" x14ac:dyDescent="0.3">
      <c r="C1011" s="5"/>
      <c r="D1011" s="6"/>
      <c r="E1011" s="6"/>
      <c r="F1011" s="7"/>
      <c r="G1011" s="7"/>
      <c r="I1011" s="5"/>
      <c r="J1011" s="6"/>
      <c r="K1011" s="6"/>
      <c r="L1011" s="7"/>
      <c r="M1011" s="7"/>
      <c r="O1011" s="6"/>
      <c r="S1011" s="6"/>
    </row>
    <row r="1012" spans="3:19" s="1" customFormat="1" ht="13.2" x14ac:dyDescent="0.3">
      <c r="C1012" s="5"/>
      <c r="D1012" s="6"/>
      <c r="E1012" s="6"/>
      <c r="F1012" s="7"/>
      <c r="G1012" s="7"/>
      <c r="I1012" s="5"/>
      <c r="J1012" s="6"/>
      <c r="K1012" s="6"/>
      <c r="L1012" s="7"/>
      <c r="M1012" s="7"/>
      <c r="O1012" s="6"/>
      <c r="S1012" s="6"/>
    </row>
    <row r="1013" spans="3:19" s="1" customFormat="1" ht="13.2" x14ac:dyDescent="0.3">
      <c r="C1013" s="5"/>
      <c r="D1013" s="6"/>
      <c r="E1013" s="6"/>
      <c r="F1013" s="7"/>
      <c r="G1013" s="7"/>
      <c r="I1013" s="5"/>
      <c r="J1013" s="6"/>
      <c r="K1013" s="6"/>
      <c r="L1013" s="7"/>
      <c r="M1013" s="7"/>
      <c r="O1013" s="6"/>
      <c r="S1013" s="6"/>
    </row>
    <row r="1014" spans="3:19" s="1" customFormat="1" ht="13.2" x14ac:dyDescent="0.3">
      <c r="C1014" s="5"/>
      <c r="D1014" s="6"/>
      <c r="E1014" s="6"/>
      <c r="F1014" s="7"/>
      <c r="G1014" s="7"/>
      <c r="I1014" s="5"/>
      <c r="J1014" s="6"/>
      <c r="K1014" s="6"/>
      <c r="L1014" s="7"/>
      <c r="M1014" s="7"/>
      <c r="O1014" s="6"/>
      <c r="S1014" s="6"/>
    </row>
    <row r="1015" spans="3:19" s="1" customFormat="1" ht="13.2" x14ac:dyDescent="0.3">
      <c r="C1015" s="5"/>
      <c r="D1015" s="6"/>
      <c r="E1015" s="6"/>
      <c r="F1015" s="7"/>
      <c r="G1015" s="7"/>
      <c r="I1015" s="5"/>
      <c r="J1015" s="6"/>
      <c r="K1015" s="6"/>
      <c r="L1015" s="7"/>
      <c r="M1015" s="7"/>
      <c r="O1015" s="6"/>
      <c r="S1015" s="6"/>
    </row>
    <row r="1016" spans="3:19" s="1" customFormat="1" ht="13.2" x14ac:dyDescent="0.3">
      <c r="C1016" s="5"/>
      <c r="D1016" s="6"/>
      <c r="E1016" s="6"/>
      <c r="F1016" s="7"/>
      <c r="G1016" s="7"/>
      <c r="I1016" s="5"/>
      <c r="J1016" s="6"/>
      <c r="K1016" s="6"/>
      <c r="L1016" s="7"/>
      <c r="M1016" s="7"/>
      <c r="O1016" s="6"/>
      <c r="S1016" s="6"/>
    </row>
    <row r="1017" spans="3:19" s="1" customFormat="1" ht="13.2" x14ac:dyDescent="0.3">
      <c r="C1017" s="5"/>
      <c r="D1017" s="6"/>
      <c r="E1017" s="6"/>
      <c r="F1017" s="7"/>
      <c r="G1017" s="7"/>
      <c r="I1017" s="5"/>
      <c r="J1017" s="6"/>
      <c r="K1017" s="6"/>
      <c r="L1017" s="7"/>
      <c r="M1017" s="7"/>
      <c r="O1017" s="6"/>
      <c r="S1017" s="6"/>
    </row>
    <row r="1018" spans="3:19" s="1" customFormat="1" ht="13.2" x14ac:dyDescent="0.3">
      <c r="C1018" s="5"/>
      <c r="D1018" s="6"/>
      <c r="E1018" s="6"/>
      <c r="F1018" s="7"/>
      <c r="G1018" s="7"/>
      <c r="I1018" s="5"/>
      <c r="J1018" s="6"/>
      <c r="K1018" s="6"/>
      <c r="L1018" s="7"/>
      <c r="M1018" s="7"/>
      <c r="O1018" s="6"/>
      <c r="S1018" s="6"/>
    </row>
    <row r="1019" spans="3:19" s="1" customFormat="1" ht="13.2" x14ac:dyDescent="0.3">
      <c r="C1019" s="5"/>
      <c r="D1019" s="6"/>
      <c r="E1019" s="6"/>
      <c r="F1019" s="7"/>
      <c r="G1019" s="7"/>
      <c r="I1019" s="5"/>
      <c r="J1019" s="6"/>
      <c r="K1019" s="6"/>
      <c r="L1019" s="7"/>
      <c r="M1019" s="7"/>
      <c r="O1019" s="6"/>
      <c r="S1019" s="6"/>
    </row>
    <row r="1020" spans="3:19" s="1" customFormat="1" ht="13.2" x14ac:dyDescent="0.3">
      <c r="C1020" s="5"/>
      <c r="D1020" s="6"/>
      <c r="E1020" s="6"/>
      <c r="F1020" s="7"/>
      <c r="G1020" s="7"/>
      <c r="I1020" s="5"/>
      <c r="J1020" s="6"/>
      <c r="K1020" s="6"/>
      <c r="L1020" s="7"/>
      <c r="M1020" s="7"/>
      <c r="O1020" s="6"/>
      <c r="S1020" s="6"/>
    </row>
    <row r="1021" spans="3:19" s="1" customFormat="1" ht="13.2" x14ac:dyDescent="0.3">
      <c r="C1021" s="5"/>
      <c r="D1021" s="6"/>
      <c r="E1021" s="6"/>
      <c r="F1021" s="7"/>
      <c r="G1021" s="7"/>
      <c r="I1021" s="5"/>
      <c r="J1021" s="6"/>
      <c r="K1021" s="6"/>
      <c r="L1021" s="7"/>
      <c r="M1021" s="7"/>
      <c r="O1021" s="6"/>
      <c r="S1021" s="6"/>
    </row>
    <row r="1022" spans="3:19" s="1" customFormat="1" ht="13.2" x14ac:dyDescent="0.3">
      <c r="C1022" s="5"/>
      <c r="D1022" s="6"/>
      <c r="E1022" s="6"/>
      <c r="F1022" s="7"/>
      <c r="G1022" s="7"/>
      <c r="I1022" s="5"/>
      <c r="J1022" s="6"/>
      <c r="K1022" s="6"/>
      <c r="L1022" s="7"/>
      <c r="M1022" s="7"/>
      <c r="O1022" s="6"/>
      <c r="S1022" s="6"/>
    </row>
    <row r="1023" spans="3:19" s="1" customFormat="1" ht="13.2" x14ac:dyDescent="0.3">
      <c r="C1023" s="5"/>
      <c r="D1023" s="6"/>
      <c r="E1023" s="6"/>
      <c r="F1023" s="7"/>
      <c r="G1023" s="7"/>
      <c r="I1023" s="5"/>
      <c r="J1023" s="6"/>
      <c r="K1023" s="6"/>
      <c r="L1023" s="7"/>
      <c r="M1023" s="7"/>
      <c r="O1023" s="6"/>
      <c r="S1023" s="6"/>
    </row>
    <row r="1024" spans="3:19" s="1" customFormat="1" ht="13.2" x14ac:dyDescent="0.3">
      <c r="C1024" s="5"/>
      <c r="D1024" s="6"/>
      <c r="E1024" s="6"/>
      <c r="F1024" s="7"/>
      <c r="G1024" s="7"/>
      <c r="I1024" s="5"/>
      <c r="J1024" s="6"/>
      <c r="K1024" s="6"/>
      <c r="L1024" s="7"/>
      <c r="M1024" s="7"/>
      <c r="O1024" s="6"/>
      <c r="S1024" s="6"/>
    </row>
    <row r="1025" spans="3:19" s="1" customFormat="1" ht="13.2" x14ac:dyDescent="0.3">
      <c r="C1025" s="5"/>
      <c r="D1025" s="6"/>
      <c r="E1025" s="6"/>
      <c r="F1025" s="7"/>
      <c r="G1025" s="7"/>
      <c r="I1025" s="5"/>
      <c r="J1025" s="6"/>
      <c r="K1025" s="6"/>
      <c r="L1025" s="7"/>
      <c r="M1025" s="7"/>
      <c r="O1025" s="6"/>
      <c r="S1025" s="6"/>
    </row>
  </sheetData>
  <phoneticPr fontId="16" type="noConversion"/>
  <conditionalFormatting sqref="G310:G352 M310 M312:M320 M323 M325:M326 M329:M337 M339 M342 M344:M352 M311:N311 M321:N322 M324:N324 M327:N328 M338:N338 M340:N340 M341:O341 M343:O343">
    <cfRule type="expression" dxfId="19" priority="15">
      <formula>#REF!&lt;0</formula>
    </cfRule>
  </conditionalFormatting>
  <conditionalFormatting sqref="G310:G352 M310:M352">
    <cfRule type="expression" dxfId="18" priority="11">
      <formula>AND(ISBLANK(B310),G310&lt;&gt;#REF!)</formula>
    </cfRule>
  </conditionalFormatting>
  <conditionalFormatting sqref="N311 N321:N322 N324 N327:N328 N338 N340:N341 N343:O343">
    <cfRule type="expression" dxfId="17" priority="7">
      <formula>AND(ISBLANK(E311),N311&lt;&gt;#REF!)</formula>
    </cfRule>
  </conditionalFormatting>
  <conditionalFormatting sqref="O341">
    <cfRule type="expression" dxfId="16" priority="17">
      <formula>AND(ISBLANK(F341),O341&lt;&gt;#REF!)</formula>
    </cfRule>
  </conditionalFormatting>
  <dataValidations disablePrompts="1" count="1">
    <dataValidation type="custom" allowBlank="1" showDropDown="1" showErrorMessage="1" sqref="B16:B19 H16:H19" xr:uid="{C76F4089-6AEC-46B3-B5F3-1BF8813107A7}">
      <formula1>B16="521211"</formula1>
    </dataValidation>
  </dataValidations>
  <printOptions horizontalCentered="1"/>
  <pageMargins left="0.39370078740157483" right="0.35433070866141736" top="0.19685039370078741" bottom="0.59055118110236227" header="0" footer="0.39370078740157483"/>
  <pageSetup paperSize="9" scale="55" fitToHeight="0" orientation="landscape" r:id="rId1"/>
  <headerFooter>
    <oddFooter>&amp;LMatrik Semula Menjadi
(Usulan Revisi Anggaran TA. 2023)&amp;RHal &amp;P dari &amp;N</oddFooter>
  </headerFooter>
  <rowBreaks count="4" manualBreakCount="4">
    <brk id="97" min="1" max="13" man="1"/>
    <brk id="182" min="1" max="13" man="1"/>
    <brk id="260" min="1" max="13" man="1"/>
    <brk id="373" min="1" max="13" man="1"/>
  </rowBreaks>
  <drawing r:id="rId2"/>
  <legacyDrawing r:id="rId3"/>
  <tableParts count="1">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85E31-0C8C-490F-A8D3-592CD26246B4}">
  <dimension ref="A1:O71"/>
  <sheetViews>
    <sheetView showGridLines="0" showZeros="0" workbookViewId="0">
      <pane xSplit="2" ySplit="5" topLeftCell="D6" activePane="bottomRight" state="frozen"/>
      <selection pane="topRight" activeCell="C1" sqref="C1"/>
      <selection pane="bottomLeft" activeCell="A5" sqref="A5"/>
      <selection pane="bottomRight" activeCell="F77" sqref="F77"/>
    </sheetView>
  </sheetViews>
  <sheetFormatPr defaultRowHeight="13.2" x14ac:dyDescent="0.25"/>
  <cols>
    <col min="1" max="1" width="74" style="17" bestFit="1" customWidth="1"/>
    <col min="2" max="2" width="19.44140625" style="465" customWidth="1"/>
    <col min="3" max="16384" width="8.88671875" style="464"/>
  </cols>
  <sheetData>
    <row r="1" spans="1:15" x14ac:dyDescent="0.25">
      <c r="A1" s="469" t="s">
        <v>1075</v>
      </c>
    </row>
    <row r="2" spans="1:15" x14ac:dyDescent="0.25">
      <c r="A2" s="469" t="s">
        <v>1083</v>
      </c>
    </row>
    <row r="3" spans="1:15" x14ac:dyDescent="0.25">
      <c r="A3" s="469"/>
    </row>
    <row r="4" spans="1:15" s="483" customFormat="1" x14ac:dyDescent="0.25">
      <c r="A4" s="472" t="s">
        <v>1072</v>
      </c>
      <c r="B4" s="485" t="s">
        <v>1073</v>
      </c>
      <c r="C4" s="472" t="s">
        <v>1059</v>
      </c>
      <c r="D4" s="472" t="s">
        <v>1060</v>
      </c>
      <c r="E4" s="472" t="s">
        <v>1061</v>
      </c>
      <c r="F4" s="472" t="s">
        <v>1062</v>
      </c>
      <c r="G4" s="472" t="s">
        <v>1063</v>
      </c>
      <c r="H4" s="472" t="s">
        <v>1064</v>
      </c>
      <c r="I4" s="472" t="s">
        <v>1065</v>
      </c>
      <c r="J4" s="472" t="s">
        <v>1066</v>
      </c>
      <c r="K4" s="472" t="s">
        <v>1067</v>
      </c>
      <c r="L4" s="472" t="s">
        <v>1068</v>
      </c>
      <c r="M4" s="472" t="s">
        <v>1069</v>
      </c>
      <c r="N4" s="472" t="s">
        <v>1070</v>
      </c>
      <c r="O4" s="472" t="s">
        <v>1071</v>
      </c>
    </row>
    <row r="5" spans="1:15" x14ac:dyDescent="0.25">
      <c r="A5" s="471" t="s">
        <v>511</v>
      </c>
      <c r="B5" s="486">
        <v>23288180000</v>
      </c>
      <c r="C5" s="496">
        <f t="shared" ref="C5:N5" si="0">((C6*$B6)+(C15*$B15)+(C29*$B29)+(C48*$B48))/$B5</f>
        <v>1.2085135034167548E-2</v>
      </c>
      <c r="D5" s="496">
        <f t="shared" si="0"/>
        <v>2.4412453012644181E-2</v>
      </c>
      <c r="E5" s="496">
        <f t="shared" si="0"/>
        <v>2.6723153118878334E-2</v>
      </c>
      <c r="F5" s="496">
        <f t="shared" si="0"/>
        <v>2.5735939863054991E-2</v>
      </c>
      <c r="G5" s="496">
        <f t="shared" si="0"/>
        <v>3.9358180845390237E-2</v>
      </c>
      <c r="H5" s="496">
        <f t="shared" si="0"/>
        <v>3.9088275683200668E-2</v>
      </c>
      <c r="I5" s="496">
        <f t="shared" si="0"/>
        <v>2.4170270068335095E-2</v>
      </c>
      <c r="J5" s="496">
        <f t="shared" si="0"/>
        <v>2.7361373881514141E-2</v>
      </c>
      <c r="K5" s="496">
        <f t="shared" si="0"/>
        <v>2.6127357311734965E-2</v>
      </c>
      <c r="L5" s="496">
        <f t="shared" si="0"/>
        <v>2.7119190937205054E-2</v>
      </c>
      <c r="M5" s="496">
        <f t="shared" si="0"/>
        <v>2.6369540256044054E-2</v>
      </c>
      <c r="N5" s="496">
        <f t="shared" si="0"/>
        <v>2.4170270068335095E-2</v>
      </c>
      <c r="O5" s="497">
        <f t="shared" ref="O5:O22" si="1">SUM(C5:N5)</f>
        <v>0.32272114008050434</v>
      </c>
    </row>
    <row r="6" spans="1:15" x14ac:dyDescent="0.25">
      <c r="A6" s="466" t="s">
        <v>502</v>
      </c>
      <c r="B6" s="487">
        <v>749698000</v>
      </c>
      <c r="C6" s="491">
        <f>((C7*$B7)+(C11*$B11))/$B6</f>
        <v>0</v>
      </c>
      <c r="D6" s="492">
        <f>((D7*$B7)+(D11*$B11))/$B6</f>
        <v>0</v>
      </c>
      <c r="E6" s="492">
        <f t="shared" ref="E6:N6" si="2">((E7*$B7)+(E11*$B11))/$B6</f>
        <v>0</v>
      </c>
      <c r="F6" s="492">
        <f t="shared" si="2"/>
        <v>0</v>
      </c>
      <c r="G6" s="492">
        <f t="shared" si="2"/>
        <v>0</v>
      </c>
      <c r="H6" s="492">
        <f t="shared" si="2"/>
        <v>0</v>
      </c>
      <c r="I6" s="492">
        <f t="shared" si="2"/>
        <v>0</v>
      </c>
      <c r="J6" s="492">
        <f t="shared" si="2"/>
        <v>0</v>
      </c>
      <c r="K6" s="492">
        <f t="shared" si="2"/>
        <v>0</v>
      </c>
      <c r="L6" s="492">
        <f t="shared" si="2"/>
        <v>0</v>
      </c>
      <c r="M6" s="492">
        <f t="shared" si="2"/>
        <v>0</v>
      </c>
      <c r="N6" s="492">
        <f t="shared" si="2"/>
        <v>0</v>
      </c>
      <c r="O6" s="493">
        <f t="shared" si="1"/>
        <v>0</v>
      </c>
    </row>
    <row r="7" spans="1:15" x14ac:dyDescent="0.25">
      <c r="A7" s="467" t="s">
        <v>503</v>
      </c>
      <c r="B7" s="488">
        <v>511028000</v>
      </c>
      <c r="C7" s="494">
        <f t="shared" ref="C7:E7" si="3">((C8*$B8)+(C9*$B9)+(C10*$B10))/$B7</f>
        <v>0</v>
      </c>
      <c r="D7" s="494">
        <f t="shared" si="3"/>
        <v>0</v>
      </c>
      <c r="E7" s="494">
        <f t="shared" si="3"/>
        <v>0</v>
      </c>
      <c r="F7" s="494">
        <f>((F8*$B8)+(F9*$B9)+(F10*$B10))/$B7</f>
        <v>0</v>
      </c>
      <c r="G7" s="494">
        <f t="shared" ref="G7:N7" si="4">((G8*$B8)+(G9*$B9)+(G10*$B10))/$B7</f>
        <v>0</v>
      </c>
      <c r="H7" s="494">
        <f t="shared" si="4"/>
        <v>0</v>
      </c>
      <c r="I7" s="494">
        <f t="shared" si="4"/>
        <v>0</v>
      </c>
      <c r="J7" s="494">
        <f t="shared" si="4"/>
        <v>0</v>
      </c>
      <c r="K7" s="494">
        <f t="shared" si="4"/>
        <v>0</v>
      </c>
      <c r="L7" s="494">
        <f t="shared" si="4"/>
        <v>0</v>
      </c>
      <c r="M7" s="494">
        <f t="shared" si="4"/>
        <v>0</v>
      </c>
      <c r="N7" s="494">
        <f t="shared" si="4"/>
        <v>0</v>
      </c>
      <c r="O7" s="495">
        <f t="shared" si="1"/>
        <v>0</v>
      </c>
    </row>
    <row r="8" spans="1:15" x14ac:dyDescent="0.25">
      <c r="A8" s="468" t="s">
        <v>577</v>
      </c>
      <c r="B8" s="489">
        <v>396020000</v>
      </c>
      <c r="C8" s="484"/>
      <c r="D8" s="484"/>
      <c r="E8" s="484"/>
      <c r="F8" s="484"/>
      <c r="G8" s="484"/>
      <c r="H8" s="484"/>
      <c r="I8" s="484"/>
      <c r="J8" s="484"/>
      <c r="K8" s="484"/>
      <c r="L8" s="484"/>
      <c r="M8" s="484"/>
      <c r="N8" s="484"/>
      <c r="O8" s="498">
        <f t="shared" si="1"/>
        <v>0</v>
      </c>
    </row>
    <row r="9" spans="1:15" x14ac:dyDescent="0.25">
      <c r="A9" s="468" t="s">
        <v>92</v>
      </c>
      <c r="B9" s="490">
        <v>70516000</v>
      </c>
      <c r="C9" s="484"/>
      <c r="D9" s="484"/>
      <c r="E9" s="484"/>
      <c r="F9" s="484"/>
      <c r="G9" s="484"/>
      <c r="H9" s="484"/>
      <c r="I9" s="484"/>
      <c r="J9" s="484"/>
      <c r="K9" s="484"/>
      <c r="L9" s="484"/>
      <c r="M9" s="484"/>
      <c r="N9" s="484"/>
      <c r="O9" s="498">
        <f t="shared" si="1"/>
        <v>0</v>
      </c>
    </row>
    <row r="10" spans="1:15" x14ac:dyDescent="0.25">
      <c r="A10" s="468" t="s">
        <v>655</v>
      </c>
      <c r="B10" s="490">
        <v>44492000</v>
      </c>
      <c r="C10" s="484"/>
      <c r="D10" s="484"/>
      <c r="E10" s="484"/>
      <c r="F10" s="484"/>
      <c r="G10" s="484"/>
      <c r="H10" s="484"/>
      <c r="I10" s="484"/>
      <c r="J10" s="484"/>
      <c r="K10" s="484"/>
      <c r="L10" s="484"/>
      <c r="M10" s="484"/>
      <c r="N10" s="484"/>
      <c r="O10" s="498">
        <f t="shared" si="1"/>
        <v>0</v>
      </c>
    </row>
    <row r="11" spans="1:15" x14ac:dyDescent="0.25">
      <c r="A11" s="467" t="s">
        <v>504</v>
      </c>
      <c r="B11" s="488">
        <v>238670000</v>
      </c>
      <c r="C11" s="494">
        <f t="shared" ref="C11:E11" si="5">((C12*$B12)+(C13*$B13)+(C14*$B14))/$B11</f>
        <v>0</v>
      </c>
      <c r="D11" s="494">
        <f t="shared" si="5"/>
        <v>0</v>
      </c>
      <c r="E11" s="494">
        <f t="shared" si="5"/>
        <v>0</v>
      </c>
      <c r="F11" s="494">
        <f>((F12*$B12)+(F13*$B13)+(F14*$B14))/$B11</f>
        <v>0</v>
      </c>
      <c r="G11" s="494">
        <f t="shared" ref="G11:N11" si="6">((G12*$B12)+(G13*$B13)+(G14*$B14))/$B11</f>
        <v>0</v>
      </c>
      <c r="H11" s="494">
        <f t="shared" si="6"/>
        <v>0</v>
      </c>
      <c r="I11" s="494">
        <f t="shared" si="6"/>
        <v>0</v>
      </c>
      <c r="J11" s="494">
        <f t="shared" si="6"/>
        <v>0</v>
      </c>
      <c r="K11" s="494">
        <f t="shared" si="6"/>
        <v>0</v>
      </c>
      <c r="L11" s="494">
        <f t="shared" si="6"/>
        <v>0</v>
      </c>
      <c r="M11" s="494">
        <f t="shared" si="6"/>
        <v>0</v>
      </c>
      <c r="N11" s="494">
        <f t="shared" si="6"/>
        <v>0</v>
      </c>
      <c r="O11" s="495">
        <f t="shared" si="1"/>
        <v>0</v>
      </c>
    </row>
    <row r="12" spans="1:15" x14ac:dyDescent="0.25">
      <c r="A12" s="468" t="s">
        <v>588</v>
      </c>
      <c r="B12" s="489">
        <v>108750000</v>
      </c>
      <c r="C12" s="484"/>
      <c r="D12" s="484"/>
      <c r="E12" s="484"/>
      <c r="F12" s="484"/>
      <c r="G12" s="484"/>
      <c r="H12" s="484"/>
      <c r="I12" s="484"/>
      <c r="J12" s="484"/>
      <c r="K12" s="484"/>
      <c r="L12" s="484"/>
      <c r="M12" s="484"/>
      <c r="N12" s="484"/>
      <c r="O12" s="498">
        <f t="shared" si="1"/>
        <v>0</v>
      </c>
    </row>
    <row r="13" spans="1:15" x14ac:dyDescent="0.25">
      <c r="A13" s="468" t="s">
        <v>97</v>
      </c>
      <c r="B13" s="490">
        <v>102920000</v>
      </c>
      <c r="C13" s="484"/>
      <c r="D13" s="484"/>
      <c r="E13" s="484"/>
      <c r="F13" s="484"/>
      <c r="G13" s="484"/>
      <c r="H13" s="484"/>
      <c r="I13" s="484"/>
      <c r="J13" s="484"/>
      <c r="K13" s="484"/>
      <c r="L13" s="484"/>
      <c r="M13" s="484"/>
      <c r="N13" s="484"/>
      <c r="O13" s="498">
        <f t="shared" si="1"/>
        <v>0</v>
      </c>
    </row>
    <row r="14" spans="1:15" x14ac:dyDescent="0.25">
      <c r="A14" s="468" t="s">
        <v>1053</v>
      </c>
      <c r="B14" s="490">
        <v>27000000</v>
      </c>
      <c r="C14" s="484"/>
      <c r="D14" s="484"/>
      <c r="E14" s="484"/>
      <c r="F14" s="484"/>
      <c r="G14" s="484"/>
      <c r="H14" s="484"/>
      <c r="I14" s="484"/>
      <c r="J14" s="484"/>
      <c r="K14" s="484"/>
      <c r="L14" s="484"/>
      <c r="M14" s="484"/>
      <c r="N14" s="484"/>
      <c r="O14" s="498">
        <f t="shared" si="1"/>
        <v>0</v>
      </c>
    </row>
    <row r="15" spans="1:15" x14ac:dyDescent="0.25">
      <c r="A15" s="466" t="s">
        <v>499</v>
      </c>
      <c r="B15" s="487">
        <v>1087028000</v>
      </c>
      <c r="C15" s="492">
        <f>((C16*$B16)+(C23*$B23))/$B15</f>
        <v>0</v>
      </c>
      <c r="D15" s="492">
        <f>((D16*$B16)+(D23*$B23))/$B15</f>
        <v>0</v>
      </c>
      <c r="E15" s="492">
        <f t="shared" ref="E15:N15" si="7">((E16*$B16)+(E23*$B23))/$B15</f>
        <v>0</v>
      </c>
      <c r="F15" s="492">
        <f t="shared" si="7"/>
        <v>0</v>
      </c>
      <c r="G15" s="492">
        <f t="shared" si="7"/>
        <v>0</v>
      </c>
      <c r="H15" s="492">
        <f t="shared" si="7"/>
        <v>0</v>
      </c>
      <c r="I15" s="492">
        <f t="shared" si="7"/>
        <v>0</v>
      </c>
      <c r="J15" s="492">
        <f t="shared" si="7"/>
        <v>0</v>
      </c>
      <c r="K15" s="492">
        <f t="shared" si="7"/>
        <v>0</v>
      </c>
      <c r="L15" s="492">
        <f t="shared" si="7"/>
        <v>0</v>
      </c>
      <c r="M15" s="492">
        <f t="shared" si="7"/>
        <v>0</v>
      </c>
      <c r="N15" s="492">
        <f t="shared" si="7"/>
        <v>0</v>
      </c>
      <c r="O15" s="493">
        <f t="shared" si="1"/>
        <v>0</v>
      </c>
    </row>
    <row r="16" spans="1:15" x14ac:dyDescent="0.25">
      <c r="A16" s="467" t="s">
        <v>500</v>
      </c>
      <c r="B16" s="488">
        <v>605963000</v>
      </c>
      <c r="C16" s="494">
        <f t="shared" ref="C16:E16" si="8">((C17*$B17)+(C18*$B18)+(C19*$B19)+(C20*$B20)+(C21*$B21)+(C22*$B22))/$B16</f>
        <v>0</v>
      </c>
      <c r="D16" s="494">
        <f t="shared" si="8"/>
        <v>0</v>
      </c>
      <c r="E16" s="494">
        <f t="shared" si="8"/>
        <v>0</v>
      </c>
      <c r="F16" s="494">
        <f>((F17*$B17)+(F18*$B18)+(F19*$B19)+(F20*$B20)+(F21*$B21)+(F22*$B22))/$B16</f>
        <v>0</v>
      </c>
      <c r="G16" s="494">
        <f t="shared" ref="G16:N16" si="9">((G17*$B17)+(G18*$B18)+(G19*$B19)+(G20*$B20)+(G21*$B21)+(G22*$B22))/$B16</f>
        <v>0</v>
      </c>
      <c r="H16" s="494">
        <f t="shared" si="9"/>
        <v>0</v>
      </c>
      <c r="I16" s="494">
        <f t="shared" si="9"/>
        <v>0</v>
      </c>
      <c r="J16" s="494">
        <f t="shared" si="9"/>
        <v>0</v>
      </c>
      <c r="K16" s="494">
        <f t="shared" si="9"/>
        <v>0</v>
      </c>
      <c r="L16" s="494">
        <f t="shared" si="9"/>
        <v>0</v>
      </c>
      <c r="M16" s="494">
        <f t="shared" si="9"/>
        <v>0</v>
      </c>
      <c r="N16" s="494">
        <f t="shared" si="9"/>
        <v>0</v>
      </c>
      <c r="O16" s="495">
        <f t="shared" si="1"/>
        <v>0</v>
      </c>
    </row>
    <row r="17" spans="1:15" x14ac:dyDescent="0.25">
      <c r="A17" s="468" t="s">
        <v>22</v>
      </c>
      <c r="B17" s="489">
        <v>131673000</v>
      </c>
      <c r="C17" s="484"/>
      <c r="D17" s="484"/>
      <c r="E17" s="484"/>
      <c r="F17" s="484"/>
      <c r="G17" s="484"/>
      <c r="H17" s="484"/>
      <c r="I17" s="484"/>
      <c r="J17" s="484"/>
      <c r="K17" s="484"/>
      <c r="L17" s="484"/>
      <c r="M17" s="484"/>
      <c r="N17" s="484"/>
      <c r="O17" s="498">
        <f t="shared" si="1"/>
        <v>0</v>
      </c>
    </row>
    <row r="18" spans="1:15" x14ac:dyDescent="0.25">
      <c r="A18" s="468" t="s">
        <v>39</v>
      </c>
      <c r="B18" s="490">
        <v>54569000</v>
      </c>
      <c r="C18" s="484"/>
      <c r="D18" s="484"/>
      <c r="E18" s="484"/>
      <c r="F18" s="484"/>
      <c r="G18" s="484"/>
      <c r="H18" s="484"/>
      <c r="I18" s="484"/>
      <c r="J18" s="484"/>
      <c r="K18" s="484"/>
      <c r="L18" s="484"/>
      <c r="M18" s="484"/>
      <c r="N18" s="484"/>
      <c r="O18" s="498">
        <f t="shared" si="1"/>
        <v>0</v>
      </c>
    </row>
    <row r="19" spans="1:15" x14ac:dyDescent="0.25">
      <c r="A19" s="468" t="s">
        <v>658</v>
      </c>
      <c r="B19" s="490">
        <v>94784000</v>
      </c>
      <c r="C19" s="484"/>
      <c r="D19" s="484"/>
      <c r="E19" s="484"/>
      <c r="F19" s="484"/>
      <c r="G19" s="484"/>
      <c r="H19" s="484"/>
      <c r="I19" s="484"/>
      <c r="J19" s="484"/>
      <c r="K19" s="484"/>
      <c r="L19" s="484"/>
      <c r="M19" s="484"/>
      <c r="N19" s="484"/>
      <c r="O19" s="498">
        <f t="shared" si="1"/>
        <v>0</v>
      </c>
    </row>
    <row r="20" spans="1:15" x14ac:dyDescent="0.25">
      <c r="A20" s="468" t="s">
        <v>960</v>
      </c>
      <c r="B20" s="490">
        <v>158755000</v>
      </c>
      <c r="C20" s="484"/>
      <c r="D20" s="484"/>
      <c r="E20" s="484"/>
      <c r="F20" s="484"/>
      <c r="G20" s="484"/>
      <c r="H20" s="484"/>
      <c r="I20" s="484"/>
      <c r="J20" s="484"/>
      <c r="K20" s="484"/>
      <c r="L20" s="484"/>
      <c r="M20" s="484"/>
      <c r="N20" s="484"/>
      <c r="O20" s="498">
        <f t="shared" si="1"/>
        <v>0</v>
      </c>
    </row>
    <row r="21" spans="1:15" x14ac:dyDescent="0.25">
      <c r="A21" s="468" t="s">
        <v>1057</v>
      </c>
      <c r="B21" s="490">
        <v>97379000</v>
      </c>
      <c r="C21" s="484"/>
      <c r="D21" s="484"/>
      <c r="E21" s="484"/>
      <c r="F21" s="484"/>
      <c r="G21" s="484"/>
      <c r="H21" s="484"/>
      <c r="I21" s="484"/>
      <c r="J21" s="484"/>
      <c r="K21" s="484"/>
      <c r="L21" s="484"/>
      <c r="M21" s="484"/>
      <c r="N21" s="484"/>
      <c r="O21" s="498">
        <f t="shared" si="1"/>
        <v>0</v>
      </c>
    </row>
    <row r="22" spans="1:15" x14ac:dyDescent="0.25">
      <c r="A22" s="468" t="s">
        <v>204</v>
      </c>
      <c r="B22" s="490">
        <v>68803000</v>
      </c>
      <c r="C22" s="484"/>
      <c r="D22" s="484"/>
      <c r="E22" s="484"/>
      <c r="F22" s="484"/>
      <c r="G22" s="484"/>
      <c r="H22" s="484"/>
      <c r="I22" s="484"/>
      <c r="J22" s="484"/>
      <c r="K22" s="484"/>
      <c r="L22" s="484"/>
      <c r="M22" s="484"/>
      <c r="N22" s="484"/>
      <c r="O22" s="498">
        <f t="shared" si="1"/>
        <v>0</v>
      </c>
    </row>
    <row r="23" spans="1:15" x14ac:dyDescent="0.25">
      <c r="A23" s="467" t="s">
        <v>501</v>
      </c>
      <c r="B23" s="488">
        <v>481065000</v>
      </c>
      <c r="C23" s="494">
        <f>((C24*$B24)+(C25*$B25)+(C26*$B26)+(C27*$B27)+(C28*$B28))/$B23</f>
        <v>0</v>
      </c>
      <c r="D23" s="494">
        <f t="shared" ref="D23:N23" si="10">((D24*$B24)+(D25*$B25)+(D26*$B26)+(D27*$B27)+(D28*$B28))/$B23</f>
        <v>0</v>
      </c>
      <c r="E23" s="494">
        <f t="shared" si="10"/>
        <v>0</v>
      </c>
      <c r="F23" s="494">
        <f t="shared" si="10"/>
        <v>0</v>
      </c>
      <c r="G23" s="494">
        <f t="shared" si="10"/>
        <v>0</v>
      </c>
      <c r="H23" s="494">
        <f t="shared" si="10"/>
        <v>0</v>
      </c>
      <c r="I23" s="494">
        <f t="shared" si="10"/>
        <v>0</v>
      </c>
      <c r="J23" s="494">
        <f t="shared" si="10"/>
        <v>0</v>
      </c>
      <c r="K23" s="494">
        <f t="shared" si="10"/>
        <v>0</v>
      </c>
      <c r="L23" s="494">
        <f t="shared" si="10"/>
        <v>0</v>
      </c>
      <c r="M23" s="494">
        <f t="shared" si="10"/>
        <v>0</v>
      </c>
      <c r="N23" s="494">
        <f t="shared" si="10"/>
        <v>0</v>
      </c>
      <c r="O23" s="495">
        <f>SUM(C23:N23)</f>
        <v>0</v>
      </c>
    </row>
    <row r="24" spans="1:15" x14ac:dyDescent="0.25">
      <c r="A24" s="468" t="s">
        <v>562</v>
      </c>
      <c r="B24" s="489">
        <v>44300000</v>
      </c>
      <c r="C24" s="484"/>
      <c r="D24" s="484"/>
      <c r="E24" s="484"/>
      <c r="F24" s="484"/>
      <c r="G24" s="484"/>
      <c r="H24" s="484"/>
      <c r="I24" s="484"/>
      <c r="J24" s="484"/>
      <c r="K24" s="484"/>
      <c r="L24" s="484"/>
      <c r="M24" s="484"/>
      <c r="N24" s="484"/>
      <c r="O24" s="498">
        <f t="shared" ref="O24:O70" si="11">SUM(C24:N24)</f>
        <v>0</v>
      </c>
    </row>
    <row r="25" spans="1:15" x14ac:dyDescent="0.25">
      <c r="A25" s="468" t="s">
        <v>567</v>
      </c>
      <c r="B25" s="490">
        <v>91252000</v>
      </c>
      <c r="C25" s="484"/>
      <c r="D25" s="484"/>
      <c r="E25" s="484"/>
      <c r="F25" s="484"/>
      <c r="G25" s="484"/>
      <c r="H25" s="484"/>
      <c r="I25" s="484"/>
      <c r="J25" s="484"/>
      <c r="K25" s="484"/>
      <c r="L25" s="484"/>
      <c r="M25" s="484"/>
      <c r="N25" s="484"/>
      <c r="O25" s="498">
        <f t="shared" si="11"/>
        <v>0</v>
      </c>
    </row>
    <row r="26" spans="1:15" x14ac:dyDescent="0.25">
      <c r="A26" s="468" t="s">
        <v>661</v>
      </c>
      <c r="B26" s="490">
        <v>187067000</v>
      </c>
      <c r="C26" s="484"/>
      <c r="D26" s="484"/>
      <c r="E26" s="484"/>
      <c r="F26" s="484"/>
      <c r="G26" s="484"/>
      <c r="H26" s="484"/>
      <c r="I26" s="484"/>
      <c r="J26" s="484"/>
      <c r="K26" s="484"/>
      <c r="L26" s="484"/>
      <c r="M26" s="484"/>
      <c r="N26" s="484"/>
      <c r="O26" s="498">
        <f t="shared" si="11"/>
        <v>0</v>
      </c>
    </row>
    <row r="27" spans="1:15" x14ac:dyDescent="0.25">
      <c r="A27" s="468" t="s">
        <v>1017</v>
      </c>
      <c r="B27" s="490">
        <v>122646000</v>
      </c>
      <c r="C27" s="484"/>
      <c r="D27" s="484"/>
      <c r="E27" s="484"/>
      <c r="F27" s="484"/>
      <c r="G27" s="484"/>
      <c r="H27" s="484"/>
      <c r="I27" s="484"/>
      <c r="J27" s="484"/>
      <c r="K27" s="484"/>
      <c r="L27" s="484"/>
      <c r="M27" s="484"/>
      <c r="N27" s="484"/>
      <c r="O27" s="498">
        <f t="shared" si="11"/>
        <v>0</v>
      </c>
    </row>
    <row r="28" spans="1:15" x14ac:dyDescent="0.25">
      <c r="A28" s="468" t="s">
        <v>1051</v>
      </c>
      <c r="B28" s="490">
        <v>35800000</v>
      </c>
      <c r="C28" s="484"/>
      <c r="D28" s="484"/>
      <c r="E28" s="484"/>
      <c r="F28" s="484"/>
      <c r="G28" s="484"/>
      <c r="H28" s="484"/>
      <c r="I28" s="484"/>
      <c r="J28" s="484"/>
      <c r="K28" s="484"/>
      <c r="L28" s="484"/>
      <c r="M28" s="484"/>
      <c r="N28" s="484"/>
      <c r="O28" s="498">
        <f t="shared" si="11"/>
        <v>0</v>
      </c>
    </row>
    <row r="29" spans="1:15" x14ac:dyDescent="0.25">
      <c r="A29" s="466" t="s">
        <v>507</v>
      </c>
      <c r="B29" s="487">
        <v>10175030000</v>
      </c>
      <c r="C29" s="492">
        <f>((C30*$B30)+(C42*$B42))/$B29</f>
        <v>0</v>
      </c>
      <c r="D29" s="492">
        <f>((D30*$B30)+(D42*$B42))/$B29</f>
        <v>0</v>
      </c>
      <c r="E29" s="492">
        <f t="shared" ref="E29:N29" si="12">((E30*$B30)+(E42*$B42))/$B29</f>
        <v>0</v>
      </c>
      <c r="F29" s="492">
        <f t="shared" si="12"/>
        <v>0</v>
      </c>
      <c r="G29" s="492">
        <f t="shared" si="12"/>
        <v>0</v>
      </c>
      <c r="H29" s="492">
        <f t="shared" si="12"/>
        <v>0</v>
      </c>
      <c r="I29" s="492">
        <f t="shared" si="12"/>
        <v>0</v>
      </c>
      <c r="J29" s="492">
        <f t="shared" si="12"/>
        <v>0</v>
      </c>
      <c r="K29" s="492">
        <f t="shared" si="12"/>
        <v>0</v>
      </c>
      <c r="L29" s="492">
        <f t="shared" si="12"/>
        <v>0</v>
      </c>
      <c r="M29" s="492">
        <f t="shared" si="12"/>
        <v>0</v>
      </c>
      <c r="N29" s="492">
        <f t="shared" si="12"/>
        <v>0</v>
      </c>
      <c r="O29" s="493">
        <f t="shared" si="11"/>
        <v>0</v>
      </c>
    </row>
    <row r="30" spans="1:15" x14ac:dyDescent="0.25">
      <c r="A30" s="467" t="s">
        <v>508</v>
      </c>
      <c r="B30" s="488">
        <v>9602241000</v>
      </c>
      <c r="C30" s="494">
        <f>((C31*$B31)+(C32*$B32)+(C33*$B33)+(C34*$B34)+(C35*$B35)+(C36*$B36)+(C37*$B37)+(C38*$B38)+(C39*$B39)+(C40*$B40)+(C41*$B41))/$B30</f>
        <v>0</v>
      </c>
      <c r="D30" s="494">
        <f>((D31*$B31)+(D32*$B32)+(D33*$B33)+(D34*$B34)+(D35*$B35)+(D36*$B36)+(D37*$B37)+(D38*$B38)+(D39*$B39)+(D40*$B40)+(D41*$B41))/$B30</f>
        <v>0</v>
      </c>
      <c r="E30" s="494">
        <f t="shared" ref="E30:N30" si="13">((E31*$B31)+(E32*$B32)+(E33*$B33)+(E34*$B34)+(E35*$B35)+(E36*$B36)+(E37*$B37)+(E38*$B38)+(E39*$B39)+(E40*$B40)+(E41*$B41))/$B30</f>
        <v>0</v>
      </c>
      <c r="F30" s="494">
        <f t="shared" si="13"/>
        <v>0</v>
      </c>
      <c r="G30" s="494">
        <f t="shared" si="13"/>
        <v>0</v>
      </c>
      <c r="H30" s="494">
        <f t="shared" si="13"/>
        <v>0</v>
      </c>
      <c r="I30" s="494">
        <f t="shared" si="13"/>
        <v>0</v>
      </c>
      <c r="J30" s="494">
        <f t="shared" si="13"/>
        <v>0</v>
      </c>
      <c r="K30" s="494">
        <f t="shared" si="13"/>
        <v>0</v>
      </c>
      <c r="L30" s="494">
        <f t="shared" si="13"/>
        <v>0</v>
      </c>
      <c r="M30" s="494">
        <f t="shared" si="13"/>
        <v>0</v>
      </c>
      <c r="N30" s="494">
        <f t="shared" si="13"/>
        <v>0</v>
      </c>
      <c r="O30" s="495">
        <f t="shared" si="11"/>
        <v>0</v>
      </c>
    </row>
    <row r="31" spans="1:15" x14ac:dyDescent="0.25">
      <c r="A31" s="468" t="s">
        <v>128</v>
      </c>
      <c r="B31" s="489">
        <v>104426000</v>
      </c>
      <c r="C31" s="484"/>
      <c r="D31" s="484"/>
      <c r="E31" s="484"/>
      <c r="F31" s="484"/>
      <c r="G31" s="484"/>
      <c r="H31" s="484"/>
      <c r="I31" s="484"/>
      <c r="J31" s="484"/>
      <c r="K31" s="484"/>
      <c r="L31" s="484"/>
      <c r="M31" s="484"/>
      <c r="N31" s="484"/>
      <c r="O31" s="498">
        <f t="shared" si="11"/>
        <v>0</v>
      </c>
    </row>
    <row r="32" spans="1:15" x14ac:dyDescent="0.25">
      <c r="A32" s="468" t="s">
        <v>785</v>
      </c>
      <c r="B32" s="490">
        <v>103800000</v>
      </c>
      <c r="C32" s="484"/>
      <c r="D32" s="484"/>
      <c r="E32" s="484"/>
      <c r="F32" s="484"/>
      <c r="G32" s="484"/>
      <c r="H32" s="484"/>
      <c r="I32" s="484"/>
      <c r="J32" s="484"/>
      <c r="K32" s="484"/>
      <c r="L32" s="484"/>
      <c r="M32" s="484"/>
      <c r="N32" s="484"/>
      <c r="O32" s="498">
        <f t="shared" si="11"/>
        <v>0</v>
      </c>
    </row>
    <row r="33" spans="1:15" x14ac:dyDescent="0.25">
      <c r="A33" s="468" t="s">
        <v>331</v>
      </c>
      <c r="B33" s="490">
        <v>171990000</v>
      </c>
      <c r="C33" s="484"/>
      <c r="D33" s="484"/>
      <c r="E33" s="484"/>
      <c r="F33" s="484"/>
      <c r="G33" s="484"/>
      <c r="H33" s="484"/>
      <c r="I33" s="484"/>
      <c r="J33" s="484"/>
      <c r="K33" s="484"/>
      <c r="L33" s="484"/>
      <c r="M33" s="484"/>
      <c r="N33" s="484"/>
      <c r="O33" s="498">
        <f t="shared" si="11"/>
        <v>0</v>
      </c>
    </row>
    <row r="34" spans="1:15" x14ac:dyDescent="0.25">
      <c r="A34" s="468" t="s">
        <v>796</v>
      </c>
      <c r="B34" s="490">
        <v>121326000</v>
      </c>
      <c r="C34" s="484"/>
      <c r="D34" s="484"/>
      <c r="E34" s="484"/>
      <c r="F34" s="484"/>
      <c r="G34" s="484"/>
      <c r="H34" s="484"/>
      <c r="I34" s="484"/>
      <c r="J34" s="484"/>
      <c r="K34" s="484"/>
      <c r="L34" s="484"/>
      <c r="M34" s="484"/>
      <c r="N34" s="484"/>
      <c r="O34" s="498">
        <f t="shared" si="11"/>
        <v>0</v>
      </c>
    </row>
    <row r="35" spans="1:15" x14ac:dyDescent="0.25">
      <c r="A35" s="468" t="s">
        <v>805</v>
      </c>
      <c r="B35" s="490">
        <v>96250000</v>
      </c>
      <c r="C35" s="484"/>
      <c r="D35" s="484"/>
      <c r="E35" s="484"/>
      <c r="F35" s="484"/>
      <c r="G35" s="484"/>
      <c r="H35" s="484"/>
      <c r="I35" s="484"/>
      <c r="J35" s="484"/>
      <c r="K35" s="484"/>
      <c r="L35" s="484"/>
      <c r="M35" s="484"/>
      <c r="N35" s="484"/>
      <c r="O35" s="498">
        <f t="shared" si="11"/>
        <v>0</v>
      </c>
    </row>
    <row r="36" spans="1:15" x14ac:dyDescent="0.25">
      <c r="A36" s="468" t="s">
        <v>813</v>
      </c>
      <c r="B36" s="490">
        <v>85749000</v>
      </c>
      <c r="C36" s="484"/>
      <c r="D36" s="484"/>
      <c r="E36" s="484"/>
      <c r="F36" s="484"/>
      <c r="G36" s="484"/>
      <c r="H36" s="484"/>
      <c r="I36" s="484"/>
      <c r="J36" s="484"/>
      <c r="K36" s="484"/>
      <c r="L36" s="484"/>
      <c r="M36" s="484"/>
      <c r="N36" s="484"/>
      <c r="O36" s="498">
        <f t="shared" si="11"/>
        <v>0</v>
      </c>
    </row>
    <row r="37" spans="1:15" x14ac:dyDescent="0.25">
      <c r="A37" s="468" t="s">
        <v>823</v>
      </c>
      <c r="B37" s="490">
        <v>418700000</v>
      </c>
      <c r="C37" s="484"/>
      <c r="D37" s="484"/>
      <c r="E37" s="484"/>
      <c r="F37" s="484"/>
      <c r="G37" s="484"/>
      <c r="H37" s="484"/>
      <c r="I37" s="484"/>
      <c r="J37" s="484"/>
      <c r="K37" s="484"/>
      <c r="L37" s="484"/>
      <c r="M37" s="484"/>
      <c r="N37" s="484"/>
      <c r="O37" s="498">
        <f t="shared" si="11"/>
        <v>0</v>
      </c>
    </row>
    <row r="38" spans="1:15" x14ac:dyDescent="0.25">
      <c r="A38" s="468" t="s">
        <v>443</v>
      </c>
      <c r="B38" s="490">
        <v>2523377000</v>
      </c>
      <c r="C38" s="484"/>
      <c r="D38" s="484"/>
      <c r="E38" s="484"/>
      <c r="F38" s="484"/>
      <c r="G38" s="484"/>
      <c r="H38" s="484"/>
      <c r="I38" s="484"/>
      <c r="J38" s="484"/>
      <c r="K38" s="484"/>
      <c r="L38" s="484"/>
      <c r="M38" s="484"/>
      <c r="N38" s="484"/>
      <c r="O38" s="498">
        <f t="shared" si="11"/>
        <v>0</v>
      </c>
    </row>
    <row r="39" spans="1:15" x14ac:dyDescent="0.25">
      <c r="A39" s="468" t="s">
        <v>461</v>
      </c>
      <c r="B39" s="490">
        <v>5699412000</v>
      </c>
      <c r="C39" s="484"/>
      <c r="D39" s="484"/>
      <c r="E39" s="484"/>
      <c r="F39" s="484"/>
      <c r="G39" s="484"/>
      <c r="H39" s="484"/>
      <c r="I39" s="484"/>
      <c r="J39" s="484"/>
      <c r="K39" s="484"/>
      <c r="L39" s="484"/>
      <c r="M39" s="484"/>
      <c r="N39" s="484"/>
      <c r="O39" s="498">
        <f t="shared" si="11"/>
        <v>0</v>
      </c>
    </row>
    <row r="40" spans="1:15" x14ac:dyDescent="0.25">
      <c r="A40" s="468" t="s">
        <v>483</v>
      </c>
      <c r="B40" s="490">
        <v>186041000</v>
      </c>
      <c r="C40" s="484"/>
      <c r="D40" s="484"/>
      <c r="E40" s="484"/>
      <c r="F40" s="484"/>
      <c r="G40" s="484"/>
      <c r="H40" s="484"/>
      <c r="I40" s="484"/>
      <c r="J40" s="484"/>
      <c r="K40" s="484"/>
      <c r="L40" s="484"/>
      <c r="M40" s="484"/>
      <c r="N40" s="484"/>
      <c r="O40" s="498">
        <f t="shared" si="11"/>
        <v>0</v>
      </c>
    </row>
    <row r="41" spans="1:15" x14ac:dyDescent="0.25">
      <c r="A41" s="468" t="s">
        <v>494</v>
      </c>
      <c r="B41" s="490">
        <v>91170000</v>
      </c>
      <c r="C41" s="484"/>
      <c r="D41" s="484"/>
      <c r="E41" s="484"/>
      <c r="F41" s="484"/>
      <c r="G41" s="484"/>
      <c r="H41" s="484"/>
      <c r="I41" s="484"/>
      <c r="J41" s="484"/>
      <c r="K41" s="484"/>
      <c r="L41" s="484"/>
      <c r="M41" s="484"/>
      <c r="N41" s="484"/>
      <c r="O41" s="498">
        <f t="shared" si="11"/>
        <v>0</v>
      </c>
    </row>
    <row r="42" spans="1:15" x14ac:dyDescent="0.25">
      <c r="A42" s="467" t="s">
        <v>509</v>
      </c>
      <c r="B42" s="488">
        <v>572789000</v>
      </c>
      <c r="C42" s="494">
        <f t="shared" ref="C42:N42" si="14">((C43*$B43)+(C44*$B44)+(C45*$B45)+(C46*$B46)+(C47*$B47))/$B42</f>
        <v>0</v>
      </c>
      <c r="D42" s="494">
        <f t="shared" si="14"/>
        <v>0</v>
      </c>
      <c r="E42" s="494">
        <f t="shared" si="14"/>
        <v>0</v>
      </c>
      <c r="F42" s="494">
        <f t="shared" si="14"/>
        <v>0</v>
      </c>
      <c r="G42" s="494">
        <f t="shared" si="14"/>
        <v>0</v>
      </c>
      <c r="H42" s="494">
        <f t="shared" si="14"/>
        <v>0</v>
      </c>
      <c r="I42" s="494">
        <f t="shared" si="14"/>
        <v>0</v>
      </c>
      <c r="J42" s="494">
        <f t="shared" si="14"/>
        <v>0</v>
      </c>
      <c r="K42" s="494">
        <f t="shared" si="14"/>
        <v>0</v>
      </c>
      <c r="L42" s="494">
        <f t="shared" si="14"/>
        <v>0</v>
      </c>
      <c r="M42" s="494">
        <f t="shared" si="14"/>
        <v>0</v>
      </c>
      <c r="N42" s="494">
        <f t="shared" si="14"/>
        <v>0</v>
      </c>
      <c r="O42" s="495">
        <f t="shared" si="11"/>
        <v>0</v>
      </c>
    </row>
    <row r="43" spans="1:15" x14ac:dyDescent="0.25">
      <c r="A43" s="468" t="s">
        <v>663</v>
      </c>
      <c r="B43" s="489">
        <v>50000000</v>
      </c>
      <c r="C43" s="484"/>
      <c r="D43" s="484"/>
      <c r="E43" s="484"/>
      <c r="F43" s="484"/>
      <c r="G43" s="484"/>
      <c r="H43" s="484"/>
      <c r="I43" s="484"/>
      <c r="J43" s="484"/>
      <c r="K43" s="484"/>
      <c r="L43" s="484"/>
      <c r="M43" s="484"/>
      <c r="N43" s="484"/>
      <c r="O43" s="498">
        <f t="shared" si="11"/>
        <v>0</v>
      </c>
    </row>
    <row r="44" spans="1:15" x14ac:dyDescent="0.25">
      <c r="A44" s="468" t="s">
        <v>845</v>
      </c>
      <c r="B44" s="490">
        <v>86197000</v>
      </c>
      <c r="C44" s="484"/>
      <c r="D44" s="484"/>
      <c r="E44" s="484"/>
      <c r="F44" s="484"/>
      <c r="G44" s="484"/>
      <c r="H44" s="484"/>
      <c r="I44" s="484"/>
      <c r="J44" s="484"/>
      <c r="K44" s="484"/>
      <c r="L44" s="484"/>
      <c r="M44" s="484"/>
      <c r="N44" s="484"/>
      <c r="O44" s="498">
        <f t="shared" si="11"/>
        <v>0</v>
      </c>
    </row>
    <row r="45" spans="1:15" x14ac:dyDescent="0.25">
      <c r="A45" s="468" t="s">
        <v>849</v>
      </c>
      <c r="B45" s="490">
        <v>117153000</v>
      </c>
      <c r="C45" s="484"/>
      <c r="D45" s="484"/>
      <c r="E45" s="484"/>
      <c r="F45" s="484"/>
      <c r="G45" s="484"/>
      <c r="H45" s="484"/>
      <c r="I45" s="484"/>
      <c r="J45" s="484"/>
      <c r="K45" s="484"/>
      <c r="L45" s="484"/>
      <c r="M45" s="484"/>
      <c r="N45" s="484"/>
      <c r="O45" s="498">
        <f t="shared" si="11"/>
        <v>0</v>
      </c>
    </row>
    <row r="46" spans="1:15" x14ac:dyDescent="0.25">
      <c r="A46" s="468" t="s">
        <v>856</v>
      </c>
      <c r="B46" s="490">
        <v>226128000</v>
      </c>
      <c r="C46" s="484"/>
      <c r="D46" s="484"/>
      <c r="E46" s="484"/>
      <c r="F46" s="484"/>
      <c r="G46" s="484"/>
      <c r="H46" s="484"/>
      <c r="I46" s="484"/>
      <c r="J46" s="484"/>
      <c r="K46" s="484"/>
      <c r="L46" s="484"/>
      <c r="M46" s="484"/>
      <c r="N46" s="484"/>
      <c r="O46" s="498">
        <f t="shared" si="11"/>
        <v>0</v>
      </c>
    </row>
    <row r="47" spans="1:15" x14ac:dyDescent="0.25">
      <c r="A47" s="468" t="s">
        <v>867</v>
      </c>
      <c r="B47" s="490">
        <v>93311000</v>
      </c>
      <c r="C47" s="484"/>
      <c r="D47" s="484"/>
      <c r="E47" s="484"/>
      <c r="F47" s="484"/>
      <c r="G47" s="484"/>
      <c r="H47" s="484"/>
      <c r="I47" s="484"/>
      <c r="J47" s="484"/>
      <c r="K47" s="484"/>
      <c r="L47" s="484"/>
      <c r="M47" s="484"/>
      <c r="N47" s="484"/>
      <c r="O47" s="498">
        <f t="shared" si="11"/>
        <v>0</v>
      </c>
    </row>
    <row r="48" spans="1:15" x14ac:dyDescent="0.25">
      <c r="A48" s="466" t="s">
        <v>505</v>
      </c>
      <c r="B48" s="487">
        <v>11276424000</v>
      </c>
      <c r="C48" s="492">
        <f t="shared" ref="C48:D48" si="15">((C49*$B49)+(C58*$B58))/$B48</f>
        <v>2.4958337856043726E-2</v>
      </c>
      <c r="D48" s="492">
        <f t="shared" si="15"/>
        <v>5.0416834272992928E-2</v>
      </c>
      <c r="E48" s="492">
        <f>((E49*$B49)+(E58*$B58))/$B48</f>
        <v>5.5188914499844983E-2</v>
      </c>
      <c r="F48" s="492">
        <f t="shared" ref="F48:N48" si="16">((F49*$B49)+(F58*$B58))/$B48</f>
        <v>5.3150112127745459E-2</v>
      </c>
      <c r="G48" s="492">
        <f t="shared" si="16"/>
        <v>8.1282896067051039E-2</v>
      </c>
      <c r="H48" s="492">
        <f t="shared" si="16"/>
        <v>8.0725485313429157E-2</v>
      </c>
      <c r="I48" s="492">
        <f t="shared" si="16"/>
        <v>4.9916675712087452E-2</v>
      </c>
      <c r="J48" s="492">
        <f t="shared" si="16"/>
        <v>5.6506974196784368E-2</v>
      </c>
      <c r="K48" s="492">
        <f t="shared" si="16"/>
        <v>5.3958471231659963E-2</v>
      </c>
      <c r="L48" s="492">
        <f t="shared" si="16"/>
        <v>5.6006815635878893E-2</v>
      </c>
      <c r="M48" s="492">
        <f t="shared" si="16"/>
        <v>5.4458629792565445E-2</v>
      </c>
      <c r="N48" s="492">
        <f t="shared" si="16"/>
        <v>4.9916675712087452E-2</v>
      </c>
      <c r="O48" s="493">
        <f t="shared" si="11"/>
        <v>0.66648682241817092</v>
      </c>
    </row>
    <row r="49" spans="1:15" x14ac:dyDescent="0.25">
      <c r="A49" s="467" t="s">
        <v>510</v>
      </c>
      <c r="B49" s="488">
        <v>7515588000</v>
      </c>
      <c r="C49" s="494">
        <f>((C50*$B50)+(C51*$B51)+(C52*$B52)+(C53*$B53)+(C54*$B54)+(C55*$B55)+(C56*$B56)+(C57*$B57))/$B49</f>
        <v>3.7447608889683681E-2</v>
      </c>
      <c r="D49" s="494">
        <f>((D50*$B50)+(D51*$B51)+(D52*$B52)+(D53*$B53)+(D54*$B54)+(D55*$B55)+(D56*$B56)+(D57*$B57))/$B49</f>
        <v>7.5645658064279198E-2</v>
      </c>
      <c r="E49" s="494">
        <f t="shared" ref="E49:N49" si="17">((E50*$B50)+(E51*$B51)+(E52*$B52)+(E53*$B53)+(E54*$B54)+(E55*$B55)+(E56*$B56)+(E57*$B57))/$B49</f>
        <v>8.2805709945782013E-2</v>
      </c>
      <c r="F49" s="494">
        <f t="shared" si="17"/>
        <v>7.9746681164534303E-2</v>
      </c>
      <c r="G49" s="494">
        <f t="shared" si="17"/>
        <v>0.12195724406393751</v>
      </c>
      <c r="H49" s="494">
        <f t="shared" si="17"/>
        <v>0.12112090231662513</v>
      </c>
      <c r="I49" s="494">
        <f t="shared" si="17"/>
        <v>7.4895217779367362E-2</v>
      </c>
      <c r="J49" s="494">
        <f t="shared" si="17"/>
        <v>8.478333298738569E-2</v>
      </c>
      <c r="K49" s="494">
        <f t="shared" si="17"/>
        <v>8.0959547010826027E-2</v>
      </c>
      <c r="L49" s="494">
        <f t="shared" si="17"/>
        <v>8.4032892702473841E-2</v>
      </c>
      <c r="M49" s="494">
        <f t="shared" si="17"/>
        <v>8.1709987295737876E-2</v>
      </c>
      <c r="N49" s="494">
        <f t="shared" si="17"/>
        <v>7.4895217779367362E-2</v>
      </c>
      <c r="O49" s="495">
        <f t="shared" si="11"/>
        <v>1</v>
      </c>
    </row>
    <row r="50" spans="1:15" x14ac:dyDescent="0.25">
      <c r="A50" s="468" t="s">
        <v>538</v>
      </c>
      <c r="B50" s="489">
        <v>7036020000</v>
      </c>
      <c r="C50" s="484">
        <v>0.04</v>
      </c>
      <c r="D50" s="484">
        <v>0.08</v>
      </c>
      <c r="E50" s="484">
        <v>0.08</v>
      </c>
      <c r="F50" s="484">
        <v>0.08</v>
      </c>
      <c r="G50" s="484">
        <v>0.12</v>
      </c>
      <c r="H50" s="484">
        <v>0.12</v>
      </c>
      <c r="I50" s="484">
        <v>0.08</v>
      </c>
      <c r="J50" s="484">
        <v>0.08</v>
      </c>
      <c r="K50" s="484">
        <v>0.08</v>
      </c>
      <c r="L50" s="484">
        <v>0.08</v>
      </c>
      <c r="M50" s="484">
        <v>0.08</v>
      </c>
      <c r="N50" s="484">
        <v>0.08</v>
      </c>
      <c r="O50" s="498">
        <f t="shared" si="11"/>
        <v>0.99999999999999978</v>
      </c>
    </row>
    <row r="51" spans="1:15" x14ac:dyDescent="0.25">
      <c r="A51" s="468" t="s">
        <v>869</v>
      </c>
      <c r="B51" s="490">
        <v>45910000</v>
      </c>
      <c r="C51" s="484"/>
      <c r="D51" s="484"/>
      <c r="E51" s="484">
        <v>0.2</v>
      </c>
      <c r="F51" s="484"/>
      <c r="G51" s="484">
        <v>0.3</v>
      </c>
      <c r="H51" s="484"/>
      <c r="I51" s="484"/>
      <c r="J51" s="484">
        <v>0.25</v>
      </c>
      <c r="K51" s="484"/>
      <c r="L51" s="484">
        <v>0.25</v>
      </c>
      <c r="M51" s="484"/>
      <c r="N51" s="484"/>
      <c r="O51" s="498">
        <f t="shared" si="11"/>
        <v>1</v>
      </c>
    </row>
    <row r="52" spans="1:15" x14ac:dyDescent="0.25">
      <c r="A52" s="468" t="s">
        <v>874</v>
      </c>
      <c r="B52" s="490">
        <v>44950000</v>
      </c>
      <c r="C52" s="484"/>
      <c r="D52" s="484"/>
      <c r="E52" s="484">
        <v>0.2</v>
      </c>
      <c r="F52" s="484"/>
      <c r="G52" s="484">
        <v>0.3</v>
      </c>
      <c r="H52" s="484"/>
      <c r="I52" s="484"/>
      <c r="J52" s="484">
        <v>0.25</v>
      </c>
      <c r="K52" s="484"/>
      <c r="L52" s="484">
        <v>0.25</v>
      </c>
      <c r="M52" s="484"/>
      <c r="N52" s="484"/>
      <c r="O52" s="498">
        <f t="shared" si="11"/>
        <v>1</v>
      </c>
    </row>
    <row r="53" spans="1:15" x14ac:dyDescent="0.25">
      <c r="A53" s="468" t="s">
        <v>426</v>
      </c>
      <c r="B53" s="490">
        <v>73550000</v>
      </c>
      <c r="C53" s="484"/>
      <c r="D53" s="484"/>
      <c r="E53" s="484"/>
      <c r="F53" s="484">
        <v>0.2</v>
      </c>
      <c r="G53" s="484"/>
      <c r="H53" s="484">
        <v>0.3</v>
      </c>
      <c r="I53" s="484"/>
      <c r="J53" s="484"/>
      <c r="K53" s="484">
        <v>0.25</v>
      </c>
      <c r="L53" s="484"/>
      <c r="M53" s="484">
        <v>0.25</v>
      </c>
      <c r="N53" s="484"/>
      <c r="O53" s="498">
        <f t="shared" si="11"/>
        <v>1</v>
      </c>
    </row>
    <row r="54" spans="1:15" x14ac:dyDescent="0.25">
      <c r="A54" s="468" t="s">
        <v>892</v>
      </c>
      <c r="B54" s="490">
        <v>61758000</v>
      </c>
      <c r="C54" s="484"/>
      <c r="D54" s="484"/>
      <c r="E54" s="484"/>
      <c r="F54" s="484">
        <v>0.2</v>
      </c>
      <c r="G54" s="484"/>
      <c r="H54" s="484">
        <v>0.3</v>
      </c>
      <c r="I54" s="484"/>
      <c r="J54" s="484"/>
      <c r="K54" s="484">
        <v>0.25</v>
      </c>
      <c r="L54" s="484"/>
      <c r="M54" s="484">
        <v>0.25</v>
      </c>
      <c r="N54" s="484"/>
      <c r="O54" s="498">
        <f t="shared" si="11"/>
        <v>1</v>
      </c>
    </row>
    <row r="55" spans="1:15" x14ac:dyDescent="0.25">
      <c r="A55" s="468" t="s">
        <v>898</v>
      </c>
      <c r="B55" s="490">
        <v>47000000</v>
      </c>
      <c r="C55" s="484"/>
      <c r="D55" s="484"/>
      <c r="E55" s="484"/>
      <c r="F55" s="484">
        <v>0.2</v>
      </c>
      <c r="G55" s="484"/>
      <c r="H55" s="484">
        <v>0.3</v>
      </c>
      <c r="I55" s="484"/>
      <c r="J55" s="484"/>
      <c r="K55" s="484">
        <v>0.25</v>
      </c>
      <c r="L55" s="484"/>
      <c r="M55" s="484">
        <v>0.25</v>
      </c>
      <c r="N55" s="484"/>
      <c r="O55" s="498">
        <f t="shared" si="11"/>
        <v>1</v>
      </c>
    </row>
    <row r="56" spans="1:15" x14ac:dyDescent="0.25">
      <c r="A56" s="468" t="s">
        <v>906</v>
      </c>
      <c r="B56" s="490">
        <v>150000000</v>
      </c>
      <c r="C56" s="484"/>
      <c r="D56" s="484"/>
      <c r="E56" s="484">
        <v>0.2</v>
      </c>
      <c r="F56" s="484"/>
      <c r="G56" s="484">
        <v>0.3</v>
      </c>
      <c r="H56" s="484"/>
      <c r="I56" s="484"/>
      <c r="J56" s="484">
        <v>0.25</v>
      </c>
      <c r="K56" s="484"/>
      <c r="L56" s="484">
        <v>0.25</v>
      </c>
      <c r="M56" s="484"/>
      <c r="N56" s="484"/>
      <c r="O56" s="498">
        <f t="shared" si="11"/>
        <v>1</v>
      </c>
    </row>
    <row r="57" spans="1:15" x14ac:dyDescent="0.25">
      <c r="A57" s="468" t="s">
        <v>1005</v>
      </c>
      <c r="B57" s="490">
        <v>56400000</v>
      </c>
      <c r="C57" s="484"/>
      <c r="D57" s="484">
        <v>0.1</v>
      </c>
      <c r="E57" s="484">
        <v>0.2</v>
      </c>
      <c r="F57" s="484"/>
      <c r="G57" s="484"/>
      <c r="H57" s="484">
        <v>0.2</v>
      </c>
      <c r="I57" s="484"/>
      <c r="J57" s="484">
        <v>0.25</v>
      </c>
      <c r="K57" s="484"/>
      <c r="L57" s="484">
        <v>0.15</v>
      </c>
      <c r="M57" s="484">
        <v>0.1</v>
      </c>
      <c r="N57" s="484"/>
      <c r="O57" s="498">
        <f t="shared" si="11"/>
        <v>1</v>
      </c>
    </row>
    <row r="58" spans="1:15" x14ac:dyDescent="0.25">
      <c r="A58" s="467" t="s">
        <v>506</v>
      </c>
      <c r="B58" s="488">
        <v>3760836000</v>
      </c>
      <c r="C58" s="494">
        <f>((C59*$B59)+(C60*$B60)+(C61*$B61)+(C62*$B62)+(C63*$B63)+(C64*$B64)+(C65*$B65)+(C66*$B66)+(C67*$B67)+(C68*$B68)+(C69*$B69)+(C70*$B70))/$B58</f>
        <v>0</v>
      </c>
      <c r="D58" s="494">
        <f t="shared" ref="D58:N58" si="18">((D59*$B59)+(D60*$B60)+(D61*$B61)+(D62*$B62)+(D63*$B63)+(D64*$B64)+(D65*$B65)+(D66*$B66)+(D67*$B67)+(D68*$B68)+(D69*$B69)+(D70*$B70))/$B58</f>
        <v>0</v>
      </c>
      <c r="E58" s="494">
        <f t="shared" si="18"/>
        <v>0</v>
      </c>
      <c r="F58" s="494">
        <f t="shared" si="18"/>
        <v>0</v>
      </c>
      <c r="G58" s="494">
        <f t="shared" si="18"/>
        <v>0</v>
      </c>
      <c r="H58" s="494">
        <f t="shared" si="18"/>
        <v>0</v>
      </c>
      <c r="I58" s="494">
        <f t="shared" si="18"/>
        <v>0</v>
      </c>
      <c r="J58" s="494">
        <f t="shared" si="18"/>
        <v>0</v>
      </c>
      <c r="K58" s="494">
        <f t="shared" si="18"/>
        <v>0</v>
      </c>
      <c r="L58" s="494">
        <f t="shared" si="18"/>
        <v>0</v>
      </c>
      <c r="M58" s="494">
        <f t="shared" si="18"/>
        <v>0</v>
      </c>
      <c r="N58" s="494">
        <f t="shared" si="18"/>
        <v>0</v>
      </c>
      <c r="O58" s="495">
        <f t="shared" si="11"/>
        <v>0</v>
      </c>
    </row>
    <row r="59" spans="1:15" x14ac:dyDescent="0.25">
      <c r="A59" s="468" t="s">
        <v>607</v>
      </c>
      <c r="B59" s="489">
        <v>260000000</v>
      </c>
      <c r="C59" s="484"/>
      <c r="D59" s="484"/>
      <c r="E59" s="484"/>
      <c r="F59" s="484"/>
      <c r="G59" s="484"/>
      <c r="H59" s="484"/>
      <c r="I59" s="484"/>
      <c r="J59" s="484"/>
      <c r="K59" s="484"/>
      <c r="L59" s="484"/>
      <c r="M59" s="484"/>
      <c r="N59" s="484"/>
      <c r="O59" s="498">
        <f t="shared" si="11"/>
        <v>0</v>
      </c>
    </row>
    <row r="60" spans="1:15" x14ac:dyDescent="0.25">
      <c r="A60" s="468" t="s">
        <v>630</v>
      </c>
      <c r="B60" s="490">
        <v>61900000</v>
      </c>
      <c r="C60" s="484"/>
      <c r="D60" s="484"/>
      <c r="E60" s="484"/>
      <c r="F60" s="484"/>
      <c r="G60" s="484"/>
      <c r="H60" s="484"/>
      <c r="I60" s="484"/>
      <c r="J60" s="484"/>
      <c r="K60" s="484"/>
      <c r="L60" s="484"/>
      <c r="M60" s="484"/>
      <c r="N60" s="484"/>
      <c r="O60" s="498">
        <f t="shared" si="11"/>
        <v>0</v>
      </c>
    </row>
    <row r="61" spans="1:15" x14ac:dyDescent="0.25">
      <c r="A61" s="468" t="s">
        <v>1041</v>
      </c>
      <c r="B61" s="490">
        <v>498618000</v>
      </c>
      <c r="C61" s="484"/>
      <c r="D61" s="484"/>
      <c r="E61" s="484"/>
      <c r="F61" s="484"/>
      <c r="G61" s="484"/>
      <c r="H61" s="484"/>
      <c r="I61" s="484"/>
      <c r="J61" s="484"/>
      <c r="K61" s="484"/>
      <c r="L61" s="484"/>
      <c r="M61" s="484"/>
      <c r="N61" s="484"/>
      <c r="O61" s="498">
        <f t="shared" si="11"/>
        <v>0</v>
      </c>
    </row>
    <row r="62" spans="1:15" x14ac:dyDescent="0.25">
      <c r="A62" s="468" t="s">
        <v>152</v>
      </c>
      <c r="B62" s="490">
        <v>63200000</v>
      </c>
      <c r="C62" s="484"/>
      <c r="D62" s="484"/>
      <c r="E62" s="484"/>
      <c r="F62" s="484"/>
      <c r="G62" s="484"/>
      <c r="H62" s="484"/>
      <c r="I62" s="484"/>
      <c r="J62" s="484"/>
      <c r="K62" s="484"/>
      <c r="L62" s="484"/>
      <c r="M62" s="484"/>
      <c r="N62" s="484"/>
      <c r="O62" s="498">
        <f t="shared" si="11"/>
        <v>0</v>
      </c>
    </row>
    <row r="63" spans="1:15" x14ac:dyDescent="0.25">
      <c r="A63" s="468" t="s">
        <v>168</v>
      </c>
      <c r="B63" s="490">
        <v>64800000</v>
      </c>
      <c r="C63" s="484"/>
      <c r="D63" s="484"/>
      <c r="E63" s="484"/>
      <c r="F63" s="484"/>
      <c r="G63" s="484"/>
      <c r="H63" s="484"/>
      <c r="I63" s="484"/>
      <c r="J63" s="484"/>
      <c r="K63" s="484"/>
      <c r="L63" s="484"/>
      <c r="M63" s="484"/>
      <c r="N63" s="484"/>
      <c r="O63" s="498">
        <f t="shared" si="11"/>
        <v>0</v>
      </c>
    </row>
    <row r="64" spans="1:15" x14ac:dyDescent="0.25">
      <c r="A64" s="468" t="s">
        <v>178</v>
      </c>
      <c r="B64" s="490">
        <v>151850000</v>
      </c>
      <c r="C64" s="484"/>
      <c r="D64" s="484"/>
      <c r="E64" s="484"/>
      <c r="F64" s="484"/>
      <c r="G64" s="484"/>
      <c r="H64" s="484"/>
      <c r="I64" s="484"/>
      <c r="J64" s="484"/>
      <c r="K64" s="484"/>
      <c r="L64" s="484"/>
      <c r="M64" s="484"/>
      <c r="N64" s="484"/>
      <c r="O64" s="498">
        <f t="shared" si="11"/>
        <v>0</v>
      </c>
    </row>
    <row r="65" spans="1:15" x14ac:dyDescent="0.25">
      <c r="A65" s="468" t="s">
        <v>968</v>
      </c>
      <c r="B65" s="490">
        <v>264810000</v>
      </c>
      <c r="C65" s="484"/>
      <c r="D65" s="484"/>
      <c r="E65" s="484"/>
      <c r="F65" s="484"/>
      <c r="G65" s="484"/>
      <c r="H65" s="484"/>
      <c r="I65" s="484"/>
      <c r="J65" s="484"/>
      <c r="K65" s="484"/>
      <c r="L65" s="484"/>
      <c r="M65" s="484"/>
      <c r="N65" s="484"/>
      <c r="O65" s="498">
        <f t="shared" si="11"/>
        <v>0</v>
      </c>
    </row>
    <row r="66" spans="1:15" x14ac:dyDescent="0.25">
      <c r="A66" s="468" t="s">
        <v>239</v>
      </c>
      <c r="B66" s="490">
        <v>1528900000</v>
      </c>
      <c r="C66" s="484"/>
      <c r="D66" s="484"/>
      <c r="E66" s="484"/>
      <c r="F66" s="484"/>
      <c r="G66" s="484"/>
      <c r="H66" s="484"/>
      <c r="I66" s="484"/>
      <c r="J66" s="484"/>
      <c r="K66" s="484"/>
      <c r="L66" s="484"/>
      <c r="M66" s="484"/>
      <c r="N66" s="484"/>
      <c r="O66" s="498">
        <f t="shared" si="11"/>
        <v>0</v>
      </c>
    </row>
    <row r="67" spans="1:15" x14ac:dyDescent="0.25">
      <c r="A67" s="468" t="s">
        <v>267</v>
      </c>
      <c r="B67" s="490">
        <v>119000000</v>
      </c>
      <c r="C67" s="484"/>
      <c r="D67" s="484"/>
      <c r="E67" s="484"/>
      <c r="F67" s="484"/>
      <c r="G67" s="484"/>
      <c r="H67" s="484"/>
      <c r="I67" s="484"/>
      <c r="J67" s="484"/>
      <c r="K67" s="484"/>
      <c r="L67" s="484"/>
      <c r="M67" s="484"/>
      <c r="N67" s="484"/>
      <c r="O67" s="498">
        <f t="shared" si="11"/>
        <v>0</v>
      </c>
    </row>
    <row r="68" spans="1:15" x14ac:dyDescent="0.25">
      <c r="A68" s="468" t="s">
        <v>276</v>
      </c>
      <c r="B68" s="490">
        <v>410362000</v>
      </c>
      <c r="C68" s="484"/>
      <c r="D68" s="484"/>
      <c r="E68" s="484"/>
      <c r="F68" s="484"/>
      <c r="G68" s="484"/>
      <c r="H68" s="484"/>
      <c r="I68" s="484"/>
      <c r="J68" s="484"/>
      <c r="K68" s="484"/>
      <c r="L68" s="484"/>
      <c r="M68" s="484"/>
      <c r="N68" s="484"/>
      <c r="O68" s="498">
        <f t="shared" si="11"/>
        <v>0</v>
      </c>
    </row>
    <row r="69" spans="1:15" x14ac:dyDescent="0.25">
      <c r="A69" s="468" t="s">
        <v>294</v>
      </c>
      <c r="B69" s="490">
        <v>137396000</v>
      </c>
      <c r="C69" s="484"/>
      <c r="D69" s="484"/>
      <c r="E69" s="484"/>
      <c r="F69" s="484"/>
      <c r="G69" s="484"/>
      <c r="H69" s="484"/>
      <c r="I69" s="484"/>
      <c r="J69" s="484"/>
      <c r="K69" s="484"/>
      <c r="L69" s="484"/>
      <c r="M69" s="484"/>
      <c r="N69" s="484"/>
      <c r="O69" s="498">
        <f t="shared" si="11"/>
        <v>0</v>
      </c>
    </row>
    <row r="70" spans="1:15" x14ac:dyDescent="0.25">
      <c r="A70" s="468" t="s">
        <v>778</v>
      </c>
      <c r="B70" s="490">
        <v>200000000</v>
      </c>
      <c r="C70" s="484"/>
      <c r="D70" s="484"/>
      <c r="E70" s="484"/>
      <c r="F70" s="484"/>
      <c r="G70" s="484"/>
      <c r="H70" s="484"/>
      <c r="I70" s="484"/>
      <c r="J70" s="484"/>
      <c r="K70" s="484"/>
      <c r="L70" s="484"/>
      <c r="M70" s="484"/>
      <c r="N70" s="484"/>
      <c r="O70" s="498">
        <f t="shared" si="11"/>
        <v>0</v>
      </c>
    </row>
    <row r="71" spans="1:15" ht="13.8" x14ac:dyDescent="0.25">
      <c r="A71" s="477" t="s">
        <v>1074</v>
      </c>
      <c r="B71" s="477"/>
      <c r="C71" s="474">
        <f>C5</f>
        <v>1.2085135034167548E-2</v>
      </c>
      <c r="D71" s="474">
        <f t="shared" ref="D71:N71" si="19">C71+D5</f>
        <v>3.6497588046811733E-2</v>
      </c>
      <c r="E71" s="474">
        <f t="shared" si="19"/>
        <v>6.322074116569007E-2</v>
      </c>
      <c r="F71" s="474">
        <f t="shared" si="19"/>
        <v>8.8956681028745058E-2</v>
      </c>
      <c r="G71" s="474">
        <f t="shared" si="19"/>
        <v>0.12831486187413529</v>
      </c>
      <c r="H71" s="474">
        <f t="shared" si="19"/>
        <v>0.16740313755733596</v>
      </c>
      <c r="I71" s="474">
        <f t="shared" si="19"/>
        <v>0.19157340762567104</v>
      </c>
      <c r="J71" s="474">
        <f t="shared" si="19"/>
        <v>0.21893478150718518</v>
      </c>
      <c r="K71" s="474">
        <f t="shared" si="19"/>
        <v>0.24506213881892014</v>
      </c>
      <c r="L71" s="474">
        <f t="shared" si="19"/>
        <v>0.27218132975612519</v>
      </c>
      <c r="M71" s="474">
        <f t="shared" si="19"/>
        <v>0.29855087001216923</v>
      </c>
      <c r="N71" s="474">
        <f t="shared" si="19"/>
        <v>0.32272114008050434</v>
      </c>
      <c r="O71" s="473"/>
    </row>
  </sheetData>
  <autoFilter ref="A4:N71" xr:uid="{1883D349-689E-41E2-8DA6-F351C3F43450}"/>
  <conditionalFormatting sqref="C8:N10">
    <cfRule type="notContainsBlanks" dxfId="15" priority="8">
      <formula>LEN(TRIM(C8))&gt;0</formula>
    </cfRule>
  </conditionalFormatting>
  <conditionalFormatting sqref="C12:N14">
    <cfRule type="notContainsBlanks" dxfId="14" priority="7">
      <formula>LEN(TRIM(C12))&gt;0</formula>
    </cfRule>
  </conditionalFormatting>
  <conditionalFormatting sqref="C17:N22">
    <cfRule type="notContainsBlanks" dxfId="13" priority="6">
      <formula>LEN(TRIM(C17))&gt;0</formula>
    </cfRule>
  </conditionalFormatting>
  <conditionalFormatting sqref="C24:N28">
    <cfRule type="notContainsBlanks" dxfId="12" priority="5">
      <formula>LEN(TRIM(C24))&gt;0</formula>
    </cfRule>
  </conditionalFormatting>
  <conditionalFormatting sqref="C31:N41">
    <cfRule type="notContainsBlanks" dxfId="11" priority="4">
      <formula>LEN(TRIM(C31))&gt;0</formula>
    </cfRule>
  </conditionalFormatting>
  <conditionalFormatting sqref="C43:N47">
    <cfRule type="notContainsBlanks" dxfId="10" priority="3">
      <formula>LEN(TRIM(C43))&gt;0</formula>
    </cfRule>
  </conditionalFormatting>
  <conditionalFormatting sqref="C50:N57">
    <cfRule type="notContainsBlanks" dxfId="9" priority="2">
      <formula>LEN(TRIM(C50))&gt;0</formula>
    </cfRule>
  </conditionalFormatting>
  <conditionalFormatting sqref="C59:N70">
    <cfRule type="notContainsBlanks" dxfId="8" priority="1">
      <formula>LEN(TRIM(C59))&gt;0</formula>
    </cfRule>
  </conditionalFormatting>
  <conditionalFormatting sqref="O5:O70">
    <cfRule type="cellIs" dxfId="7" priority="9" operator="greaterThan">
      <formula>1</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2D5AD-F1F9-4C9B-96BA-A0D8E4DB6CAE}">
  <sheetPr>
    <pageSetUpPr fitToPage="1"/>
  </sheetPr>
  <dimension ref="A1:Y1004"/>
  <sheetViews>
    <sheetView showGridLines="0" view="pageBreakPreview" topLeftCell="B23" zoomScale="85" zoomScaleNormal="100" zoomScaleSheetLayoutView="85" workbookViewId="0">
      <selection activeCell="I46" sqref="I46"/>
    </sheetView>
  </sheetViews>
  <sheetFormatPr defaultColWidth="14" defaultRowHeight="13.8" x14ac:dyDescent="0.25"/>
  <cols>
    <col min="1" max="1" width="32.88671875" style="2" hidden="1" customWidth="1"/>
    <col min="2" max="2" width="14.33203125" style="1" customWidth="1"/>
    <col min="3" max="3" width="53.88671875" style="1" customWidth="1"/>
    <col min="4" max="4" width="6.44140625" style="1" bestFit="1" customWidth="1"/>
    <col min="5" max="5" width="14.33203125" style="1" bestFit="1" customWidth="1"/>
    <col min="6" max="6" width="12.5546875" style="1" hidden="1" customWidth="1"/>
    <col min="7" max="7" width="15.5546875" style="1" customWidth="1"/>
    <col min="8" max="8" width="16.5546875" style="1" customWidth="1"/>
    <col min="9" max="9" width="53.88671875" style="1" customWidth="1"/>
    <col min="10" max="10" width="13.109375" style="1" bestFit="1" customWidth="1"/>
    <col min="11" max="11" width="11.21875" style="1" customWidth="1"/>
    <col min="12" max="12" width="16.109375" style="1" customWidth="1"/>
    <col min="13" max="13" width="15.77734375" style="1" bestFit="1" customWidth="1"/>
    <col min="14" max="14" width="18.5546875" style="4" customWidth="1"/>
    <col min="15" max="15" width="18.5546875" style="231" customWidth="1"/>
    <col min="16" max="16" width="26.21875" style="4" customWidth="1"/>
    <col min="17" max="17" width="31.88671875" style="4" customWidth="1"/>
    <col min="18" max="18" width="10.44140625" style="4" customWidth="1"/>
    <col min="19" max="19" width="12.6640625" style="4" customWidth="1"/>
    <col min="20" max="20" width="12.6640625" style="4" hidden="1" customWidth="1"/>
    <col min="21" max="22" width="14" style="4"/>
    <col min="23" max="23" width="0" style="4" hidden="1" customWidth="1"/>
    <col min="24" max="16384" width="14" style="4"/>
  </cols>
  <sheetData>
    <row r="1" spans="1:25" s="17" customFormat="1" x14ac:dyDescent="0.25">
      <c r="A1" s="8"/>
      <c r="B1" s="143" t="s">
        <v>951</v>
      </c>
      <c r="C1" s="18"/>
      <c r="D1" s="18"/>
      <c r="E1" s="18"/>
      <c r="F1" s="18"/>
      <c r="G1" s="18"/>
      <c r="H1" s="143"/>
      <c r="I1" s="18"/>
      <c r="J1" s="18"/>
      <c r="K1" s="18"/>
      <c r="L1" s="18"/>
      <c r="O1" s="262" t="s">
        <v>996</v>
      </c>
      <c r="P1" s="260">
        <f>-P5</f>
        <v>0</v>
      </c>
      <c r="S1" s="8"/>
      <c r="T1" s="8"/>
      <c r="U1" s="8"/>
      <c r="V1" s="8"/>
      <c r="W1" s="8"/>
      <c r="X1" s="8"/>
      <c r="Y1" s="8"/>
    </row>
    <row r="2" spans="1:25" s="17" customFormat="1" ht="13.2" x14ac:dyDescent="0.25">
      <c r="A2" s="8"/>
      <c r="B2" s="20" t="s">
        <v>952</v>
      </c>
      <c r="C2" s="18"/>
      <c r="D2" s="18"/>
      <c r="E2" s="18"/>
      <c r="F2" s="18"/>
      <c r="G2" s="18"/>
      <c r="H2" s="20"/>
      <c r="I2" s="18"/>
      <c r="J2" s="18"/>
      <c r="K2" s="18"/>
      <c r="L2" s="225"/>
      <c r="O2" s="18"/>
      <c r="P2" s="260"/>
      <c r="S2" s="8"/>
      <c r="T2" s="8"/>
      <c r="U2" s="8"/>
      <c r="V2" s="8"/>
      <c r="W2" s="8"/>
      <c r="X2" s="8"/>
      <c r="Y2" s="8"/>
    </row>
    <row r="3" spans="1:25" s="17" customFormat="1" ht="13.2" x14ac:dyDescent="0.25">
      <c r="A3" s="8"/>
      <c r="B3" s="20" t="s">
        <v>550</v>
      </c>
      <c r="C3" s="19"/>
      <c r="D3" s="19"/>
      <c r="E3" s="19"/>
      <c r="F3" s="19"/>
      <c r="G3" s="19"/>
      <c r="H3" s="20"/>
      <c r="I3" s="19"/>
      <c r="J3" s="256"/>
      <c r="K3" s="19"/>
      <c r="O3" s="261" t="s">
        <v>997</v>
      </c>
      <c r="P3" s="251">
        <f>P2-P1</f>
        <v>0</v>
      </c>
      <c r="S3" s="8"/>
      <c r="T3" s="8"/>
      <c r="U3" s="8"/>
      <c r="V3" s="8"/>
      <c r="W3" s="8"/>
      <c r="X3" s="8"/>
      <c r="Y3" s="8"/>
    </row>
    <row r="4" spans="1:25" s="17" customFormat="1" ht="13.2" x14ac:dyDescent="0.25">
      <c r="A4" s="8"/>
      <c r="B4" s="20"/>
      <c r="C4" s="19"/>
      <c r="D4" s="19"/>
      <c r="E4" s="19"/>
      <c r="F4" s="19"/>
      <c r="G4" s="19"/>
      <c r="H4" s="20"/>
      <c r="I4" s="19"/>
      <c r="J4" s="19"/>
      <c r="K4" s="19"/>
      <c r="L4" s="19"/>
      <c r="O4" s="255" t="s">
        <v>998</v>
      </c>
      <c r="P4" s="8"/>
      <c r="S4" s="8"/>
      <c r="T4" s="8"/>
      <c r="U4" s="8"/>
      <c r="V4" s="8"/>
      <c r="W4" s="8"/>
      <c r="X4" s="8"/>
      <c r="Y4" s="8"/>
    </row>
    <row r="5" spans="1:25" s="215" customFormat="1" ht="15.6" x14ac:dyDescent="0.25">
      <c r="A5" s="212"/>
      <c r="B5" s="216" t="s">
        <v>949</v>
      </c>
      <c r="C5" s="213"/>
      <c r="D5" s="25"/>
      <c r="E5" s="25"/>
      <c r="F5" s="25"/>
      <c r="G5" s="25"/>
      <c r="H5" s="216" t="s">
        <v>950</v>
      </c>
      <c r="I5" s="213"/>
      <c r="J5" s="263" t="s">
        <v>999</v>
      </c>
      <c r="K5" s="263"/>
      <c r="L5" s="263" t="s">
        <v>1000</v>
      </c>
      <c r="O5" s="252"/>
      <c r="P5" s="214">
        <f>'Rekap Usulan revisi'!G21</f>
        <v>0</v>
      </c>
    </row>
    <row r="6" spans="1:25" ht="31.8" customHeight="1" x14ac:dyDescent="0.25">
      <c r="A6" s="28"/>
      <c r="B6" s="29" t="s">
        <v>0</v>
      </c>
      <c r="C6" s="30" t="s">
        <v>1</v>
      </c>
      <c r="D6" s="31" t="s">
        <v>2</v>
      </c>
      <c r="E6" s="31" t="s">
        <v>3</v>
      </c>
      <c r="F6" s="32" t="s">
        <v>4</v>
      </c>
      <c r="G6" s="144" t="s">
        <v>5</v>
      </c>
      <c r="H6" s="178" t="s">
        <v>0</v>
      </c>
      <c r="I6" s="30" t="s">
        <v>1</v>
      </c>
      <c r="J6" s="31" t="s">
        <v>2</v>
      </c>
      <c r="K6" s="31" t="s">
        <v>3</v>
      </c>
      <c r="L6" s="32" t="s">
        <v>4</v>
      </c>
      <c r="M6" s="33" t="s">
        <v>5</v>
      </c>
      <c r="N6" s="224" t="s">
        <v>953</v>
      </c>
      <c r="O6" s="238" t="s">
        <v>954</v>
      </c>
      <c r="P6" s="241" t="s">
        <v>530</v>
      </c>
      <c r="Q6" s="241" t="s">
        <v>531</v>
      </c>
      <c r="R6" s="592" t="s">
        <v>981</v>
      </c>
      <c r="S6" s="592"/>
      <c r="T6" s="241"/>
      <c r="U6" s="593" t="s">
        <v>979</v>
      </c>
      <c r="V6" s="593"/>
      <c r="W6" s="242"/>
      <c r="X6" s="593" t="s">
        <v>984</v>
      </c>
      <c r="Y6" s="593"/>
    </row>
    <row r="7" spans="1:25" s="22" customFormat="1" ht="13.2" x14ac:dyDescent="0.25">
      <c r="A7" s="34"/>
      <c r="B7" s="35">
        <v>1</v>
      </c>
      <c r="C7" s="36">
        <v>2</v>
      </c>
      <c r="D7" s="37">
        <v>3</v>
      </c>
      <c r="E7" s="37">
        <v>4</v>
      </c>
      <c r="F7" s="36">
        <v>5</v>
      </c>
      <c r="G7" s="145">
        <v>6</v>
      </c>
      <c r="H7" s="179">
        <v>1</v>
      </c>
      <c r="I7" s="36">
        <v>2</v>
      </c>
      <c r="J7" s="37">
        <v>3</v>
      </c>
      <c r="K7" s="37">
        <v>4</v>
      </c>
      <c r="L7" s="36">
        <v>5</v>
      </c>
      <c r="M7" s="38">
        <v>6</v>
      </c>
      <c r="N7" s="21">
        <v>7</v>
      </c>
      <c r="O7" s="21">
        <v>7</v>
      </c>
      <c r="P7" s="243">
        <v>9</v>
      </c>
      <c r="Q7" s="243">
        <v>10</v>
      </c>
      <c r="R7" s="243" t="s">
        <v>978</v>
      </c>
      <c r="S7" s="243" t="s">
        <v>980</v>
      </c>
      <c r="T7" s="243"/>
      <c r="U7" s="243" t="s">
        <v>982</v>
      </c>
      <c r="V7" s="243" t="s">
        <v>983</v>
      </c>
      <c r="W7" s="243"/>
      <c r="X7" s="243" t="s">
        <v>985</v>
      </c>
      <c r="Y7" s="243" t="s">
        <v>986</v>
      </c>
    </row>
    <row r="8" spans="1:25" ht="13.2" x14ac:dyDescent="0.25">
      <c r="A8" s="3"/>
      <c r="B8" s="39"/>
      <c r="C8" s="40" t="s">
        <v>6</v>
      </c>
      <c r="D8" s="41"/>
      <c r="E8" s="41"/>
      <c r="F8" s="42"/>
      <c r="G8" s="146">
        <f>SUM(G9,G108)</f>
        <v>23288180000</v>
      </c>
      <c r="H8" s="180"/>
      <c r="I8" s="40" t="s">
        <v>6</v>
      </c>
      <c r="J8" s="41"/>
      <c r="K8" s="41"/>
      <c r="L8" s="42"/>
      <c r="M8" s="43">
        <f ca="1">SUM(M9,M108)</f>
        <v>23831265000</v>
      </c>
      <c r="N8" s="43">
        <f ca="1">SUM(N9,N108)</f>
        <v>-543085000</v>
      </c>
      <c r="O8" s="239"/>
      <c r="P8" s="244"/>
      <c r="Q8" s="244"/>
      <c r="R8" s="245"/>
      <c r="S8" s="246"/>
      <c r="T8" s="246"/>
      <c r="U8" s="247"/>
      <c r="V8" s="244"/>
      <c r="W8" s="244"/>
      <c r="X8" s="247"/>
      <c r="Y8" s="244"/>
    </row>
    <row r="9" spans="1:25" ht="13.2" x14ac:dyDescent="0.25">
      <c r="A9" s="1" t="s">
        <v>7</v>
      </c>
      <c r="B9" s="44" t="s">
        <v>7</v>
      </c>
      <c r="C9" s="45" t="s">
        <v>8</v>
      </c>
      <c r="D9" s="44"/>
      <c r="E9" s="44"/>
      <c r="F9" s="46"/>
      <c r="G9" s="147">
        <f>G10</f>
        <v>1000000000</v>
      </c>
      <c r="H9" s="181" t="s">
        <v>7</v>
      </c>
      <c r="I9" s="45" t="s">
        <v>8</v>
      </c>
      <c r="J9" s="44"/>
      <c r="K9" s="44"/>
      <c r="L9" s="46"/>
      <c r="M9" s="46">
        <f t="shared" ref="M9:N11" ca="1" si="0">M10</f>
        <v>1180519000</v>
      </c>
      <c r="N9" s="46">
        <f t="shared" ca="1" si="0"/>
        <v>-180519000</v>
      </c>
      <c r="O9" s="147"/>
      <c r="P9" s="244"/>
      <c r="Q9" s="244"/>
      <c r="R9" s="44"/>
      <c r="S9" s="46"/>
      <c r="T9" s="46"/>
      <c r="U9" s="247"/>
      <c r="V9" s="244"/>
      <c r="W9" s="244"/>
      <c r="X9" s="247"/>
      <c r="Y9" s="244"/>
    </row>
    <row r="10" spans="1:25" ht="13.2" x14ac:dyDescent="0.25">
      <c r="A10" s="1" t="s">
        <v>9</v>
      </c>
      <c r="B10" s="47" t="s">
        <v>551</v>
      </c>
      <c r="C10" s="48" t="s">
        <v>10</v>
      </c>
      <c r="D10" s="47"/>
      <c r="E10" s="47"/>
      <c r="F10" s="49"/>
      <c r="G10" s="148">
        <f>G11</f>
        <v>1000000000</v>
      </c>
      <c r="H10" s="182" t="s">
        <v>551</v>
      </c>
      <c r="I10" s="48" t="s">
        <v>10</v>
      </c>
      <c r="J10" s="47"/>
      <c r="K10" s="47"/>
      <c r="L10" s="49"/>
      <c r="M10" s="49">
        <f t="shared" ca="1" si="0"/>
        <v>1180519000</v>
      </c>
      <c r="N10" s="49">
        <f t="shared" ca="1" si="0"/>
        <v>-180519000</v>
      </c>
      <c r="O10" s="148"/>
      <c r="P10" s="244"/>
      <c r="Q10" s="244"/>
      <c r="R10" s="47"/>
      <c r="S10" s="49"/>
      <c r="T10" s="49"/>
      <c r="U10" s="247"/>
      <c r="V10" s="244"/>
      <c r="W10" s="244"/>
      <c r="X10" s="247"/>
      <c r="Y10" s="244"/>
    </row>
    <row r="11" spans="1:25" ht="13.2" customHeight="1" x14ac:dyDescent="0.25">
      <c r="A11" s="1" t="s">
        <v>11</v>
      </c>
      <c r="B11" s="50" t="s">
        <v>12</v>
      </c>
      <c r="C11" s="51" t="s">
        <v>552</v>
      </c>
      <c r="D11" s="50">
        <v>5</v>
      </c>
      <c r="E11" s="594" t="s">
        <v>553</v>
      </c>
      <c r="F11" s="595"/>
      <c r="G11" s="149">
        <f>G12</f>
        <v>1000000000</v>
      </c>
      <c r="H11" s="183" t="s">
        <v>12</v>
      </c>
      <c r="I11" s="51" t="s">
        <v>552</v>
      </c>
      <c r="J11" s="50">
        <v>5</v>
      </c>
      <c r="K11" s="232" t="s">
        <v>553</v>
      </c>
      <c r="L11" s="233"/>
      <c r="M11" s="52">
        <f t="shared" ca="1" si="0"/>
        <v>1180519000</v>
      </c>
      <c r="N11" s="52">
        <f t="shared" ca="1" si="0"/>
        <v>-180519000</v>
      </c>
      <c r="O11" s="149"/>
      <c r="P11" s="244"/>
      <c r="Q11" s="244"/>
      <c r="R11" s="50">
        <v>5</v>
      </c>
      <c r="S11" s="248"/>
      <c r="T11" s="248"/>
      <c r="U11" s="247"/>
      <c r="V11" s="244"/>
      <c r="W11" s="244"/>
      <c r="X11" s="247"/>
      <c r="Y11" s="244"/>
    </row>
    <row r="12" spans="1:25" ht="26.4" x14ac:dyDescent="0.25">
      <c r="A12" s="1" t="s">
        <v>14</v>
      </c>
      <c r="B12" s="53" t="s">
        <v>15</v>
      </c>
      <c r="C12" s="54" t="s">
        <v>16</v>
      </c>
      <c r="D12" s="53">
        <v>5</v>
      </c>
      <c r="E12" s="53" t="s">
        <v>13</v>
      </c>
      <c r="F12" s="55"/>
      <c r="G12" s="150">
        <f>SUM(G13,G37,G60,G86)</f>
        <v>1000000000</v>
      </c>
      <c r="H12" s="184" t="s">
        <v>15</v>
      </c>
      <c r="I12" s="54" t="s">
        <v>16</v>
      </c>
      <c r="J12" s="53">
        <v>5</v>
      </c>
      <c r="K12" s="53" t="s">
        <v>13</v>
      </c>
      <c r="L12" s="55"/>
      <c r="M12" s="55">
        <f ca="1">SUM(M13,M37,M60,M86)</f>
        <v>1180519000</v>
      </c>
      <c r="N12" s="55">
        <f ca="1">SUM(N13,N37,N60,N86)</f>
        <v>-180519000</v>
      </c>
      <c r="O12" s="150"/>
      <c r="P12" s="244"/>
      <c r="Q12" s="244"/>
      <c r="R12" s="53">
        <v>5</v>
      </c>
      <c r="S12" s="55"/>
      <c r="T12" s="55"/>
      <c r="U12" s="247"/>
      <c r="V12" s="244"/>
      <c r="W12" s="244"/>
      <c r="X12" s="247"/>
      <c r="Y12" s="244"/>
    </row>
    <row r="13" spans="1:25" ht="13.2" x14ac:dyDescent="0.25">
      <c r="A13" s="1" t="s">
        <v>17</v>
      </c>
      <c r="B13" s="56" t="s">
        <v>18</v>
      </c>
      <c r="C13" s="57" t="s">
        <v>19</v>
      </c>
      <c r="D13" s="56"/>
      <c r="E13" s="56" t="s">
        <v>554</v>
      </c>
      <c r="F13" s="58"/>
      <c r="G13" s="151">
        <f>SUM(G14,G27)</f>
        <v>186192000</v>
      </c>
      <c r="H13" s="185" t="s">
        <v>18</v>
      </c>
      <c r="I13" s="57" t="s">
        <v>19</v>
      </c>
      <c r="J13" s="56"/>
      <c r="K13" s="56" t="s">
        <v>554</v>
      </c>
      <c r="L13" s="58"/>
      <c r="M13" s="58">
        <f ca="1">SUM(M14,M27)</f>
        <v>291961000</v>
      </c>
      <c r="N13" s="58">
        <f ca="1">SUM(N14,N27)</f>
        <v>-105769000</v>
      </c>
      <c r="O13" s="151"/>
      <c r="P13" s="244"/>
      <c r="Q13" s="244"/>
      <c r="R13" s="56"/>
      <c r="S13" s="58"/>
      <c r="T13" s="58"/>
      <c r="U13" s="247"/>
      <c r="V13" s="244"/>
      <c r="W13" s="244"/>
      <c r="X13" s="247"/>
      <c r="Y13" s="244"/>
    </row>
    <row r="14" spans="1:25" ht="13.2" x14ac:dyDescent="0.25">
      <c r="A14" s="1" t="s">
        <v>20</v>
      </c>
      <c r="B14" s="59" t="s">
        <v>21</v>
      </c>
      <c r="C14" s="60" t="s">
        <v>22</v>
      </c>
      <c r="D14" s="59"/>
      <c r="E14" s="59"/>
      <c r="F14" s="61"/>
      <c r="G14" s="152">
        <f>SUM(G15,G20,G22)</f>
        <v>131673000</v>
      </c>
      <c r="H14" s="186" t="s">
        <v>21</v>
      </c>
      <c r="I14" s="60" t="s">
        <v>22</v>
      </c>
      <c r="J14" s="59"/>
      <c r="K14" s="59"/>
      <c r="L14" s="61"/>
      <c r="M14" s="61">
        <f ca="1">SUM(M15,M20,M22,M24)</f>
        <v>237442000</v>
      </c>
      <c r="N14" s="61">
        <f ca="1">SUM(N15,N20,N22,N24)</f>
        <v>-105769000</v>
      </c>
      <c r="O14" s="152"/>
      <c r="P14" s="244" t="s">
        <v>499</v>
      </c>
      <c r="Q14" s="244" t="s">
        <v>500</v>
      </c>
      <c r="R14" s="59"/>
      <c r="S14" s="61"/>
      <c r="T14" s="61"/>
      <c r="U14" s="247"/>
      <c r="V14" s="244"/>
      <c r="W14" s="244"/>
      <c r="X14" s="247"/>
      <c r="Y14" s="244"/>
    </row>
    <row r="15" spans="1:25" ht="13.2" x14ac:dyDescent="0.25">
      <c r="A15" s="1" t="s">
        <v>23</v>
      </c>
      <c r="B15" s="62" t="s">
        <v>523</v>
      </c>
      <c r="C15" s="63" t="s">
        <v>24</v>
      </c>
      <c r="D15" s="62"/>
      <c r="E15" s="62"/>
      <c r="F15" s="64"/>
      <c r="G15" s="153">
        <f>SUM(G16:G19)</f>
        <v>48225000</v>
      </c>
      <c r="H15" s="187" t="s">
        <v>523</v>
      </c>
      <c r="I15" s="63" t="s">
        <v>24</v>
      </c>
      <c r="J15" s="62"/>
      <c r="K15" s="62"/>
      <c r="L15" s="64"/>
      <c r="M15" s="64">
        <f ca="1">SUM(M16:M19)</f>
        <v>48225000</v>
      </c>
      <c r="N15" s="64">
        <f ca="1">SUM(N16:N19)</f>
        <v>0</v>
      </c>
      <c r="O15" s="153"/>
      <c r="P15" s="244"/>
      <c r="Q15" s="244"/>
      <c r="R15" s="62"/>
      <c r="S15" s="64"/>
      <c r="T15" s="64"/>
      <c r="U15" s="247"/>
      <c r="V15" s="244"/>
      <c r="W15" s="244"/>
      <c r="X15" s="247"/>
      <c r="Y15" s="244"/>
    </row>
    <row r="16" spans="1:25" ht="13.2" x14ac:dyDescent="0.25">
      <c r="A16" s="1" t="s">
        <v>25</v>
      </c>
      <c r="B16" s="65"/>
      <c r="C16" s="66" t="s">
        <v>555</v>
      </c>
      <c r="D16" s="65">
        <v>503</v>
      </c>
      <c r="E16" s="65" t="s">
        <v>26</v>
      </c>
      <c r="F16" s="67">
        <v>75000</v>
      </c>
      <c r="G16" s="154">
        <f>ROUNDDOWN(D16*F16,-3)</f>
        <v>37725000</v>
      </c>
      <c r="H16" s="188"/>
      <c r="I16" s="66" t="s">
        <v>555</v>
      </c>
      <c r="J16" s="65" cm="1">
        <f t="array" aca="1" ref="J16" ca="1">INDIRECT($J$5&amp;ROW())</f>
        <v>533</v>
      </c>
      <c r="K16" s="65" t="s">
        <v>26</v>
      </c>
      <c r="L16" s="259" cm="1">
        <f t="array" aca="1" ref="L16" ca="1">INDIRECT($L$5&amp;ROW())</f>
        <v>75000</v>
      </c>
      <c r="M16" s="67">
        <f ca="1">ROUNDDOWN(J16*L16,-3)</f>
        <v>39975000</v>
      </c>
      <c r="N16" s="67">
        <f ca="1">G16-M16</f>
        <v>-2250000</v>
      </c>
      <c r="O16" s="253" t="str">
        <f ca="1">IF(AND(ISBLANK(H16),N16&lt;&gt;0),"Rev","")</f>
        <v>Rev</v>
      </c>
      <c r="P16" s="244"/>
      <c r="Q16" s="244"/>
      <c r="R16" s="65">
        <v>533</v>
      </c>
      <c r="S16" s="67">
        <v>75000</v>
      </c>
      <c r="T16" s="67">
        <f>ROUNDDOWN(R16*S16,-3)</f>
        <v>39975000</v>
      </c>
      <c r="U16" s="247">
        <v>533</v>
      </c>
      <c r="V16" s="247">
        <v>75000</v>
      </c>
      <c r="W16" s="67">
        <f>ROUNDDOWN(U16*V16,-3)</f>
        <v>39975000</v>
      </c>
      <c r="X16" s="247"/>
      <c r="Y16" s="244"/>
    </row>
    <row r="17" spans="1:25" ht="13.2" x14ac:dyDescent="0.25">
      <c r="A17" s="1" t="s">
        <v>27</v>
      </c>
      <c r="B17" s="65"/>
      <c r="C17" s="66" t="s">
        <v>556</v>
      </c>
      <c r="D17" s="65">
        <v>3</v>
      </c>
      <c r="E17" s="65" t="s">
        <v>120</v>
      </c>
      <c r="F17" s="67">
        <v>1000000</v>
      </c>
      <c r="G17" s="154">
        <f>ROUNDDOWN(D17*F17,-3)</f>
        <v>3000000</v>
      </c>
      <c r="H17" s="188"/>
      <c r="I17" s="66" t="s">
        <v>556</v>
      </c>
      <c r="J17" s="65" cm="1">
        <f t="array" aca="1" ref="J17" ca="1">INDIRECT($J$5&amp;ROW())</f>
        <v>1</v>
      </c>
      <c r="K17" s="65" t="s">
        <v>120</v>
      </c>
      <c r="L17" s="67" cm="1">
        <f t="array" aca="1" ref="L17" ca="1">INDIRECT($L$5&amp;ROW())</f>
        <v>750000</v>
      </c>
      <c r="M17" s="67">
        <f ca="1">ROUNDDOWN(J17*L17,-3)</f>
        <v>750000</v>
      </c>
      <c r="N17" s="67">
        <f ca="1">G17-M17</f>
        <v>2250000</v>
      </c>
      <c r="O17" s="253" t="str">
        <f ca="1">IF(AND(ISBLANK(H17),N17&lt;&gt;0),"Rev","")</f>
        <v>Rev</v>
      </c>
      <c r="P17" s="244"/>
      <c r="Q17" s="244"/>
      <c r="R17" s="65">
        <v>1</v>
      </c>
      <c r="S17" s="67">
        <v>750000</v>
      </c>
      <c r="T17" s="67">
        <f>ROUNDDOWN(R17*S17,-3)</f>
        <v>750000</v>
      </c>
      <c r="U17" s="247">
        <v>1</v>
      </c>
      <c r="V17" s="247">
        <v>750000</v>
      </c>
      <c r="W17" s="67">
        <f>ROUNDDOWN(U17*V17,-3)</f>
        <v>750000</v>
      </c>
      <c r="X17" s="247"/>
      <c r="Y17" s="244"/>
    </row>
    <row r="18" spans="1:25" ht="13.2" x14ac:dyDescent="0.25">
      <c r="A18" s="1" t="s">
        <v>28</v>
      </c>
      <c r="B18" s="65"/>
      <c r="C18" s="66" t="s">
        <v>557</v>
      </c>
      <c r="D18" s="65">
        <v>3</v>
      </c>
      <c r="E18" s="65" t="s">
        <v>120</v>
      </c>
      <c r="F18" s="67">
        <v>1500000</v>
      </c>
      <c r="G18" s="154">
        <f>ROUNDDOWN(D18*F18,-3)</f>
        <v>4500000</v>
      </c>
      <c r="H18" s="188"/>
      <c r="I18" s="66" t="s">
        <v>557</v>
      </c>
      <c r="J18" s="65" cm="1">
        <f t="array" aca="1" ref="J18" ca="1">INDIRECT($J$5&amp;ROW())</f>
        <v>3</v>
      </c>
      <c r="K18" s="65" t="s">
        <v>120</v>
      </c>
      <c r="L18" s="67" cm="1">
        <f t="array" aca="1" ref="L18" ca="1">INDIRECT($L$5&amp;ROW())</f>
        <v>1500000</v>
      </c>
      <c r="M18" s="67">
        <f ca="1">ROUNDDOWN(J18*L18,-3)</f>
        <v>4500000</v>
      </c>
      <c r="N18" s="67">
        <f ca="1">G18-M18</f>
        <v>0</v>
      </c>
      <c r="O18" s="240" t="str">
        <f ca="1">IF(AND(ISBLANK(H18),N18&lt;&gt;0,NOT(ISBLANK(U18))),"Rev","")</f>
        <v/>
      </c>
      <c r="P18" s="244"/>
      <c r="Q18" s="244"/>
      <c r="R18" s="65">
        <v>3</v>
      </c>
      <c r="S18" s="67">
        <v>1500000</v>
      </c>
      <c r="T18" s="67">
        <f>ROUNDDOWN(R18*S18,-3)</f>
        <v>4500000</v>
      </c>
      <c r="U18" s="247">
        <v>3</v>
      </c>
      <c r="V18" s="247">
        <v>1500000</v>
      </c>
      <c r="W18" s="67">
        <f>ROUNDDOWN(U18*V18,-3)</f>
        <v>4500000</v>
      </c>
      <c r="X18" s="247">
        <v>4</v>
      </c>
      <c r="Y18" s="244"/>
    </row>
    <row r="19" spans="1:25" ht="13.2" x14ac:dyDescent="0.25">
      <c r="A19" s="1" t="s">
        <v>29</v>
      </c>
      <c r="B19" s="65"/>
      <c r="C19" s="66" t="s">
        <v>558</v>
      </c>
      <c r="D19" s="65">
        <v>3</v>
      </c>
      <c r="E19" s="65" t="s">
        <v>120</v>
      </c>
      <c r="F19" s="67">
        <v>1000000</v>
      </c>
      <c r="G19" s="154">
        <f>ROUNDDOWN(D19*F19,-3)</f>
        <v>3000000</v>
      </c>
      <c r="H19" s="188"/>
      <c r="I19" s="66" t="s">
        <v>558</v>
      </c>
      <c r="J19" s="65" cm="1">
        <f t="array" aca="1" ref="J19" ca="1">INDIRECT($J$5&amp;ROW())</f>
        <v>3</v>
      </c>
      <c r="K19" s="65" t="s">
        <v>120</v>
      </c>
      <c r="L19" s="67" cm="1">
        <f t="array" aca="1" ref="L19" ca="1">INDIRECT($L$5&amp;ROW())</f>
        <v>1000000</v>
      </c>
      <c r="M19" s="67">
        <f ca="1">ROUNDDOWN(J19*L19,-3)</f>
        <v>3000000</v>
      </c>
      <c r="N19" s="67">
        <f ca="1">G19-M19</f>
        <v>0</v>
      </c>
      <c r="O19" s="240" t="str">
        <f ca="1">IF(AND(ISBLANK(H19),N19&lt;&gt;0),"Rev","")</f>
        <v/>
      </c>
      <c r="P19" s="244"/>
      <c r="Q19" s="244"/>
      <c r="R19" s="65">
        <v>3</v>
      </c>
      <c r="S19" s="67">
        <v>1000000</v>
      </c>
      <c r="T19" s="67">
        <f>ROUNDDOWN(R19*S19,-3)</f>
        <v>3000000</v>
      </c>
      <c r="U19" s="247">
        <v>3</v>
      </c>
      <c r="V19" s="247">
        <v>1000000</v>
      </c>
      <c r="W19" s="67">
        <f>ROUNDDOWN(U19*V19,-3)</f>
        <v>3000000</v>
      </c>
      <c r="X19" s="247">
        <v>2</v>
      </c>
      <c r="Y19" s="244"/>
    </row>
    <row r="20" spans="1:25" ht="13.2" x14ac:dyDescent="0.25">
      <c r="A20" s="1" t="s">
        <v>30</v>
      </c>
      <c r="B20" s="62" t="s">
        <v>528</v>
      </c>
      <c r="C20" s="63" t="s">
        <v>31</v>
      </c>
      <c r="D20" s="62"/>
      <c r="E20" s="62"/>
      <c r="F20" s="64"/>
      <c r="G20" s="153">
        <f>G21</f>
        <v>16000000</v>
      </c>
      <c r="H20" s="187" t="s">
        <v>528</v>
      </c>
      <c r="I20" s="63" t="s">
        <v>31</v>
      </c>
      <c r="J20" s="62"/>
      <c r="K20" s="62"/>
      <c r="L20" s="64"/>
      <c r="M20" s="64">
        <f ca="1">M21</f>
        <v>10000000</v>
      </c>
      <c r="N20" s="64">
        <f ca="1">N21</f>
        <v>6000000</v>
      </c>
      <c r="O20" s="153"/>
      <c r="P20" s="244"/>
      <c r="Q20" s="244"/>
      <c r="R20" s="62"/>
      <c r="S20" s="64"/>
      <c r="T20" s="64"/>
      <c r="U20" s="247"/>
      <c r="V20" s="244"/>
      <c r="W20" s="244"/>
      <c r="X20" s="247"/>
      <c r="Y20" s="244"/>
    </row>
    <row r="21" spans="1:25" ht="13.2" x14ac:dyDescent="0.25">
      <c r="A21" s="1" t="s">
        <v>32</v>
      </c>
      <c r="B21" s="65"/>
      <c r="C21" s="66" t="s">
        <v>559</v>
      </c>
      <c r="D21" s="65">
        <v>16</v>
      </c>
      <c r="E21" s="65" t="s">
        <v>33</v>
      </c>
      <c r="F21" s="67">
        <v>1000000</v>
      </c>
      <c r="G21" s="154">
        <f>ROUNDDOWN(D21*F21,-3)</f>
        <v>16000000</v>
      </c>
      <c r="H21" s="188"/>
      <c r="I21" s="66" t="s">
        <v>559</v>
      </c>
      <c r="J21" s="254" cm="1">
        <f t="array" aca="1" ref="J21" ca="1">INDIRECT($J$5&amp;ROW())</f>
        <v>10</v>
      </c>
      <c r="K21" s="65" t="s">
        <v>33</v>
      </c>
      <c r="L21" s="67" cm="1">
        <f t="array" aca="1" ref="L21" ca="1">INDIRECT($L$5&amp;ROW())</f>
        <v>1000000</v>
      </c>
      <c r="M21" s="67">
        <f ca="1">ROUNDDOWN(J21*L21,-3)</f>
        <v>10000000</v>
      </c>
      <c r="N21" s="67">
        <f ca="1">G21-M21</f>
        <v>6000000</v>
      </c>
      <c r="O21" s="240" t="str">
        <f ca="1">IF(AND(ISBLANK(H21),N21&lt;&gt;0),"Rev","")</f>
        <v>Rev</v>
      </c>
      <c r="P21" s="244"/>
      <c r="Q21" s="244"/>
      <c r="R21" s="65">
        <v>16</v>
      </c>
      <c r="S21" s="67">
        <v>1000000</v>
      </c>
      <c r="T21" s="67">
        <f>ROUNDDOWN(R21*S21,-3)</f>
        <v>16000000</v>
      </c>
      <c r="U21" s="247">
        <v>10</v>
      </c>
      <c r="V21" s="247">
        <v>1000000</v>
      </c>
      <c r="W21" s="67">
        <f>ROUNDDOWN(U21*V21,-3)</f>
        <v>10000000</v>
      </c>
      <c r="X21" s="247"/>
      <c r="Y21" s="244"/>
    </row>
    <row r="22" spans="1:25" ht="13.2" x14ac:dyDescent="0.25">
      <c r="A22" s="1" t="s">
        <v>34</v>
      </c>
      <c r="B22" s="62" t="s">
        <v>525</v>
      </c>
      <c r="C22" s="63" t="s">
        <v>35</v>
      </c>
      <c r="D22" s="62"/>
      <c r="E22" s="62"/>
      <c r="F22" s="64"/>
      <c r="G22" s="153">
        <f>G23</f>
        <v>67448000</v>
      </c>
      <c r="H22" s="187" t="s">
        <v>525</v>
      </c>
      <c r="I22" s="63" t="s">
        <v>35</v>
      </c>
      <c r="J22" s="62"/>
      <c r="K22" s="62"/>
      <c r="L22" s="64"/>
      <c r="M22" s="64">
        <f ca="1">M23</f>
        <v>67448000</v>
      </c>
      <c r="N22" s="64">
        <f ca="1">N23</f>
        <v>0</v>
      </c>
      <c r="O22" s="153"/>
      <c r="P22" s="244"/>
      <c r="Q22" s="244"/>
      <c r="R22" s="62"/>
      <c r="S22" s="64"/>
      <c r="T22" s="64"/>
      <c r="U22" s="247"/>
      <c r="V22" s="244"/>
      <c r="W22" s="244"/>
      <c r="X22" s="247"/>
      <c r="Y22" s="244"/>
    </row>
    <row r="23" spans="1:25" ht="26.4" x14ac:dyDescent="0.25">
      <c r="A23" s="1" t="s">
        <v>36</v>
      </c>
      <c r="B23" s="65"/>
      <c r="C23" s="66" t="s">
        <v>560</v>
      </c>
      <c r="D23" s="65">
        <v>13</v>
      </c>
      <c r="E23" s="65" t="s">
        <v>26</v>
      </c>
      <c r="F23" s="67">
        <v>5188308</v>
      </c>
      <c r="G23" s="154">
        <f>ROUNDDOWN(D23*F23,-3)</f>
        <v>67448000</v>
      </c>
      <c r="H23" s="188"/>
      <c r="I23" s="66" t="s">
        <v>560</v>
      </c>
      <c r="J23" s="65" cm="1">
        <f t="array" aca="1" ref="J23" ca="1">INDIRECT($J$5&amp;ROW())</f>
        <v>13</v>
      </c>
      <c r="K23" s="65" t="s">
        <v>26</v>
      </c>
      <c r="L23" s="67" cm="1">
        <f t="array" aca="1" ref="L23" ca="1">INDIRECT($L$5&amp;ROW())</f>
        <v>5188308</v>
      </c>
      <c r="M23" s="67">
        <f ca="1">ROUNDDOWN(J23*L23,-3)</f>
        <v>67448000</v>
      </c>
      <c r="N23" s="67">
        <f ca="1">G23-M23</f>
        <v>0</v>
      </c>
      <c r="O23" s="240" t="str">
        <f ca="1">IF(AND(ISBLANK(H23),N23&lt;&gt;0),"Rev","")</f>
        <v/>
      </c>
      <c r="P23" s="244"/>
      <c r="Q23" s="244"/>
      <c r="R23" s="65">
        <v>13</v>
      </c>
      <c r="S23" s="67">
        <v>5188308</v>
      </c>
      <c r="T23" s="67">
        <f>ROUNDDOWN(R23*S23,-3)</f>
        <v>67448000</v>
      </c>
      <c r="U23" s="247">
        <v>13</v>
      </c>
      <c r="V23" s="247">
        <v>5188308</v>
      </c>
      <c r="W23" s="67">
        <f>ROUNDDOWN(U23*V23,-3)</f>
        <v>67448000</v>
      </c>
      <c r="X23" s="247"/>
      <c r="Y23" s="244"/>
    </row>
    <row r="24" spans="1:25" ht="13.2" x14ac:dyDescent="0.25">
      <c r="A24" s="1"/>
      <c r="B24" s="65"/>
      <c r="C24" s="66"/>
      <c r="D24" s="65"/>
      <c r="E24" s="65"/>
      <c r="F24" s="67"/>
      <c r="G24" s="154"/>
      <c r="H24" s="189">
        <v>524114</v>
      </c>
      <c r="I24" s="69" t="s">
        <v>956</v>
      </c>
      <c r="J24" s="68"/>
      <c r="K24" s="68"/>
      <c r="L24" s="70"/>
      <c r="M24" s="70">
        <f ca="1">SUM(M25:M26)</f>
        <v>111769000</v>
      </c>
      <c r="N24" s="70">
        <f ca="1">SUM(N25:N26)</f>
        <v>-111769000</v>
      </c>
      <c r="O24" s="154"/>
      <c r="P24" s="244"/>
      <c r="Q24" s="244"/>
      <c r="R24" s="68"/>
      <c r="S24" s="70"/>
      <c r="T24" s="70"/>
      <c r="U24" s="247"/>
      <c r="V24" s="244"/>
      <c r="W24" s="244"/>
      <c r="X24" s="247"/>
      <c r="Y24" s="244"/>
    </row>
    <row r="25" spans="1:25" ht="13.2" x14ac:dyDescent="0.25">
      <c r="A25" s="1"/>
      <c r="B25" s="65"/>
      <c r="C25" s="66"/>
      <c r="D25" s="65"/>
      <c r="E25" s="65"/>
      <c r="F25" s="67"/>
      <c r="G25" s="154"/>
      <c r="H25" s="188"/>
      <c r="I25" s="66" t="s">
        <v>957</v>
      </c>
      <c r="J25" s="65" cm="1">
        <f t="array" aca="1" ref="J25" ca="1">INDIRECT($J$5&amp;ROW())</f>
        <v>70</v>
      </c>
      <c r="K25" s="65" t="s">
        <v>479</v>
      </c>
      <c r="L25" s="67" cm="1">
        <f t="array" aca="1" ref="L25" ca="1">INDIRECT($L$5&amp;ROW())</f>
        <v>1197000</v>
      </c>
      <c r="M25" s="67">
        <f ca="1">ROUNDDOWN(J25*L25,-3)</f>
        <v>83790000</v>
      </c>
      <c r="N25" s="67">
        <f ca="1">G25-M25</f>
        <v>-83790000</v>
      </c>
      <c r="O25" s="253" t="str">
        <f ca="1">IF(AND(ISBLANK(H25),N25&lt;&gt;0),"Rev","")</f>
        <v>Rev</v>
      </c>
      <c r="P25" s="244"/>
      <c r="Q25" s="244"/>
      <c r="R25" s="65">
        <v>70</v>
      </c>
      <c r="S25" s="67">
        <v>1197000</v>
      </c>
      <c r="T25" s="67">
        <f>ROUNDDOWN(R25*S25,-3)</f>
        <v>83790000</v>
      </c>
      <c r="U25" s="247">
        <v>70</v>
      </c>
      <c r="V25" s="247">
        <v>1197000</v>
      </c>
      <c r="W25" s="67">
        <f>ROUNDDOWN(U25*V25,-3)</f>
        <v>83790000</v>
      </c>
      <c r="X25" s="247"/>
      <c r="Y25" s="244"/>
    </row>
    <row r="26" spans="1:25" ht="13.2" x14ac:dyDescent="0.25">
      <c r="A26" s="1"/>
      <c r="B26" s="65"/>
      <c r="C26" s="66"/>
      <c r="D26" s="65"/>
      <c r="E26" s="65"/>
      <c r="F26" s="67"/>
      <c r="G26" s="154"/>
      <c r="H26" s="188"/>
      <c r="I26" s="66" t="s">
        <v>958</v>
      </c>
      <c r="J26" s="65" cm="1">
        <f t="array" aca="1" ref="J26" ca="1">INDIRECT($J$5&amp;ROW())</f>
        <v>35</v>
      </c>
      <c r="K26" s="65" t="s">
        <v>479</v>
      </c>
      <c r="L26" s="67" cm="1">
        <f t="array" aca="1" ref="L26" ca="1">INDIRECT($L$5&amp;ROW())</f>
        <v>799400</v>
      </c>
      <c r="M26" s="67">
        <f ca="1">ROUNDDOWN(J26*L26,-3)</f>
        <v>27979000</v>
      </c>
      <c r="N26" s="67">
        <f ca="1">G26-M26</f>
        <v>-27979000</v>
      </c>
      <c r="O26" s="253" t="str">
        <f ca="1">IF(AND(ISBLANK(H26),N26&lt;&gt;0),"Rev","")</f>
        <v>Rev</v>
      </c>
      <c r="P26" s="244"/>
      <c r="Q26" s="244"/>
      <c r="R26" s="65">
        <v>35</v>
      </c>
      <c r="S26" s="67">
        <v>799400</v>
      </c>
      <c r="T26" s="67">
        <f>ROUNDDOWN(R26*S26,-3)</f>
        <v>27979000</v>
      </c>
      <c r="U26" s="247">
        <v>35</v>
      </c>
      <c r="V26" s="247">
        <v>799400</v>
      </c>
      <c r="W26" s="67">
        <f>ROUNDDOWN(U26*V26,-3)</f>
        <v>27979000</v>
      </c>
      <c r="X26" s="247"/>
      <c r="Y26" s="244"/>
    </row>
    <row r="27" spans="1:25" ht="13.2" x14ac:dyDescent="0.25">
      <c r="A27" s="1" t="s">
        <v>37</v>
      </c>
      <c r="B27" s="59" t="s">
        <v>38</v>
      </c>
      <c r="C27" s="60" t="s">
        <v>39</v>
      </c>
      <c r="D27" s="59"/>
      <c r="E27" s="59"/>
      <c r="F27" s="61"/>
      <c r="G27" s="152">
        <f>SUM(G28,G33,G35)</f>
        <v>54519000</v>
      </c>
      <c r="H27" s="186" t="s">
        <v>38</v>
      </c>
      <c r="I27" s="60" t="s">
        <v>39</v>
      </c>
      <c r="J27" s="59"/>
      <c r="K27" s="59"/>
      <c r="L27" s="61"/>
      <c r="M27" s="61">
        <f ca="1">SUM(M28,M33,M35)</f>
        <v>54519000</v>
      </c>
      <c r="N27" s="61">
        <f ca="1">SUM(N28,N33,N35)</f>
        <v>0</v>
      </c>
      <c r="O27" s="152"/>
      <c r="P27" s="244" t="s">
        <v>499</v>
      </c>
      <c r="Q27" s="244" t="s">
        <v>500</v>
      </c>
      <c r="R27" s="59"/>
      <c r="S27" s="61"/>
      <c r="T27" s="61"/>
      <c r="U27" s="247"/>
      <c r="V27" s="244"/>
      <c r="W27" s="244"/>
      <c r="X27" s="247"/>
      <c r="Y27" s="244"/>
    </row>
    <row r="28" spans="1:25" ht="13.2" x14ac:dyDescent="0.25">
      <c r="A28" s="1" t="s">
        <v>40</v>
      </c>
      <c r="B28" s="62" t="s">
        <v>523</v>
      </c>
      <c r="C28" s="63" t="s">
        <v>24</v>
      </c>
      <c r="D28" s="62"/>
      <c r="E28" s="62"/>
      <c r="F28" s="64"/>
      <c r="G28" s="153">
        <f>SUM(G29:G32)</f>
        <v>17500000</v>
      </c>
      <c r="H28" s="187" t="s">
        <v>523</v>
      </c>
      <c r="I28" s="63" t="s">
        <v>24</v>
      </c>
      <c r="J28" s="62"/>
      <c r="K28" s="62"/>
      <c r="L28" s="64"/>
      <c r="M28" s="64">
        <f ca="1">SUM(M29:M32)</f>
        <v>17550000</v>
      </c>
      <c r="N28" s="64">
        <f ca="1">SUM(N29:N32)</f>
        <v>-50000</v>
      </c>
      <c r="O28" s="153"/>
      <c r="P28" s="244"/>
      <c r="Q28" s="244"/>
      <c r="R28" s="62"/>
      <c r="S28" s="64"/>
      <c r="T28" s="64"/>
      <c r="U28" s="247"/>
      <c r="V28" s="244"/>
      <c r="W28" s="244"/>
      <c r="X28" s="247"/>
      <c r="Y28" s="244"/>
    </row>
    <row r="29" spans="1:25" ht="13.2" x14ac:dyDescent="0.25">
      <c r="A29" s="1" t="s">
        <v>41</v>
      </c>
      <c r="B29" s="65"/>
      <c r="C29" s="66" t="s">
        <v>555</v>
      </c>
      <c r="D29" s="65">
        <v>140</v>
      </c>
      <c r="E29" s="65" t="s">
        <v>26</v>
      </c>
      <c r="F29" s="67">
        <v>75000</v>
      </c>
      <c r="G29" s="154">
        <f>ROUNDDOWN(D29*F29,-3)</f>
        <v>10500000</v>
      </c>
      <c r="H29" s="188"/>
      <c r="I29" s="66" t="s">
        <v>555</v>
      </c>
      <c r="J29" s="65" cm="1">
        <f t="array" aca="1" ref="J29" ca="1">INDIRECT($J$5&amp;ROW())</f>
        <v>124</v>
      </c>
      <c r="K29" s="65" t="s">
        <v>26</v>
      </c>
      <c r="L29" s="67" cm="1">
        <f t="array" aca="1" ref="L29" ca="1">INDIRECT($L$5&amp;ROW())</f>
        <v>75000</v>
      </c>
      <c r="M29" s="67">
        <f ca="1">ROUNDDOWN(J29*L29,-3)</f>
        <v>9300000</v>
      </c>
      <c r="N29" s="67">
        <f ca="1">G29-M29</f>
        <v>1200000</v>
      </c>
      <c r="O29" s="253" t="str">
        <f ca="1">IF(AND(ISBLANK(H29),N29&lt;&gt;0),"Rev","")</f>
        <v>Rev</v>
      </c>
      <c r="P29" s="244"/>
      <c r="Q29" s="244"/>
      <c r="R29" s="65">
        <v>124</v>
      </c>
      <c r="S29" s="67">
        <v>75000</v>
      </c>
      <c r="T29" s="67">
        <f>ROUNDDOWN(R29*S29,-3)</f>
        <v>9300000</v>
      </c>
      <c r="U29" s="247">
        <v>124</v>
      </c>
      <c r="V29" s="247">
        <v>75000</v>
      </c>
      <c r="W29" s="67">
        <f>ROUNDDOWN(U29*V29,-3)</f>
        <v>9300000</v>
      </c>
      <c r="X29" s="247"/>
      <c r="Y29" s="244"/>
    </row>
    <row r="30" spans="1:25" ht="13.2" x14ac:dyDescent="0.25">
      <c r="A30" s="1" t="s">
        <v>42</v>
      </c>
      <c r="B30" s="65"/>
      <c r="C30" s="66" t="s">
        <v>556</v>
      </c>
      <c r="D30" s="65">
        <v>2</v>
      </c>
      <c r="E30" s="65" t="s">
        <v>120</v>
      </c>
      <c r="F30" s="67">
        <v>1000000</v>
      </c>
      <c r="G30" s="154">
        <f>ROUNDDOWN(D30*F30,-3)</f>
        <v>2000000</v>
      </c>
      <c r="H30" s="188"/>
      <c r="I30" s="66" t="s">
        <v>556</v>
      </c>
      <c r="J30" s="65" cm="1">
        <f t="array" aca="1" ref="J30" ca="1">INDIRECT($J$5&amp;ROW())</f>
        <v>1</v>
      </c>
      <c r="K30" s="65" t="s">
        <v>120</v>
      </c>
      <c r="L30" s="67" cm="1">
        <f t="array" aca="1" ref="L30" ca="1">INDIRECT($L$5&amp;ROW())</f>
        <v>750000</v>
      </c>
      <c r="M30" s="67">
        <f ca="1">ROUNDDOWN(J30*L30,-3)</f>
        <v>750000</v>
      </c>
      <c r="N30" s="67">
        <f ca="1">G30-M30</f>
        <v>1250000</v>
      </c>
      <c r="O30" s="253" t="str">
        <f ca="1">IF(AND(ISBLANK(H30),N30&lt;&gt;0),"Rev","")</f>
        <v>Rev</v>
      </c>
      <c r="P30" s="244"/>
      <c r="Q30" s="244"/>
      <c r="R30" s="65">
        <v>1</v>
      </c>
      <c r="S30" s="67">
        <v>750000</v>
      </c>
      <c r="T30" s="67">
        <f>ROUNDDOWN(R30*S30,-3)</f>
        <v>750000</v>
      </c>
      <c r="U30" s="247">
        <v>1</v>
      </c>
      <c r="V30" s="247">
        <v>750000</v>
      </c>
      <c r="W30" s="67">
        <f>ROUNDDOWN(U30*V30,-3)</f>
        <v>750000</v>
      </c>
      <c r="X30" s="247"/>
      <c r="Y30" s="244"/>
    </row>
    <row r="31" spans="1:25" ht="13.2" x14ac:dyDescent="0.25">
      <c r="A31" s="1" t="s">
        <v>43</v>
      </c>
      <c r="B31" s="65"/>
      <c r="C31" s="66" t="s">
        <v>557</v>
      </c>
      <c r="D31" s="65">
        <v>2</v>
      </c>
      <c r="E31" s="65" t="s">
        <v>120</v>
      </c>
      <c r="F31" s="67">
        <v>1500000</v>
      </c>
      <c r="G31" s="154">
        <f>ROUNDDOWN(D31*F31,-3)</f>
        <v>3000000</v>
      </c>
      <c r="H31" s="188"/>
      <c r="I31" s="66" t="s">
        <v>557</v>
      </c>
      <c r="J31" s="65" cm="1">
        <f t="array" aca="1" ref="J31" ca="1">INDIRECT($J$5&amp;ROW())</f>
        <v>3</v>
      </c>
      <c r="K31" s="65" t="s">
        <v>120</v>
      </c>
      <c r="L31" s="67" cm="1">
        <f t="array" aca="1" ref="L31" ca="1">INDIRECT($L$5&amp;ROW())</f>
        <v>1500000</v>
      </c>
      <c r="M31" s="67">
        <f ca="1">ROUNDDOWN(J31*L31,-3)</f>
        <v>4500000</v>
      </c>
      <c r="N31" s="67">
        <f ca="1">G31-M31</f>
        <v>-1500000</v>
      </c>
      <c r="O31" s="253" t="str">
        <f ca="1">IF(AND(ISBLANK(H31),N31&lt;&gt;0),"Rev","")</f>
        <v>Rev</v>
      </c>
      <c r="P31" s="244"/>
      <c r="Q31" s="244"/>
      <c r="R31" s="65">
        <v>3</v>
      </c>
      <c r="S31" s="67">
        <v>1500000</v>
      </c>
      <c r="T31" s="67">
        <f>ROUNDDOWN(R31*S31,-3)</f>
        <v>4500000</v>
      </c>
      <c r="U31" s="247">
        <v>3</v>
      </c>
      <c r="V31" s="247">
        <v>1500000</v>
      </c>
      <c r="W31" s="67">
        <f>ROUNDDOWN(U31*V31,-3)</f>
        <v>4500000</v>
      </c>
      <c r="X31" s="247"/>
      <c r="Y31" s="244"/>
    </row>
    <row r="32" spans="1:25" ht="13.2" x14ac:dyDescent="0.25">
      <c r="A32" s="1" t="s">
        <v>44</v>
      </c>
      <c r="B32" s="65"/>
      <c r="C32" s="66" t="s">
        <v>558</v>
      </c>
      <c r="D32" s="65">
        <v>2</v>
      </c>
      <c r="E32" s="65" t="s">
        <v>120</v>
      </c>
      <c r="F32" s="67">
        <v>1000000</v>
      </c>
      <c r="G32" s="154">
        <f>ROUNDDOWN(D32*F32,-3)</f>
        <v>2000000</v>
      </c>
      <c r="H32" s="188"/>
      <c r="I32" s="66" t="s">
        <v>558</v>
      </c>
      <c r="J32" s="65" cm="1">
        <f t="array" aca="1" ref="J32" ca="1">INDIRECT($J$5&amp;ROW())</f>
        <v>3</v>
      </c>
      <c r="K32" s="65" t="s">
        <v>120</v>
      </c>
      <c r="L32" s="67" cm="1">
        <f t="array" aca="1" ref="L32" ca="1">INDIRECT($L$5&amp;ROW())</f>
        <v>1000000</v>
      </c>
      <c r="M32" s="67">
        <f ca="1">ROUNDDOWN(J32*L32,-3)</f>
        <v>3000000</v>
      </c>
      <c r="N32" s="67">
        <f ca="1">G32-M32</f>
        <v>-1000000</v>
      </c>
      <c r="O32" s="253" t="str">
        <f ca="1">IF(AND(ISBLANK(H32),N32&lt;&gt;0),"Rev","")</f>
        <v>Rev</v>
      </c>
      <c r="P32" s="244"/>
      <c r="Q32" s="244"/>
      <c r="R32" s="65">
        <v>3</v>
      </c>
      <c r="S32" s="67">
        <v>1000000</v>
      </c>
      <c r="T32" s="67">
        <f>ROUNDDOWN(R32*S32,-3)</f>
        <v>3000000</v>
      </c>
      <c r="U32" s="247">
        <v>3</v>
      </c>
      <c r="V32" s="247">
        <v>1000000</v>
      </c>
      <c r="W32" s="67">
        <f>ROUNDDOWN(U32*V32,-3)</f>
        <v>3000000</v>
      </c>
      <c r="X32" s="247"/>
      <c r="Y32" s="244"/>
    </row>
    <row r="33" spans="1:25" ht="13.2" x14ac:dyDescent="0.25">
      <c r="A33" s="1" t="s">
        <v>45</v>
      </c>
      <c r="B33" s="62" t="s">
        <v>528</v>
      </c>
      <c r="C33" s="63" t="s">
        <v>31</v>
      </c>
      <c r="D33" s="62"/>
      <c r="E33" s="62"/>
      <c r="F33" s="64"/>
      <c r="G33" s="153">
        <f>G34</f>
        <v>5000000</v>
      </c>
      <c r="H33" s="187" t="s">
        <v>528</v>
      </c>
      <c r="I33" s="63" t="s">
        <v>31</v>
      </c>
      <c r="J33" s="62"/>
      <c r="K33" s="62"/>
      <c r="L33" s="64"/>
      <c r="M33" s="64">
        <f ca="1">M34</f>
        <v>5000000</v>
      </c>
      <c r="N33" s="64">
        <f ca="1">N34</f>
        <v>0</v>
      </c>
      <c r="O33" s="153"/>
      <c r="P33" s="244"/>
      <c r="Q33" s="244"/>
      <c r="R33" s="62"/>
      <c r="S33" s="64"/>
      <c r="T33" s="64"/>
      <c r="U33" s="247"/>
      <c r="V33" s="244"/>
      <c r="W33" s="244"/>
      <c r="X33" s="247"/>
      <c r="Y33" s="244"/>
    </row>
    <row r="34" spans="1:25" ht="13.2" x14ac:dyDescent="0.25">
      <c r="A34" s="1" t="s">
        <v>46</v>
      </c>
      <c r="B34" s="65"/>
      <c r="C34" s="66" t="s">
        <v>559</v>
      </c>
      <c r="D34" s="65">
        <v>5</v>
      </c>
      <c r="E34" s="65" t="s">
        <v>33</v>
      </c>
      <c r="F34" s="67">
        <v>1000000</v>
      </c>
      <c r="G34" s="154">
        <f>ROUNDDOWN(D34*F34,-3)</f>
        <v>5000000</v>
      </c>
      <c r="H34" s="188"/>
      <c r="I34" s="66" t="s">
        <v>559</v>
      </c>
      <c r="J34" s="65" cm="1">
        <f t="array" aca="1" ref="J34" ca="1">INDIRECT($J$5&amp;ROW())</f>
        <v>5</v>
      </c>
      <c r="K34" s="65" t="s">
        <v>33</v>
      </c>
      <c r="L34" s="67" cm="1">
        <f t="array" aca="1" ref="L34" ca="1">INDIRECT($L$5&amp;ROW())</f>
        <v>1000000</v>
      </c>
      <c r="M34" s="67">
        <f ca="1">ROUNDDOWN(J34*L34,-3)</f>
        <v>5000000</v>
      </c>
      <c r="N34" s="67">
        <f ca="1">G34-M34</f>
        <v>0</v>
      </c>
      <c r="O34" s="240" t="str">
        <f ca="1">IF(AND(ISBLANK(H34),N34&lt;&gt;0),"Rev","")</f>
        <v/>
      </c>
      <c r="P34" s="244"/>
      <c r="Q34" s="244"/>
      <c r="R34" s="65">
        <v>5</v>
      </c>
      <c r="S34" s="67">
        <v>1000000</v>
      </c>
      <c r="T34" s="67">
        <f>ROUNDDOWN(R34*S34,-3)</f>
        <v>5000000</v>
      </c>
      <c r="U34" s="247">
        <v>5</v>
      </c>
      <c r="V34" s="247">
        <v>1000000</v>
      </c>
      <c r="W34" s="67">
        <f>ROUNDDOWN(U34*V34,-3)</f>
        <v>5000000</v>
      </c>
      <c r="X34" s="247"/>
      <c r="Y34" s="244"/>
    </row>
    <row r="35" spans="1:25" ht="13.2" x14ac:dyDescent="0.25">
      <c r="A35" s="1" t="s">
        <v>47</v>
      </c>
      <c r="B35" s="62" t="s">
        <v>525</v>
      </c>
      <c r="C35" s="63" t="s">
        <v>35</v>
      </c>
      <c r="D35" s="62"/>
      <c r="E35" s="62"/>
      <c r="F35" s="64"/>
      <c r="G35" s="153">
        <f>G36</f>
        <v>32019000</v>
      </c>
      <c r="H35" s="187" t="s">
        <v>525</v>
      </c>
      <c r="I35" s="63" t="s">
        <v>35</v>
      </c>
      <c r="J35" s="62"/>
      <c r="K35" s="62"/>
      <c r="L35" s="64"/>
      <c r="M35" s="64">
        <f ca="1">M36</f>
        <v>31969000</v>
      </c>
      <c r="N35" s="64">
        <f ca="1">N36</f>
        <v>50000</v>
      </c>
      <c r="O35" s="153"/>
      <c r="P35" s="244"/>
      <c r="Q35" s="244"/>
      <c r="R35" s="62"/>
      <c r="S35" s="64"/>
      <c r="T35" s="64"/>
      <c r="U35" s="247"/>
      <c r="V35" s="244"/>
      <c r="W35" s="244"/>
      <c r="X35" s="247"/>
      <c r="Y35" s="244"/>
    </row>
    <row r="36" spans="1:25" ht="13.2" x14ac:dyDescent="0.25">
      <c r="A36" s="1" t="s">
        <v>48</v>
      </c>
      <c r="B36" s="65"/>
      <c r="C36" s="66" t="s">
        <v>561</v>
      </c>
      <c r="D36" s="65">
        <v>11</v>
      </c>
      <c r="E36" s="65" t="s">
        <v>26</v>
      </c>
      <c r="F36" s="67">
        <v>2910883</v>
      </c>
      <c r="G36" s="154">
        <f>ROUNDDOWN(D36*F36,-3)</f>
        <v>32019000</v>
      </c>
      <c r="H36" s="188"/>
      <c r="I36" s="66" t="s">
        <v>561</v>
      </c>
      <c r="J36" s="65" cm="1">
        <f t="array" aca="1" ref="J36" ca="1">INDIRECT($J$5&amp;ROW())</f>
        <v>11</v>
      </c>
      <c r="K36" s="65" t="s">
        <v>26</v>
      </c>
      <c r="L36" s="67" cm="1">
        <f t="array" aca="1" ref="L36" ca="1">INDIRECT($L$5&amp;ROW())</f>
        <v>2906338</v>
      </c>
      <c r="M36" s="67">
        <f ca="1">ROUNDDOWN(J36*L36,-3)</f>
        <v>31969000</v>
      </c>
      <c r="N36" s="67">
        <f ca="1">G36-M36</f>
        <v>50000</v>
      </c>
      <c r="O36" s="253" t="str">
        <f ca="1">IF(AND(ISBLANK(H36),N36&lt;&gt;0),"Rev","")</f>
        <v>Rev</v>
      </c>
      <c r="P36" s="244"/>
      <c r="Q36" s="244"/>
      <c r="R36" s="65">
        <v>11</v>
      </c>
      <c r="S36" s="67">
        <v>2906338</v>
      </c>
      <c r="T36" s="67">
        <f>ROUNDDOWN(R36*S36,-3)</f>
        <v>31969000</v>
      </c>
      <c r="U36" s="247">
        <v>11</v>
      </c>
      <c r="V36" s="247">
        <v>2906338</v>
      </c>
      <c r="W36" s="67">
        <f>ROUNDDOWN(U36*V36,-3)</f>
        <v>31969000</v>
      </c>
      <c r="X36" s="247"/>
      <c r="Y36" s="244"/>
    </row>
    <row r="37" spans="1:25" ht="13.2" x14ac:dyDescent="0.25">
      <c r="A37" s="1" t="s">
        <v>49</v>
      </c>
      <c r="B37" s="56" t="s">
        <v>50</v>
      </c>
      <c r="C37" s="57" t="s">
        <v>51</v>
      </c>
      <c r="D37" s="56"/>
      <c r="E37" s="56" t="s">
        <v>554</v>
      </c>
      <c r="F37" s="58"/>
      <c r="G37" s="151">
        <f>SUM(G38,G50)</f>
        <v>118802000</v>
      </c>
      <c r="H37" s="185" t="s">
        <v>50</v>
      </c>
      <c r="I37" s="57" t="s">
        <v>51</v>
      </c>
      <c r="J37" s="56"/>
      <c r="K37" s="56" t="s">
        <v>554</v>
      </c>
      <c r="L37" s="58"/>
      <c r="M37" s="58">
        <f ca="1">SUM(M38,M50)</f>
        <v>187302000</v>
      </c>
      <c r="N37" s="58">
        <f ca="1">SUM(N38,N50)</f>
        <v>-68500000</v>
      </c>
      <c r="O37" s="151"/>
      <c r="P37" s="244"/>
      <c r="Q37" s="244"/>
      <c r="R37" s="56"/>
      <c r="S37" s="58"/>
      <c r="T37" s="58"/>
      <c r="U37" s="247"/>
      <c r="V37" s="244"/>
      <c r="W37" s="244"/>
      <c r="X37" s="247"/>
      <c r="Y37" s="244"/>
    </row>
    <row r="38" spans="1:25" ht="13.2" x14ac:dyDescent="0.25">
      <c r="A38" s="1" t="s">
        <v>52</v>
      </c>
      <c r="B38" s="59" t="s">
        <v>21</v>
      </c>
      <c r="C38" s="60" t="s">
        <v>562</v>
      </c>
      <c r="D38" s="59"/>
      <c r="E38" s="59"/>
      <c r="F38" s="61"/>
      <c r="G38" s="152">
        <f>SUM(G39,G48)</f>
        <v>35050000</v>
      </c>
      <c r="H38" s="186" t="s">
        <v>21</v>
      </c>
      <c r="I38" s="60" t="s">
        <v>562</v>
      </c>
      <c r="J38" s="59"/>
      <c r="K38" s="59"/>
      <c r="L38" s="61"/>
      <c r="M38" s="61">
        <f ca="1">SUM(M39,M44,M46,M48)</f>
        <v>80050000</v>
      </c>
      <c r="N38" s="61">
        <f ca="1">SUM(N39,N44,N46,N48)</f>
        <v>-45000000</v>
      </c>
      <c r="O38" s="152"/>
      <c r="P38" s="244" t="s">
        <v>499</v>
      </c>
      <c r="Q38" s="244" t="s">
        <v>501</v>
      </c>
      <c r="R38" s="59"/>
      <c r="S38" s="61"/>
      <c r="T38" s="61"/>
      <c r="U38" s="247"/>
      <c r="V38" s="244"/>
      <c r="W38" s="244"/>
      <c r="X38" s="247"/>
      <c r="Y38" s="244"/>
    </row>
    <row r="39" spans="1:25" ht="13.2" x14ac:dyDescent="0.25">
      <c r="A39" s="1" t="s">
        <v>53</v>
      </c>
      <c r="B39" s="62" t="s">
        <v>523</v>
      </c>
      <c r="C39" s="63" t="s">
        <v>24</v>
      </c>
      <c r="D39" s="62"/>
      <c r="E39" s="62"/>
      <c r="F39" s="64"/>
      <c r="G39" s="153">
        <f>SUM(G40:G43)</f>
        <v>11050000</v>
      </c>
      <c r="H39" s="187" t="s">
        <v>523</v>
      </c>
      <c r="I39" s="63" t="s">
        <v>24</v>
      </c>
      <c r="J39" s="62"/>
      <c r="K39" s="62"/>
      <c r="L39" s="64"/>
      <c r="M39" s="64">
        <f ca="1">SUM(M40:M43)</f>
        <v>21050000</v>
      </c>
      <c r="N39" s="64">
        <f ca="1">SUM(N40:N43)</f>
        <v>-10000000</v>
      </c>
      <c r="O39" s="153"/>
      <c r="P39" s="244"/>
      <c r="Q39" s="244"/>
      <c r="R39" s="62"/>
      <c r="S39" s="64"/>
      <c r="T39" s="64"/>
      <c r="U39" s="247"/>
      <c r="V39" s="244"/>
      <c r="W39" s="244"/>
      <c r="X39" s="247"/>
      <c r="Y39" s="244"/>
    </row>
    <row r="40" spans="1:25" ht="13.2" x14ac:dyDescent="0.25">
      <c r="A40" s="1" t="s">
        <v>54</v>
      </c>
      <c r="B40" s="65"/>
      <c r="C40" s="66" t="s">
        <v>555</v>
      </c>
      <c r="D40" s="65">
        <v>100</v>
      </c>
      <c r="E40" s="65" t="s">
        <v>26</v>
      </c>
      <c r="F40" s="67">
        <v>75000</v>
      </c>
      <c r="G40" s="154">
        <f>ROUNDDOWN(D40*F40,-3)</f>
        <v>7500000</v>
      </c>
      <c r="H40" s="188"/>
      <c r="I40" s="66" t="s">
        <v>555</v>
      </c>
      <c r="J40" s="65" cm="1">
        <f t="array" aca="1" ref="J40" ca="1">INDIRECT($J$5&amp;ROW())</f>
        <v>200</v>
      </c>
      <c r="K40" s="65" t="s">
        <v>26</v>
      </c>
      <c r="L40" s="67" cm="1">
        <f t="array" aca="1" ref="L40" ca="1">INDIRECT($L$5&amp;ROW())</f>
        <v>75000</v>
      </c>
      <c r="M40" s="67">
        <f ca="1">ROUNDDOWN(J40*L40,-3)</f>
        <v>15000000</v>
      </c>
      <c r="N40" s="67">
        <f ca="1">G40-M40</f>
        <v>-7500000</v>
      </c>
      <c r="O40" s="253" t="str">
        <f ca="1">IF(AND(ISBLANK(H40),N40&lt;&gt;0),"Rev","")</f>
        <v>Rev</v>
      </c>
      <c r="P40" s="244"/>
      <c r="Q40" s="244"/>
      <c r="R40" s="65">
        <v>200</v>
      </c>
      <c r="S40" s="67">
        <v>75000</v>
      </c>
      <c r="T40" s="67">
        <f>ROUNDDOWN(R40*S40,-3)</f>
        <v>15000000</v>
      </c>
      <c r="U40" s="247">
        <v>200</v>
      </c>
      <c r="V40" s="247">
        <v>75000</v>
      </c>
      <c r="W40" s="67">
        <f>ROUNDDOWN(U40*V40,-3)</f>
        <v>15000000</v>
      </c>
      <c r="X40" s="247"/>
      <c r="Y40" s="244"/>
    </row>
    <row r="41" spans="1:25" ht="13.2" x14ac:dyDescent="0.25">
      <c r="A41" s="1" t="s">
        <v>56</v>
      </c>
      <c r="B41" s="65"/>
      <c r="C41" s="66" t="s">
        <v>563</v>
      </c>
      <c r="D41" s="65">
        <v>1</v>
      </c>
      <c r="E41" s="65" t="s">
        <v>120</v>
      </c>
      <c r="F41" s="67">
        <v>1500000</v>
      </c>
      <c r="G41" s="154">
        <f>ROUNDDOWN(D41*F41,-3)</f>
        <v>1500000</v>
      </c>
      <c r="H41" s="188"/>
      <c r="I41" s="66" t="s">
        <v>563</v>
      </c>
      <c r="J41" s="65" cm="1">
        <f t="array" aca="1" ref="J41" ca="1">INDIRECT($J$5&amp;ROW())</f>
        <v>2</v>
      </c>
      <c r="K41" s="65" t="s">
        <v>120</v>
      </c>
      <c r="L41" s="67" cm="1">
        <f t="array" aca="1" ref="L41" ca="1">INDIRECT($L$5&amp;ROW())</f>
        <v>1500000</v>
      </c>
      <c r="M41" s="67">
        <f ca="1">ROUNDDOWN(J41*L41,-3)</f>
        <v>3000000</v>
      </c>
      <c r="N41" s="67">
        <f ca="1">G41-M41</f>
        <v>-1500000</v>
      </c>
      <c r="O41" s="253" t="str">
        <f ca="1">IF(AND(ISBLANK(H41),N41&lt;&gt;0),"Rev","")</f>
        <v>Rev</v>
      </c>
      <c r="P41" s="244"/>
      <c r="Q41" s="244"/>
      <c r="R41" s="65">
        <v>2</v>
      </c>
      <c r="S41" s="67">
        <v>1500000</v>
      </c>
      <c r="T41" s="67">
        <f>ROUNDDOWN(R41*S41,-3)</f>
        <v>3000000</v>
      </c>
      <c r="U41" s="247">
        <v>2</v>
      </c>
      <c r="V41" s="247">
        <v>1500000</v>
      </c>
      <c r="W41" s="67">
        <f>ROUNDDOWN(U41*V41,-3)</f>
        <v>3000000</v>
      </c>
      <c r="X41" s="247"/>
      <c r="Y41" s="244"/>
    </row>
    <row r="42" spans="1:25" ht="13.2" x14ac:dyDescent="0.25">
      <c r="A42" s="1" t="s">
        <v>57</v>
      </c>
      <c r="B42" s="65"/>
      <c r="C42" s="66" t="s">
        <v>564</v>
      </c>
      <c r="D42" s="65">
        <v>1</v>
      </c>
      <c r="E42" s="65" t="s">
        <v>120</v>
      </c>
      <c r="F42" s="67">
        <v>1000000</v>
      </c>
      <c r="G42" s="154">
        <f>ROUNDDOWN(D42*F42,-3)</f>
        <v>1000000</v>
      </c>
      <c r="H42" s="188"/>
      <c r="I42" s="66" t="s">
        <v>564</v>
      </c>
      <c r="J42" s="65" cm="1">
        <f t="array" aca="1" ref="J42" ca="1">INDIRECT($J$5&amp;ROW())</f>
        <v>2</v>
      </c>
      <c r="K42" s="65" t="s">
        <v>120</v>
      </c>
      <c r="L42" s="67" cm="1">
        <f t="array" aca="1" ref="L42" ca="1">INDIRECT($L$5&amp;ROW())</f>
        <v>1000000</v>
      </c>
      <c r="M42" s="67">
        <f ca="1">ROUNDDOWN(J42*L42,-3)</f>
        <v>2000000</v>
      </c>
      <c r="N42" s="67">
        <f ca="1">G42-M42</f>
        <v>-1000000</v>
      </c>
      <c r="O42" s="253" t="str">
        <f ca="1">IF(AND(ISBLANK(H42),N42&lt;&gt;0),"Rev","")</f>
        <v>Rev</v>
      </c>
      <c r="P42" s="244"/>
      <c r="Q42" s="244"/>
      <c r="R42" s="65">
        <v>2</v>
      </c>
      <c r="S42" s="67">
        <v>1000000</v>
      </c>
      <c r="T42" s="67">
        <f>ROUNDDOWN(R42*S42,-3)</f>
        <v>2000000</v>
      </c>
      <c r="U42" s="247">
        <v>2</v>
      </c>
      <c r="V42" s="247">
        <v>1000000</v>
      </c>
      <c r="W42" s="67">
        <f>ROUNDDOWN(U42*V42,-3)</f>
        <v>2000000</v>
      </c>
      <c r="X42" s="247"/>
      <c r="Y42" s="244"/>
    </row>
    <row r="43" spans="1:25" ht="13.2" x14ac:dyDescent="0.25">
      <c r="A43" s="1" t="s">
        <v>58</v>
      </c>
      <c r="B43" s="65"/>
      <c r="C43" s="66" t="s">
        <v>565</v>
      </c>
      <c r="D43" s="65">
        <v>3</v>
      </c>
      <c r="E43" s="65" t="s">
        <v>59</v>
      </c>
      <c r="F43" s="67">
        <v>350000</v>
      </c>
      <c r="G43" s="154">
        <f>ROUNDDOWN(D43*F43,-3)</f>
        <v>1050000</v>
      </c>
      <c r="H43" s="188"/>
      <c r="I43" s="66" t="s">
        <v>565</v>
      </c>
      <c r="J43" s="65" cm="1">
        <f t="array" aca="1" ref="J43" ca="1">INDIRECT($J$5&amp;ROW())</f>
        <v>3</v>
      </c>
      <c r="K43" s="65" t="s">
        <v>59</v>
      </c>
      <c r="L43" s="67" cm="1">
        <f t="array" aca="1" ref="L43" ca="1">INDIRECT($L$5&amp;ROW())</f>
        <v>350000</v>
      </c>
      <c r="M43" s="67">
        <f ca="1">ROUNDDOWN(J43*L43,-3)</f>
        <v>1050000</v>
      </c>
      <c r="N43" s="67">
        <f ca="1">G43-M43</f>
        <v>0</v>
      </c>
      <c r="O43" s="240" t="str">
        <f ca="1">IF(AND(ISBLANK(H43),N43&lt;&gt;0),"Rev","")</f>
        <v/>
      </c>
      <c r="P43" s="244"/>
      <c r="Q43" s="244"/>
      <c r="R43" s="65">
        <v>3</v>
      </c>
      <c r="S43" s="67">
        <v>350000</v>
      </c>
      <c r="T43" s="67">
        <f>ROUNDDOWN(R43*S43,-3)</f>
        <v>1050000</v>
      </c>
      <c r="U43" s="247">
        <v>3</v>
      </c>
      <c r="V43" s="247">
        <v>350000</v>
      </c>
      <c r="W43" s="67">
        <f>ROUNDDOWN(U43*V43,-3)</f>
        <v>1050000</v>
      </c>
      <c r="X43" s="247"/>
      <c r="Y43" s="244"/>
    </row>
    <row r="44" spans="1:25" ht="13.2" x14ac:dyDescent="0.25">
      <c r="A44" s="1"/>
      <c r="B44" s="65"/>
      <c r="C44" s="66"/>
      <c r="D44" s="65"/>
      <c r="E44" s="65"/>
      <c r="F44" s="67"/>
      <c r="G44" s="154"/>
      <c r="H44" s="187" t="s">
        <v>524</v>
      </c>
      <c r="I44" s="63" t="s">
        <v>73</v>
      </c>
      <c r="J44" s="62"/>
      <c r="K44" s="62"/>
      <c r="L44" s="64"/>
      <c r="M44" s="64">
        <f ca="1">M45</f>
        <v>31000000</v>
      </c>
      <c r="N44" s="64">
        <f ca="1">N45</f>
        <v>-31000000</v>
      </c>
      <c r="O44" s="154"/>
      <c r="P44" s="244"/>
      <c r="Q44" s="244"/>
      <c r="R44" s="62"/>
      <c r="S44" s="64"/>
      <c r="T44" s="64"/>
      <c r="U44" s="247"/>
      <c r="V44" s="244"/>
      <c r="W44" s="244"/>
      <c r="X44" s="247"/>
      <c r="Y44" s="244"/>
    </row>
    <row r="45" spans="1:25" ht="13.2" x14ac:dyDescent="0.25">
      <c r="A45" s="1"/>
      <c r="B45" s="65"/>
      <c r="C45" s="66"/>
      <c r="D45" s="65"/>
      <c r="E45" s="65"/>
      <c r="F45" s="67"/>
      <c r="G45" s="154"/>
      <c r="H45" s="188"/>
      <c r="I45" s="66" t="s">
        <v>1015</v>
      </c>
      <c r="J45" s="65" cm="1">
        <f t="array" aca="1" ref="J45" ca="1">INDIRECT($J$5&amp;ROW())</f>
        <v>1</v>
      </c>
      <c r="K45" s="65" t="s">
        <v>120</v>
      </c>
      <c r="L45" s="67" cm="1">
        <f t="array" aca="1" ref="L45" ca="1">INDIRECT($L$5&amp;ROW())</f>
        <v>31000000</v>
      </c>
      <c r="M45" s="67">
        <f ca="1">ROUNDDOWN(J45*L45,-3)</f>
        <v>31000000</v>
      </c>
      <c r="N45" s="67">
        <f ca="1">G45-M45</f>
        <v>-31000000</v>
      </c>
      <c r="O45" s="253" t="str">
        <f ca="1">IF(AND(ISBLANK(H45),N45&lt;&gt;0),"Rev","")</f>
        <v>Rev</v>
      </c>
      <c r="P45" s="244"/>
      <c r="Q45" s="244"/>
      <c r="R45" s="65">
        <v>1</v>
      </c>
      <c r="S45" s="67">
        <v>31000000</v>
      </c>
      <c r="T45" s="67">
        <f>ROUNDDOWN(R45*S45,-3)</f>
        <v>31000000</v>
      </c>
      <c r="U45" s="247">
        <v>1</v>
      </c>
      <c r="V45" s="247">
        <v>31000000</v>
      </c>
      <c r="W45" s="67">
        <f>ROUNDDOWN(U45*V45,-3)</f>
        <v>31000000</v>
      </c>
      <c r="X45" s="247"/>
      <c r="Y45" s="244"/>
    </row>
    <row r="46" spans="1:25" ht="13.2" x14ac:dyDescent="0.25">
      <c r="A46" s="1"/>
      <c r="B46" s="65"/>
      <c r="C46" s="66"/>
      <c r="D46" s="65"/>
      <c r="E46" s="65"/>
      <c r="F46" s="67"/>
      <c r="G46" s="154"/>
      <c r="H46" s="191" t="s">
        <v>528</v>
      </c>
      <c r="I46" s="75" t="s">
        <v>31</v>
      </c>
      <c r="J46" s="74"/>
      <c r="K46" s="74"/>
      <c r="L46" s="76"/>
      <c r="M46" s="76">
        <f ca="1">M47</f>
        <v>4000000</v>
      </c>
      <c r="N46" s="76">
        <f ca="1">N47</f>
        <v>-4000000</v>
      </c>
      <c r="O46" s="154"/>
      <c r="P46" s="244"/>
      <c r="Q46" s="244"/>
      <c r="R46" s="74"/>
      <c r="S46" s="76"/>
      <c r="T46" s="76"/>
      <c r="U46" s="247"/>
      <c r="V46" s="244"/>
      <c r="W46" s="244"/>
      <c r="X46" s="247"/>
      <c r="Y46" s="244"/>
    </row>
    <row r="47" spans="1:25" ht="13.2" x14ac:dyDescent="0.25">
      <c r="A47" s="1"/>
      <c r="B47" s="65"/>
      <c r="C47" s="66"/>
      <c r="D47" s="65"/>
      <c r="E47" s="65"/>
      <c r="F47" s="67"/>
      <c r="G47" s="154"/>
      <c r="H47" s="188"/>
      <c r="I47" s="66" t="s">
        <v>559</v>
      </c>
      <c r="J47" s="65" cm="1">
        <f t="array" aca="1" ref="J47" ca="1">INDIRECT($J$5&amp;ROW())</f>
        <v>4</v>
      </c>
      <c r="K47" s="65" t="s">
        <v>33</v>
      </c>
      <c r="L47" s="67" cm="1">
        <f t="array" aca="1" ref="L47" ca="1">INDIRECT($L$5&amp;ROW())</f>
        <v>1000000</v>
      </c>
      <c r="M47" s="67">
        <f ca="1">ROUNDDOWN(J47*L47,-3)</f>
        <v>4000000</v>
      </c>
      <c r="N47" s="67">
        <f ca="1">G47-M47</f>
        <v>-4000000</v>
      </c>
      <c r="O47" s="253" t="str">
        <f ca="1">IF(AND(ISBLANK(H47),N47&lt;&gt;0),"Rev","")</f>
        <v>Rev</v>
      </c>
      <c r="P47" s="244"/>
      <c r="Q47" s="244"/>
      <c r="R47" s="65">
        <v>4</v>
      </c>
      <c r="S47" s="67">
        <v>1000000</v>
      </c>
      <c r="T47" s="67">
        <f>ROUNDDOWN(R47*S47,-3)</f>
        <v>4000000</v>
      </c>
      <c r="U47" s="247">
        <v>4</v>
      </c>
      <c r="V47" s="247">
        <v>1000000</v>
      </c>
      <c r="W47" s="67">
        <f>ROUNDDOWN(U47*V47,-3)</f>
        <v>4000000</v>
      </c>
      <c r="X47" s="247"/>
      <c r="Y47" s="244"/>
    </row>
    <row r="48" spans="1:25" ht="13.2" x14ac:dyDescent="0.25">
      <c r="A48" s="1" t="s">
        <v>60</v>
      </c>
      <c r="B48" s="68" t="s">
        <v>525</v>
      </c>
      <c r="C48" s="69" t="s">
        <v>35</v>
      </c>
      <c r="D48" s="68"/>
      <c r="E48" s="68"/>
      <c r="F48" s="70"/>
      <c r="G48" s="155">
        <f>G49</f>
        <v>24000000</v>
      </c>
      <c r="H48" s="189" t="s">
        <v>525</v>
      </c>
      <c r="I48" s="69" t="s">
        <v>35</v>
      </c>
      <c r="J48" s="68"/>
      <c r="K48" s="68"/>
      <c r="L48" s="70"/>
      <c r="M48" s="70">
        <f ca="1">M49</f>
        <v>24000000</v>
      </c>
      <c r="N48" s="70">
        <f ca="1">N49</f>
        <v>0</v>
      </c>
      <c r="O48" s="155"/>
      <c r="P48" s="244"/>
      <c r="Q48" s="244"/>
      <c r="R48" s="68"/>
      <c r="S48" s="70"/>
      <c r="T48" s="70"/>
      <c r="U48" s="247"/>
      <c r="V48" s="244"/>
      <c r="W48" s="244"/>
      <c r="X48" s="247"/>
      <c r="Y48" s="244"/>
    </row>
    <row r="49" spans="1:25" ht="26.4" x14ac:dyDescent="0.25">
      <c r="A49" s="1" t="s">
        <v>61</v>
      </c>
      <c r="B49" s="65"/>
      <c r="C49" s="66" t="s">
        <v>566</v>
      </c>
      <c r="D49" s="65">
        <v>6</v>
      </c>
      <c r="E49" s="65" t="s">
        <v>26</v>
      </c>
      <c r="F49" s="67">
        <v>4000000</v>
      </c>
      <c r="G49" s="154">
        <f>ROUNDDOWN(D49*F49,-3)</f>
        <v>24000000</v>
      </c>
      <c r="H49" s="188"/>
      <c r="I49" s="66" t="s">
        <v>566</v>
      </c>
      <c r="J49" s="65" cm="1">
        <f t="array" aca="1" ref="J49" ca="1">INDIRECT($J$5&amp;ROW())</f>
        <v>6</v>
      </c>
      <c r="K49" s="65" t="s">
        <v>26</v>
      </c>
      <c r="L49" s="67" cm="1">
        <f t="array" aca="1" ref="L49" ca="1">INDIRECT($L$5&amp;ROW())</f>
        <v>4000000</v>
      </c>
      <c r="M49" s="67">
        <f ca="1">ROUNDDOWN(J49*L49,-3)</f>
        <v>24000000</v>
      </c>
      <c r="N49" s="67">
        <f ca="1">G49-M49</f>
        <v>0</v>
      </c>
      <c r="O49" s="240" t="str">
        <f ca="1">IF(AND(ISBLANK(H49),N49&lt;&gt;0),"Rev","")</f>
        <v/>
      </c>
      <c r="P49" s="247"/>
      <c r="Q49" s="244"/>
      <c r="R49" s="65">
        <v>6</v>
      </c>
      <c r="S49" s="67">
        <v>4000000</v>
      </c>
      <c r="T49" s="67">
        <f>ROUNDDOWN(R49*S49,-3)</f>
        <v>24000000</v>
      </c>
      <c r="U49" s="247">
        <v>6</v>
      </c>
      <c r="V49" s="247">
        <v>4000000</v>
      </c>
      <c r="W49" s="67">
        <f>ROUNDDOWN(U49*V49,-3)</f>
        <v>24000000</v>
      </c>
      <c r="X49" s="247"/>
      <c r="Y49" s="244"/>
    </row>
    <row r="50" spans="1:25" ht="13.2" x14ac:dyDescent="0.25">
      <c r="A50" s="1" t="s">
        <v>62</v>
      </c>
      <c r="B50" s="71" t="s">
        <v>38</v>
      </c>
      <c r="C50" s="72" t="s">
        <v>567</v>
      </c>
      <c r="D50" s="71"/>
      <c r="E50" s="71"/>
      <c r="F50" s="73"/>
      <c r="G50" s="156">
        <f>SUM(G51,G56,G58)</f>
        <v>83752000</v>
      </c>
      <c r="H50" s="190" t="s">
        <v>38</v>
      </c>
      <c r="I50" s="72" t="s">
        <v>567</v>
      </c>
      <c r="J50" s="71"/>
      <c r="K50" s="71"/>
      <c r="L50" s="73"/>
      <c r="M50" s="73">
        <f ca="1">SUM(M51,M56,M58)</f>
        <v>107252000</v>
      </c>
      <c r="N50" s="73">
        <f ca="1">SUM(N51,N56,N58)</f>
        <v>-23500000</v>
      </c>
      <c r="O50" s="156"/>
      <c r="P50" s="244" t="s">
        <v>499</v>
      </c>
      <c r="Q50" s="244" t="s">
        <v>501</v>
      </c>
      <c r="R50" s="71"/>
      <c r="S50" s="73"/>
      <c r="T50" s="73"/>
      <c r="U50" s="247"/>
      <c r="V50" s="244"/>
      <c r="W50" s="244"/>
      <c r="X50" s="247"/>
      <c r="Y50" s="244"/>
    </row>
    <row r="51" spans="1:25" ht="13.2" x14ac:dyDescent="0.25">
      <c r="A51" s="1" t="s">
        <v>568</v>
      </c>
      <c r="B51" s="68" t="s">
        <v>523</v>
      </c>
      <c r="C51" s="69" t="s">
        <v>24</v>
      </c>
      <c r="D51" s="68"/>
      <c r="E51" s="68"/>
      <c r="F51" s="70"/>
      <c r="G51" s="155">
        <f>SUM(G52:G55)</f>
        <v>13500000</v>
      </c>
      <c r="H51" s="189" t="s">
        <v>523</v>
      </c>
      <c r="I51" s="69" t="s">
        <v>24</v>
      </c>
      <c r="J51" s="68"/>
      <c r="K51" s="68"/>
      <c r="L51" s="70"/>
      <c r="M51" s="70">
        <f ca="1">SUM(M52:M55)</f>
        <v>21000000</v>
      </c>
      <c r="N51" s="70">
        <f ca="1">SUM(N52:N55)</f>
        <v>-7500000</v>
      </c>
      <c r="O51" s="155"/>
      <c r="P51" s="244"/>
      <c r="Q51" s="244"/>
      <c r="R51" s="68"/>
      <c r="S51" s="70"/>
      <c r="T51" s="70"/>
      <c r="U51" s="247"/>
      <c r="V51" s="244"/>
      <c r="W51" s="244"/>
      <c r="X51" s="247"/>
      <c r="Y51" s="244"/>
    </row>
    <row r="52" spans="1:25" ht="13.2" x14ac:dyDescent="0.25">
      <c r="A52" s="1" t="s">
        <v>569</v>
      </c>
      <c r="B52" s="65"/>
      <c r="C52" s="66" t="s">
        <v>555</v>
      </c>
      <c r="D52" s="65">
        <v>100</v>
      </c>
      <c r="E52" s="65" t="s">
        <v>26</v>
      </c>
      <c r="F52" s="67">
        <v>75000</v>
      </c>
      <c r="G52" s="154">
        <f>ROUNDDOWN(D52*F52,-3)</f>
        <v>7500000</v>
      </c>
      <c r="H52" s="188"/>
      <c r="I52" s="66" t="s">
        <v>555</v>
      </c>
      <c r="J52" s="65" cm="1">
        <f t="array" aca="1" ref="J52" ca="1">INDIRECT($J$5&amp;ROW())</f>
        <v>200</v>
      </c>
      <c r="K52" s="65" t="s">
        <v>26</v>
      </c>
      <c r="L52" s="67" cm="1">
        <f t="array" aca="1" ref="L52" ca="1">INDIRECT($L$5&amp;ROW())</f>
        <v>75000</v>
      </c>
      <c r="M52" s="67">
        <f ca="1">ROUNDDOWN(J52*L52,-3)</f>
        <v>15000000</v>
      </c>
      <c r="N52" s="67">
        <f ca="1">G52-M52</f>
        <v>-7500000</v>
      </c>
      <c r="O52" s="253" t="str">
        <f ca="1">IF(AND(ISBLANK(H52),N52&lt;&gt;0),"Rev","")</f>
        <v>Rev</v>
      </c>
      <c r="P52" s="244"/>
      <c r="Q52" s="244"/>
      <c r="R52" s="65">
        <v>200</v>
      </c>
      <c r="S52" s="67">
        <v>75000</v>
      </c>
      <c r="T52" s="67">
        <f>ROUNDDOWN(R52*S52,-3)</f>
        <v>15000000</v>
      </c>
      <c r="U52" s="247">
        <v>200</v>
      </c>
      <c r="V52" s="247">
        <v>75000</v>
      </c>
      <c r="W52" s="67">
        <f>ROUNDDOWN(U52*V52,-3)</f>
        <v>15000000</v>
      </c>
      <c r="X52" s="247"/>
      <c r="Y52" s="244"/>
    </row>
    <row r="53" spans="1:25" ht="13.2" x14ac:dyDescent="0.25">
      <c r="A53" s="1" t="s">
        <v>570</v>
      </c>
      <c r="B53" s="65"/>
      <c r="C53" s="66" t="s">
        <v>563</v>
      </c>
      <c r="D53" s="65">
        <v>2</v>
      </c>
      <c r="E53" s="65" t="s">
        <v>120</v>
      </c>
      <c r="F53" s="67">
        <v>1500000</v>
      </c>
      <c r="G53" s="154">
        <f>ROUNDDOWN(D53*F53,-3)</f>
        <v>3000000</v>
      </c>
      <c r="H53" s="188"/>
      <c r="I53" s="66" t="s">
        <v>563</v>
      </c>
      <c r="J53" s="65" cm="1">
        <f t="array" aca="1" ref="J53" ca="1">INDIRECT($J$5&amp;ROW())</f>
        <v>2</v>
      </c>
      <c r="K53" s="65" t="s">
        <v>120</v>
      </c>
      <c r="L53" s="67" cm="1">
        <f t="array" aca="1" ref="L53" ca="1">INDIRECT($L$5&amp;ROW())</f>
        <v>1500000</v>
      </c>
      <c r="M53" s="67">
        <f ca="1">ROUNDDOWN(J53*L53,-3)</f>
        <v>3000000</v>
      </c>
      <c r="N53" s="67">
        <f ca="1">G53-M53</f>
        <v>0</v>
      </c>
      <c r="O53" s="240" t="str">
        <f ca="1">IF(AND(ISBLANK(H53),N53&lt;&gt;0),"Rev","")</f>
        <v/>
      </c>
      <c r="P53" s="244"/>
      <c r="Q53" s="244"/>
      <c r="R53" s="65">
        <v>2</v>
      </c>
      <c r="S53" s="67">
        <v>1500000</v>
      </c>
      <c r="T53" s="67">
        <f>ROUNDDOWN(R53*S53,-3)</f>
        <v>3000000</v>
      </c>
      <c r="U53" s="247">
        <v>2</v>
      </c>
      <c r="V53" s="247">
        <v>1500000</v>
      </c>
      <c r="W53" s="67">
        <f>ROUNDDOWN(U53*V53,-3)</f>
        <v>3000000</v>
      </c>
      <c r="X53" s="247"/>
      <c r="Y53" s="244"/>
    </row>
    <row r="54" spans="1:25" ht="13.2" x14ac:dyDescent="0.25">
      <c r="A54" s="1" t="s">
        <v>571</v>
      </c>
      <c r="B54" s="65"/>
      <c r="C54" s="66" t="s">
        <v>564</v>
      </c>
      <c r="D54" s="65">
        <v>2</v>
      </c>
      <c r="E54" s="65" t="s">
        <v>120</v>
      </c>
      <c r="F54" s="67">
        <v>1000000</v>
      </c>
      <c r="G54" s="154">
        <f>ROUNDDOWN(D54*F54,-3)</f>
        <v>2000000</v>
      </c>
      <c r="H54" s="188"/>
      <c r="I54" s="66" t="s">
        <v>564</v>
      </c>
      <c r="J54" s="65" cm="1">
        <f t="array" aca="1" ref="J54" ca="1">INDIRECT($J$5&amp;ROW())</f>
        <v>2</v>
      </c>
      <c r="K54" s="65" t="s">
        <v>120</v>
      </c>
      <c r="L54" s="67" cm="1">
        <f t="array" aca="1" ref="L54" ca="1">INDIRECT($L$5&amp;ROW())</f>
        <v>1000000</v>
      </c>
      <c r="M54" s="67">
        <f ca="1">ROUNDDOWN(J54*L54,-3)</f>
        <v>2000000</v>
      </c>
      <c r="N54" s="67">
        <f ca="1">G54-M54</f>
        <v>0</v>
      </c>
      <c r="O54" s="240" t="str">
        <f ca="1">IF(AND(ISBLANK(H54),N54&lt;&gt;0),"Rev","")</f>
        <v/>
      </c>
      <c r="P54" s="244"/>
      <c r="Q54" s="244"/>
      <c r="R54" s="65">
        <v>2</v>
      </c>
      <c r="S54" s="67">
        <v>1000000</v>
      </c>
      <c r="T54" s="67">
        <f>ROUNDDOWN(R54*S54,-3)</f>
        <v>2000000</v>
      </c>
      <c r="U54" s="247">
        <v>2</v>
      </c>
      <c r="V54" s="247">
        <v>1000000</v>
      </c>
      <c r="W54" s="67">
        <f>ROUNDDOWN(U54*V54,-3)</f>
        <v>2000000</v>
      </c>
      <c r="X54" s="247"/>
      <c r="Y54" s="244"/>
    </row>
    <row r="55" spans="1:25" ht="13.2" x14ac:dyDescent="0.25">
      <c r="A55" s="25" t="s">
        <v>572</v>
      </c>
      <c r="B55" s="65"/>
      <c r="C55" s="66" t="s">
        <v>573</v>
      </c>
      <c r="D55" s="65">
        <v>4</v>
      </c>
      <c r="E55" s="65" t="s">
        <v>59</v>
      </c>
      <c r="F55" s="67">
        <v>250000</v>
      </c>
      <c r="G55" s="154">
        <f>ROUNDDOWN(D55*F55,-3)</f>
        <v>1000000</v>
      </c>
      <c r="H55" s="188"/>
      <c r="I55" s="66" t="s">
        <v>573</v>
      </c>
      <c r="J55" s="65" cm="1">
        <f t="array" aca="1" ref="J55" ca="1">INDIRECT($J$5&amp;ROW())</f>
        <v>4</v>
      </c>
      <c r="K55" s="65" t="s">
        <v>59</v>
      </c>
      <c r="L55" s="67" cm="1">
        <f t="array" aca="1" ref="L55" ca="1">INDIRECT($L$5&amp;ROW())</f>
        <v>250000</v>
      </c>
      <c r="M55" s="67">
        <f ca="1">ROUNDDOWN(J55*L55,-3)</f>
        <v>1000000</v>
      </c>
      <c r="N55" s="67">
        <f ca="1">G55-M55</f>
        <v>0</v>
      </c>
      <c r="O55" s="240" t="str">
        <f ca="1">IF(AND(ISBLANK(H55),N55&lt;&gt;0),"Rev","")</f>
        <v/>
      </c>
      <c r="P55" s="244"/>
      <c r="Q55" s="244"/>
      <c r="R55" s="65">
        <v>4</v>
      </c>
      <c r="S55" s="67">
        <v>250000</v>
      </c>
      <c r="T55" s="67">
        <f>ROUNDDOWN(R55*S55,-3)</f>
        <v>1000000</v>
      </c>
      <c r="U55" s="247">
        <v>4</v>
      </c>
      <c r="V55" s="247">
        <v>250000</v>
      </c>
      <c r="W55" s="67">
        <f>ROUNDDOWN(U55*V55,-3)</f>
        <v>1000000</v>
      </c>
      <c r="X55" s="247"/>
      <c r="Y55" s="244"/>
    </row>
    <row r="56" spans="1:25" ht="13.2" x14ac:dyDescent="0.25">
      <c r="A56" s="1" t="s">
        <v>574</v>
      </c>
      <c r="B56" s="74" t="s">
        <v>528</v>
      </c>
      <c r="C56" s="75" t="s">
        <v>31</v>
      </c>
      <c r="D56" s="74"/>
      <c r="E56" s="74"/>
      <c r="F56" s="76"/>
      <c r="G56" s="157">
        <f>G57</f>
        <v>4000000</v>
      </c>
      <c r="H56" s="191" t="s">
        <v>528</v>
      </c>
      <c r="I56" s="75" t="s">
        <v>31</v>
      </c>
      <c r="J56" s="74"/>
      <c r="K56" s="74"/>
      <c r="L56" s="76"/>
      <c r="M56" s="76">
        <f ca="1">M57</f>
        <v>20000000</v>
      </c>
      <c r="N56" s="76">
        <f ca="1">N57</f>
        <v>-16000000</v>
      </c>
      <c r="O56" s="157"/>
      <c r="P56" s="244"/>
      <c r="Q56" s="244"/>
      <c r="R56" s="74"/>
      <c r="S56" s="76"/>
      <c r="T56" s="76"/>
      <c r="U56" s="247"/>
      <c r="V56" s="244"/>
      <c r="W56" s="244"/>
      <c r="X56" s="247"/>
      <c r="Y56" s="244"/>
    </row>
    <row r="57" spans="1:25" ht="13.2" x14ac:dyDescent="0.25">
      <c r="A57" s="1" t="s">
        <v>575</v>
      </c>
      <c r="B57" s="65"/>
      <c r="C57" s="66" t="s">
        <v>559</v>
      </c>
      <c r="D57" s="65">
        <v>4</v>
      </c>
      <c r="E57" s="65" t="s">
        <v>33</v>
      </c>
      <c r="F57" s="67">
        <v>1000000</v>
      </c>
      <c r="G57" s="154">
        <f>ROUNDDOWN(D57*F57,-3)</f>
        <v>4000000</v>
      </c>
      <c r="H57" s="188"/>
      <c r="I57" s="66" t="s">
        <v>559</v>
      </c>
      <c r="J57" s="65" cm="1">
        <f t="array" aca="1" ref="J57" ca="1">INDIRECT($J$5&amp;ROW())</f>
        <v>20</v>
      </c>
      <c r="K57" s="65" t="s">
        <v>33</v>
      </c>
      <c r="L57" s="67" cm="1">
        <f t="array" aca="1" ref="L57" ca="1">INDIRECT($L$5&amp;ROW())</f>
        <v>1000000</v>
      </c>
      <c r="M57" s="67">
        <f ca="1">ROUNDDOWN(J57*L57,-3)</f>
        <v>20000000</v>
      </c>
      <c r="N57" s="67">
        <f ca="1">G57-M57</f>
        <v>-16000000</v>
      </c>
      <c r="O57" s="253" t="str">
        <f ca="1">IF(AND(ISBLANK(H57),N57&lt;&gt;0),"Rev","")</f>
        <v>Rev</v>
      </c>
      <c r="P57" s="244"/>
      <c r="Q57" s="244"/>
      <c r="R57" s="65">
        <v>20</v>
      </c>
      <c r="S57" s="67">
        <v>1000000</v>
      </c>
      <c r="T57" s="67">
        <f>ROUNDDOWN(R57*S57,-3)</f>
        <v>20000000</v>
      </c>
      <c r="U57" s="247">
        <v>20</v>
      </c>
      <c r="V57" s="247">
        <v>1000000</v>
      </c>
      <c r="W57" s="67">
        <f>ROUNDDOWN(U57*V57,-3)</f>
        <v>20000000</v>
      </c>
      <c r="X57" s="247"/>
      <c r="Y57" s="244"/>
    </row>
    <row r="58" spans="1:25" ht="13.2" x14ac:dyDescent="0.25">
      <c r="A58" s="1" t="s">
        <v>63</v>
      </c>
      <c r="B58" s="68" t="s">
        <v>525</v>
      </c>
      <c r="C58" s="69" t="s">
        <v>35</v>
      </c>
      <c r="D58" s="68"/>
      <c r="E58" s="68"/>
      <c r="F58" s="70"/>
      <c r="G58" s="155">
        <f>G59</f>
        <v>66252000</v>
      </c>
      <c r="H58" s="189" t="s">
        <v>525</v>
      </c>
      <c r="I58" s="69" t="s">
        <v>35</v>
      </c>
      <c r="J58" s="68"/>
      <c r="K58" s="68"/>
      <c r="L58" s="70"/>
      <c r="M58" s="70">
        <f ca="1">M59</f>
        <v>66252000</v>
      </c>
      <c r="N58" s="70">
        <f ca="1">N59</f>
        <v>0</v>
      </c>
      <c r="O58" s="155"/>
      <c r="P58" s="244"/>
      <c r="Q58" s="244"/>
      <c r="R58" s="68"/>
      <c r="S58" s="70"/>
      <c r="T58" s="70"/>
      <c r="U58" s="247"/>
      <c r="V58" s="244"/>
      <c r="W58" s="244"/>
      <c r="X58" s="247"/>
      <c r="Y58" s="244"/>
    </row>
    <row r="59" spans="1:25" ht="13.2" x14ac:dyDescent="0.25">
      <c r="A59" s="1" t="s">
        <v>64</v>
      </c>
      <c r="B59" s="65"/>
      <c r="C59" s="66" t="s">
        <v>576</v>
      </c>
      <c r="D59" s="65">
        <v>12</v>
      </c>
      <c r="E59" s="65" t="s">
        <v>26</v>
      </c>
      <c r="F59" s="67">
        <v>5521000</v>
      </c>
      <c r="G59" s="154">
        <f>ROUNDDOWN(D59*F59,-3)</f>
        <v>66252000</v>
      </c>
      <c r="H59" s="188"/>
      <c r="I59" s="66" t="s">
        <v>576</v>
      </c>
      <c r="J59" s="65" cm="1">
        <f t="array" aca="1" ref="J59" ca="1">INDIRECT($J$5&amp;ROW())</f>
        <v>12</v>
      </c>
      <c r="K59" s="65" t="s">
        <v>26</v>
      </c>
      <c r="L59" s="67" cm="1">
        <f t="array" aca="1" ref="L59" ca="1">INDIRECT($L$5&amp;ROW())</f>
        <v>5521000</v>
      </c>
      <c r="M59" s="67">
        <f ca="1">ROUNDDOWN(J59*L59,-3)</f>
        <v>66252000</v>
      </c>
      <c r="N59" s="67">
        <f ca="1">G59-M59</f>
        <v>0</v>
      </c>
      <c r="O59" s="240" t="str">
        <f ca="1">IF(AND(ISBLANK(H59),N59&lt;&gt;0),"Rev","")</f>
        <v/>
      </c>
      <c r="P59" s="244"/>
      <c r="Q59" s="244"/>
      <c r="R59" s="65">
        <v>12</v>
      </c>
      <c r="S59" s="67">
        <v>5521000</v>
      </c>
      <c r="T59" s="67">
        <f>ROUNDDOWN(R59*S59,-3)</f>
        <v>66252000</v>
      </c>
      <c r="U59" s="247">
        <v>12</v>
      </c>
      <c r="V59" s="247">
        <v>5521000</v>
      </c>
      <c r="W59" s="67">
        <f>ROUNDDOWN(U59*V59,-3)</f>
        <v>66252000</v>
      </c>
      <c r="X59" s="247"/>
      <c r="Y59" s="244"/>
    </row>
    <row r="60" spans="1:25" ht="13.2" x14ac:dyDescent="0.25">
      <c r="A60" s="1" t="s">
        <v>65</v>
      </c>
      <c r="B60" s="77" t="s">
        <v>66</v>
      </c>
      <c r="C60" s="78" t="s">
        <v>67</v>
      </c>
      <c r="D60" s="77"/>
      <c r="E60" s="77" t="s">
        <v>554</v>
      </c>
      <c r="F60" s="79"/>
      <c r="G60" s="158">
        <f>SUM(G61,G76)</f>
        <v>475336000</v>
      </c>
      <c r="H60" s="192" t="s">
        <v>66</v>
      </c>
      <c r="I60" s="78" t="s">
        <v>67</v>
      </c>
      <c r="J60" s="77"/>
      <c r="K60" s="77" t="s">
        <v>554</v>
      </c>
      <c r="L60" s="79"/>
      <c r="M60" s="79">
        <f ca="1">SUM(M61,M76)</f>
        <v>459836000</v>
      </c>
      <c r="N60" s="79">
        <f ca="1">SUM(N61,N76)</f>
        <v>15500000</v>
      </c>
      <c r="O60" s="158"/>
      <c r="P60" s="244"/>
      <c r="Q60" s="244"/>
      <c r="R60" s="77"/>
      <c r="S60" s="79"/>
      <c r="T60" s="79"/>
      <c r="U60" s="247"/>
      <c r="V60" s="244"/>
      <c r="W60" s="244"/>
      <c r="X60" s="247"/>
      <c r="Y60" s="244"/>
    </row>
    <row r="61" spans="1:25" ht="13.2" x14ac:dyDescent="0.25">
      <c r="A61" s="1" t="s">
        <v>68</v>
      </c>
      <c r="B61" s="71" t="s">
        <v>21</v>
      </c>
      <c r="C61" s="72" t="s">
        <v>577</v>
      </c>
      <c r="D61" s="71"/>
      <c r="E61" s="71"/>
      <c r="F61" s="73"/>
      <c r="G61" s="156">
        <f>SUM(G62,G70,G72,G74)</f>
        <v>404820000</v>
      </c>
      <c r="H61" s="190" t="s">
        <v>21</v>
      </c>
      <c r="I61" s="72" t="s">
        <v>577</v>
      </c>
      <c r="J61" s="71"/>
      <c r="K61" s="71"/>
      <c r="L61" s="73"/>
      <c r="M61" s="73">
        <f ca="1">SUM(M62,M68,M70,M72,M74)</f>
        <v>390320000</v>
      </c>
      <c r="N61" s="73">
        <f ca="1">SUM(N62,N68,N70,N72,N74)</f>
        <v>14500000</v>
      </c>
      <c r="O61" s="156"/>
      <c r="P61" s="244" t="s">
        <v>502</v>
      </c>
      <c r="Q61" s="244" t="s">
        <v>503</v>
      </c>
      <c r="R61" s="71"/>
      <c r="S61" s="73"/>
      <c r="T61" s="73"/>
      <c r="U61" s="247"/>
      <c r="V61" s="244"/>
      <c r="W61" s="244"/>
      <c r="X61" s="247"/>
      <c r="Y61" s="244"/>
    </row>
    <row r="62" spans="1:25" ht="13.2" x14ac:dyDescent="0.25">
      <c r="A62" s="1" t="s">
        <v>69</v>
      </c>
      <c r="B62" s="68" t="s">
        <v>523</v>
      </c>
      <c r="C62" s="69" t="s">
        <v>24</v>
      </c>
      <c r="D62" s="68"/>
      <c r="E62" s="68"/>
      <c r="F62" s="70"/>
      <c r="G62" s="155">
        <f>SUM(G63:G67)</f>
        <v>74000000</v>
      </c>
      <c r="H62" s="189" t="s">
        <v>523</v>
      </c>
      <c r="I62" s="69" t="s">
        <v>24</v>
      </c>
      <c r="J62" s="68"/>
      <c r="K62" s="68"/>
      <c r="L62" s="70"/>
      <c r="M62" s="70">
        <f ca="1">SUM(M63:M67)</f>
        <v>28500000</v>
      </c>
      <c r="N62" s="70">
        <f ca="1">SUM(N63:N67)</f>
        <v>45500000</v>
      </c>
      <c r="O62" s="155"/>
      <c r="P62" s="244"/>
      <c r="Q62" s="244"/>
      <c r="R62" s="68"/>
      <c r="S62" s="70"/>
      <c r="T62" s="70"/>
      <c r="U62" s="247"/>
      <c r="V62" s="244"/>
      <c r="W62" s="244"/>
      <c r="X62" s="247"/>
      <c r="Y62" s="244"/>
    </row>
    <row r="63" spans="1:25" ht="13.2" x14ac:dyDescent="0.25">
      <c r="A63" s="1" t="s">
        <v>70</v>
      </c>
      <c r="B63" s="65"/>
      <c r="C63" s="66" t="s">
        <v>555</v>
      </c>
      <c r="D63" s="65">
        <v>200</v>
      </c>
      <c r="E63" s="65" t="s">
        <v>26</v>
      </c>
      <c r="F63" s="67">
        <v>75000</v>
      </c>
      <c r="G63" s="154">
        <f>ROUNDDOWN(D63*F63,-3)</f>
        <v>15000000</v>
      </c>
      <c r="H63" s="188"/>
      <c r="I63" s="66" t="s">
        <v>555</v>
      </c>
      <c r="J63" s="254" cm="1">
        <f t="array" aca="1" ref="J63" ca="1">INDIRECT($J$5&amp;ROW())</f>
        <v>100</v>
      </c>
      <c r="K63" s="65" t="s">
        <v>26</v>
      </c>
      <c r="L63" s="67" cm="1">
        <f t="array" aca="1" ref="L63" ca="1">INDIRECT($L$5&amp;ROW())</f>
        <v>75000</v>
      </c>
      <c r="M63" s="67">
        <f ca="1">ROUNDDOWN(J63*L63,-3)</f>
        <v>7500000</v>
      </c>
      <c r="N63" s="67">
        <f t="shared" ref="N63:N69" ca="1" si="1">G63-M63</f>
        <v>7500000</v>
      </c>
      <c r="O63" s="240" t="str">
        <f ca="1">IF(AND(ISBLANK(H63),N63&lt;&gt;0),"Rev","")</f>
        <v>Rev</v>
      </c>
      <c r="P63" s="244"/>
      <c r="Q63" s="244"/>
      <c r="R63" s="65">
        <v>200</v>
      </c>
      <c r="S63" s="67">
        <v>75000</v>
      </c>
      <c r="T63" s="67">
        <f>ROUNDDOWN(R63*S63,-3)</f>
        <v>15000000</v>
      </c>
      <c r="U63" s="247">
        <v>100</v>
      </c>
      <c r="V63" s="247">
        <v>75000</v>
      </c>
      <c r="W63" s="67">
        <f>ROUNDDOWN(U63*V63,-3)</f>
        <v>7500000</v>
      </c>
      <c r="X63" s="247"/>
      <c r="Y63" s="244"/>
    </row>
    <row r="64" spans="1:25" ht="13.2" x14ac:dyDescent="0.25">
      <c r="A64" s="1" t="s">
        <v>71</v>
      </c>
      <c r="B64" s="65"/>
      <c r="C64" s="66" t="s">
        <v>556</v>
      </c>
      <c r="D64" s="65">
        <v>8</v>
      </c>
      <c r="E64" s="65" t="s">
        <v>120</v>
      </c>
      <c r="F64" s="67">
        <v>1000000</v>
      </c>
      <c r="G64" s="154">
        <f>ROUNDDOWN(D64*F64,-3)</f>
        <v>8000000</v>
      </c>
      <c r="H64" s="188"/>
      <c r="I64" s="66" t="s">
        <v>556</v>
      </c>
      <c r="J64" s="254" cm="1">
        <f t="array" aca="1" ref="J64" ca="1">INDIRECT($J$5&amp;ROW())</f>
        <v>6</v>
      </c>
      <c r="K64" s="65" t="s">
        <v>120</v>
      </c>
      <c r="L64" s="67" cm="1">
        <f t="array" aca="1" ref="L64" ca="1">INDIRECT($L$5&amp;ROW())</f>
        <v>1000000</v>
      </c>
      <c r="M64" s="67">
        <f ca="1">ROUNDDOWN(J64*L64,-3)</f>
        <v>6000000</v>
      </c>
      <c r="N64" s="67">
        <f t="shared" ca="1" si="1"/>
        <v>2000000</v>
      </c>
      <c r="O64" s="240" t="str">
        <f ca="1">IF(AND(ISBLANK(H64),N64&lt;&gt;0),"Rev","")</f>
        <v>Rev</v>
      </c>
      <c r="P64" s="244"/>
      <c r="Q64" s="244"/>
      <c r="R64" s="65">
        <v>8</v>
      </c>
      <c r="S64" s="67">
        <v>1000000</v>
      </c>
      <c r="T64" s="67">
        <f>ROUNDDOWN(R64*S64,-3)</f>
        <v>8000000</v>
      </c>
      <c r="U64" s="247">
        <v>6</v>
      </c>
      <c r="V64" s="247">
        <v>1000000</v>
      </c>
      <c r="W64" s="67">
        <f>ROUNDDOWN(U64*V64,-3)</f>
        <v>6000000</v>
      </c>
      <c r="X64" s="247"/>
      <c r="Y64" s="244"/>
    </row>
    <row r="65" spans="1:25" ht="13.2" x14ac:dyDescent="0.25">
      <c r="A65" s="1" t="s">
        <v>72</v>
      </c>
      <c r="B65" s="65"/>
      <c r="C65" s="66" t="s">
        <v>557</v>
      </c>
      <c r="D65" s="65">
        <v>8</v>
      </c>
      <c r="E65" s="65" t="s">
        <v>120</v>
      </c>
      <c r="F65" s="67">
        <v>1500000</v>
      </c>
      <c r="G65" s="154">
        <f>ROUNDDOWN(D65*F65,-3)</f>
        <v>12000000</v>
      </c>
      <c r="H65" s="188"/>
      <c r="I65" s="66" t="s">
        <v>557</v>
      </c>
      <c r="J65" s="254" cm="1">
        <f t="array" aca="1" ref="J65" ca="1">INDIRECT($J$5&amp;ROW())</f>
        <v>6</v>
      </c>
      <c r="K65" s="65" t="s">
        <v>120</v>
      </c>
      <c r="L65" s="67" cm="1">
        <f t="array" aca="1" ref="L65" ca="1">INDIRECT($L$5&amp;ROW())</f>
        <v>1500000</v>
      </c>
      <c r="M65" s="67">
        <f ca="1">ROUNDDOWN(J65*L65,-3)</f>
        <v>9000000</v>
      </c>
      <c r="N65" s="67">
        <f t="shared" ca="1" si="1"/>
        <v>3000000</v>
      </c>
      <c r="O65" s="240" t="str">
        <f ca="1">IF(AND(ISBLANK(H65),N65&lt;&gt;0),"Rev","")</f>
        <v>Rev</v>
      </c>
      <c r="P65" s="244"/>
      <c r="Q65" s="244"/>
      <c r="R65" s="65">
        <v>8</v>
      </c>
      <c r="S65" s="67">
        <v>1500000</v>
      </c>
      <c r="T65" s="67">
        <f>ROUNDDOWN(R65*S65,-3)</f>
        <v>12000000</v>
      </c>
      <c r="U65" s="247">
        <v>6</v>
      </c>
      <c r="V65" s="247">
        <v>1500000</v>
      </c>
      <c r="W65" s="67">
        <f>ROUNDDOWN(U65*V65,-3)</f>
        <v>9000000</v>
      </c>
      <c r="X65" s="247"/>
      <c r="Y65" s="244"/>
    </row>
    <row r="66" spans="1:25" ht="13.2" x14ac:dyDescent="0.25">
      <c r="A66" s="1" t="s">
        <v>578</v>
      </c>
      <c r="B66" s="65"/>
      <c r="C66" s="66" t="s">
        <v>558</v>
      </c>
      <c r="D66" s="65">
        <v>8</v>
      </c>
      <c r="E66" s="65" t="s">
        <v>120</v>
      </c>
      <c r="F66" s="67">
        <v>1000000</v>
      </c>
      <c r="G66" s="154">
        <f>ROUNDDOWN(D66*F66,-3)</f>
        <v>8000000</v>
      </c>
      <c r="H66" s="188"/>
      <c r="I66" s="66" t="s">
        <v>558</v>
      </c>
      <c r="J66" s="254" cm="1">
        <f t="array" aca="1" ref="J66" ca="1">INDIRECT($J$5&amp;ROW())</f>
        <v>6</v>
      </c>
      <c r="K66" s="65" t="s">
        <v>120</v>
      </c>
      <c r="L66" s="67" cm="1">
        <f t="array" aca="1" ref="L66" ca="1">INDIRECT($L$5&amp;ROW())</f>
        <v>1000000</v>
      </c>
      <c r="M66" s="67">
        <f ca="1">ROUNDDOWN(J66*L66,-3)</f>
        <v>6000000</v>
      </c>
      <c r="N66" s="67">
        <f t="shared" ca="1" si="1"/>
        <v>2000000</v>
      </c>
      <c r="O66" s="240" t="str">
        <f ca="1">IF(AND(ISBLANK(H66),N66&lt;&gt;0),"Rev","")</f>
        <v>Rev</v>
      </c>
      <c r="P66" s="244"/>
      <c r="Q66" s="244"/>
      <c r="R66" s="65">
        <v>8</v>
      </c>
      <c r="S66" s="67">
        <v>1000000</v>
      </c>
      <c r="T66" s="67">
        <f>ROUNDDOWN(R66*S66,-3)</f>
        <v>8000000</v>
      </c>
      <c r="U66" s="247">
        <v>6</v>
      </c>
      <c r="V66" s="247">
        <v>1000000</v>
      </c>
      <c r="W66" s="67">
        <f>ROUNDDOWN(U66*V66,-3)</f>
        <v>6000000</v>
      </c>
      <c r="X66" s="247"/>
      <c r="Y66" s="244"/>
    </row>
    <row r="67" spans="1:25" ht="13.2" x14ac:dyDescent="0.25">
      <c r="A67" s="1" t="s">
        <v>579</v>
      </c>
      <c r="B67" s="65"/>
      <c r="C67" s="66" t="s">
        <v>580</v>
      </c>
      <c r="D67" s="65">
        <v>62</v>
      </c>
      <c r="E67" s="65" t="s">
        <v>581</v>
      </c>
      <c r="F67" s="67">
        <v>500000</v>
      </c>
      <c r="G67" s="154">
        <f>ROUNDDOWN(D67*F67,-3)</f>
        <v>31000000</v>
      </c>
      <c r="H67" s="188"/>
      <c r="I67" s="66"/>
      <c r="J67" s="65" cm="1">
        <f t="array" aca="1" ref="J67" ca="1">INDIRECT($J$5&amp;ROW())</f>
        <v>0</v>
      </c>
      <c r="K67" s="65"/>
      <c r="L67" s="67" cm="1">
        <f t="array" aca="1" ref="L67" ca="1">INDIRECT($L$5&amp;ROW())</f>
        <v>0</v>
      </c>
      <c r="M67" s="67"/>
      <c r="N67" s="67">
        <f t="shared" si="1"/>
        <v>31000000</v>
      </c>
      <c r="O67" s="253" t="str">
        <f>IF(AND(ISBLANK(H67),N67&lt;&gt;0),"Rev","")</f>
        <v>Rev</v>
      </c>
      <c r="P67" s="244"/>
      <c r="Q67" s="244"/>
      <c r="R67" s="65">
        <v>0</v>
      </c>
      <c r="S67" s="67">
        <v>0</v>
      </c>
      <c r="T67" s="67">
        <f>ROUNDDOWN(R67*S67,-3)</f>
        <v>0</v>
      </c>
      <c r="U67" s="247">
        <v>0</v>
      </c>
      <c r="V67" s="247">
        <v>0</v>
      </c>
      <c r="W67" s="67">
        <f>ROUNDDOWN(U67*V67,-3)</f>
        <v>0</v>
      </c>
      <c r="X67" s="247"/>
      <c r="Y67" s="244"/>
    </row>
    <row r="68" spans="1:25" ht="13.2" x14ac:dyDescent="0.25">
      <c r="A68" s="1"/>
      <c r="B68" s="65"/>
      <c r="C68" s="66"/>
      <c r="D68" s="65"/>
      <c r="E68" s="65"/>
      <c r="F68" s="67"/>
      <c r="G68" s="154"/>
      <c r="H68" s="187" t="s">
        <v>524</v>
      </c>
      <c r="I68" s="63" t="s">
        <v>73</v>
      </c>
      <c r="J68" s="62"/>
      <c r="K68" s="62"/>
      <c r="L68" s="64"/>
      <c r="M68" s="64">
        <f ca="1">M69</f>
        <v>31000000</v>
      </c>
      <c r="N68" s="64">
        <f ca="1">N69</f>
        <v>-31000000</v>
      </c>
      <c r="O68" s="154"/>
      <c r="P68" s="244"/>
      <c r="Q68" s="244"/>
      <c r="R68" s="62"/>
      <c r="S68" s="64"/>
      <c r="T68" s="64"/>
      <c r="U68" s="247"/>
      <c r="V68" s="244"/>
      <c r="W68" s="244"/>
      <c r="X68" s="247"/>
      <c r="Y68" s="244"/>
    </row>
    <row r="69" spans="1:25" ht="13.2" x14ac:dyDescent="0.25">
      <c r="A69" s="1"/>
      <c r="B69" s="65"/>
      <c r="C69" s="66"/>
      <c r="D69" s="65"/>
      <c r="E69" s="65"/>
      <c r="F69" s="67"/>
      <c r="G69" s="154"/>
      <c r="H69" s="188"/>
      <c r="I69" s="66" t="s">
        <v>955</v>
      </c>
      <c r="J69" s="65" cm="1">
        <f t="array" aca="1" ref="J69" ca="1">INDIRECT($J$5&amp;ROW())</f>
        <v>1</v>
      </c>
      <c r="K69" s="65" t="s">
        <v>120</v>
      </c>
      <c r="L69" s="67" cm="1">
        <f t="array" aca="1" ref="L69" ca="1">INDIRECT($L$5&amp;ROW())</f>
        <v>31000000</v>
      </c>
      <c r="M69" s="67">
        <f ca="1">ROUNDDOWN(J69*L69,-3)</f>
        <v>31000000</v>
      </c>
      <c r="N69" s="67">
        <f t="shared" ca="1" si="1"/>
        <v>-31000000</v>
      </c>
      <c r="O69" s="253" t="str">
        <f ca="1">IF(AND(ISBLANK(H69),N69&lt;&gt;0),"Rev","")</f>
        <v>Rev</v>
      </c>
      <c r="P69" s="244"/>
      <c r="Q69" s="244"/>
      <c r="R69" s="65">
        <v>1</v>
      </c>
      <c r="S69" s="67">
        <v>31000000</v>
      </c>
      <c r="T69" s="67">
        <f>ROUNDDOWN(R69*S69,-3)</f>
        <v>31000000</v>
      </c>
      <c r="U69" s="247">
        <v>1</v>
      </c>
      <c r="V69" s="247">
        <v>31000000</v>
      </c>
      <c r="W69" s="67">
        <f>ROUNDDOWN(U69*V69,-3)</f>
        <v>31000000</v>
      </c>
      <c r="X69" s="247"/>
      <c r="Y69" s="244"/>
    </row>
    <row r="70" spans="1:25" ht="13.2" x14ac:dyDescent="0.25">
      <c r="A70" s="1" t="s">
        <v>75</v>
      </c>
      <c r="B70" s="68" t="s">
        <v>528</v>
      </c>
      <c r="C70" s="69" t="s">
        <v>31</v>
      </c>
      <c r="D70" s="68"/>
      <c r="E70" s="68"/>
      <c r="F70" s="70"/>
      <c r="G70" s="155">
        <f>G71</f>
        <v>25200000</v>
      </c>
      <c r="H70" s="189" t="s">
        <v>528</v>
      </c>
      <c r="I70" s="69" t="s">
        <v>31</v>
      </c>
      <c r="J70" s="68"/>
      <c r="K70" s="68"/>
      <c r="L70" s="70"/>
      <c r="M70" s="70">
        <f ca="1">M71</f>
        <v>25200000</v>
      </c>
      <c r="N70" s="70">
        <f ca="1">N71</f>
        <v>0</v>
      </c>
      <c r="O70" s="155"/>
      <c r="P70" s="244"/>
      <c r="Q70" s="244"/>
      <c r="R70" s="68"/>
      <c r="S70" s="70"/>
      <c r="T70" s="70"/>
      <c r="U70" s="247"/>
      <c r="V70" s="244"/>
      <c r="W70" s="244"/>
      <c r="X70" s="247"/>
      <c r="Y70" s="244"/>
    </row>
    <row r="71" spans="1:25" ht="13.2" x14ac:dyDescent="0.25">
      <c r="A71" s="1" t="s">
        <v>76</v>
      </c>
      <c r="B71" s="65"/>
      <c r="C71" s="66" t="s">
        <v>559</v>
      </c>
      <c r="D71" s="65">
        <v>28</v>
      </c>
      <c r="E71" s="65" t="s">
        <v>33</v>
      </c>
      <c r="F71" s="67">
        <v>900000</v>
      </c>
      <c r="G71" s="154">
        <f>ROUNDDOWN(D71*F71,-3)</f>
        <v>25200000</v>
      </c>
      <c r="H71" s="188"/>
      <c r="I71" s="66" t="s">
        <v>559</v>
      </c>
      <c r="J71" s="65" cm="1">
        <f t="array" aca="1" ref="J71" ca="1">INDIRECT($J$5&amp;ROW())</f>
        <v>28</v>
      </c>
      <c r="K71" s="65" t="s">
        <v>33</v>
      </c>
      <c r="L71" s="67" cm="1">
        <f t="array" aca="1" ref="L71" ca="1">INDIRECT($L$5&amp;ROW())</f>
        <v>900000</v>
      </c>
      <c r="M71" s="67">
        <f ca="1">ROUNDDOWN(J71*L71,-3)</f>
        <v>25200000</v>
      </c>
      <c r="N71" s="67">
        <f ca="1">G71-M71</f>
        <v>0</v>
      </c>
      <c r="O71" s="240" t="str">
        <f ca="1">IF(AND(ISBLANK(H71),N71&lt;&gt;0),"Rev","")</f>
        <v/>
      </c>
      <c r="P71" s="244"/>
      <c r="Q71" s="244"/>
      <c r="R71" s="65">
        <v>28</v>
      </c>
      <c r="S71" s="67">
        <v>900000</v>
      </c>
      <c r="T71" s="67">
        <f>ROUNDDOWN(R71*S71,-3)</f>
        <v>25200000</v>
      </c>
      <c r="U71" s="247">
        <v>28</v>
      </c>
      <c r="V71" s="247">
        <v>900000</v>
      </c>
      <c r="W71" s="67">
        <f>ROUNDDOWN(U71*V71,-3)</f>
        <v>25200000</v>
      </c>
      <c r="X71" s="247"/>
      <c r="Y71" s="244"/>
    </row>
    <row r="72" spans="1:25" ht="13.2" x14ac:dyDescent="0.25">
      <c r="A72" s="1" t="s">
        <v>77</v>
      </c>
      <c r="B72" s="68" t="s">
        <v>525</v>
      </c>
      <c r="C72" s="69" t="s">
        <v>35</v>
      </c>
      <c r="D72" s="68"/>
      <c r="E72" s="68"/>
      <c r="F72" s="70"/>
      <c r="G72" s="155">
        <f>G73</f>
        <v>304120000</v>
      </c>
      <c r="H72" s="189" t="s">
        <v>525</v>
      </c>
      <c r="I72" s="69" t="s">
        <v>35</v>
      </c>
      <c r="J72" s="68"/>
      <c r="K72" s="68"/>
      <c r="L72" s="70"/>
      <c r="M72" s="70">
        <f ca="1">M73</f>
        <v>304120000</v>
      </c>
      <c r="N72" s="70">
        <f ca="1">N73</f>
        <v>0</v>
      </c>
      <c r="O72" s="155"/>
      <c r="P72" s="244"/>
      <c r="Q72" s="244"/>
      <c r="R72" s="68"/>
      <c r="S72" s="70"/>
      <c r="T72" s="70"/>
      <c r="U72" s="247"/>
      <c r="V72" s="244"/>
      <c r="W72" s="244"/>
      <c r="X72" s="247"/>
      <c r="Y72" s="244"/>
    </row>
    <row r="73" spans="1:25" ht="13.2" x14ac:dyDescent="0.25">
      <c r="A73" s="1" t="s">
        <v>78</v>
      </c>
      <c r="B73" s="65"/>
      <c r="C73" s="66" t="s">
        <v>582</v>
      </c>
      <c r="D73" s="65">
        <v>52</v>
      </c>
      <c r="E73" s="65" t="s">
        <v>26</v>
      </c>
      <c r="F73" s="67">
        <v>5848480</v>
      </c>
      <c r="G73" s="154">
        <f>ROUNDDOWN(D73*F73,-3)</f>
        <v>304120000</v>
      </c>
      <c r="H73" s="188"/>
      <c r="I73" s="66" t="s">
        <v>582</v>
      </c>
      <c r="J73" s="65" cm="1">
        <f t="array" aca="1" ref="J73" ca="1">INDIRECT($J$5&amp;ROW())</f>
        <v>52</v>
      </c>
      <c r="K73" s="65" t="s">
        <v>26</v>
      </c>
      <c r="L73" s="67" cm="1">
        <f t="array" aca="1" ref="L73" ca="1">INDIRECT($L$5&amp;ROW())</f>
        <v>5848480</v>
      </c>
      <c r="M73" s="67">
        <f ca="1">ROUNDDOWN(J73*L73,-3)</f>
        <v>304120000</v>
      </c>
      <c r="N73" s="67">
        <f ca="1">G73-M73</f>
        <v>0</v>
      </c>
      <c r="O73" s="240" t="str">
        <f ca="1">IF(AND(ISBLANK(H73),N73&lt;&gt;0),"Rev","")</f>
        <v/>
      </c>
      <c r="P73" s="244"/>
      <c r="Q73" s="244"/>
      <c r="R73" s="65">
        <v>52</v>
      </c>
      <c r="S73" s="67">
        <v>5848480</v>
      </c>
      <c r="T73" s="67">
        <f>ROUNDDOWN(R73*S73,-3)</f>
        <v>304120000</v>
      </c>
      <c r="U73" s="247">
        <v>52</v>
      </c>
      <c r="V73" s="247">
        <v>5848480</v>
      </c>
      <c r="W73" s="67">
        <f>ROUNDDOWN(U73*V73,-3)</f>
        <v>304120000</v>
      </c>
      <c r="X73" s="247"/>
      <c r="Y73" s="244"/>
    </row>
    <row r="74" spans="1:25" ht="13.2" x14ac:dyDescent="0.25">
      <c r="A74" s="1" t="s">
        <v>79</v>
      </c>
      <c r="B74" s="68" t="s">
        <v>583</v>
      </c>
      <c r="C74" s="69" t="s">
        <v>80</v>
      </c>
      <c r="D74" s="68"/>
      <c r="E74" s="68"/>
      <c r="F74" s="70"/>
      <c r="G74" s="155">
        <f>G75</f>
        <v>1500000</v>
      </c>
      <c r="H74" s="189" t="s">
        <v>583</v>
      </c>
      <c r="I74" s="69" t="s">
        <v>80</v>
      </c>
      <c r="J74" s="68"/>
      <c r="K74" s="68"/>
      <c r="L74" s="70"/>
      <c r="M74" s="70">
        <f ca="1">M75</f>
        <v>1500000</v>
      </c>
      <c r="N74" s="70">
        <f ca="1">N75</f>
        <v>0</v>
      </c>
      <c r="O74" s="155"/>
      <c r="P74" s="244"/>
      <c r="Q74" s="244"/>
      <c r="R74" s="68"/>
      <c r="S74" s="70"/>
      <c r="T74" s="70"/>
      <c r="U74" s="247"/>
      <c r="V74" s="244"/>
      <c r="W74" s="244"/>
      <c r="X74" s="247"/>
      <c r="Y74" s="244"/>
    </row>
    <row r="75" spans="1:25" ht="13.2" x14ac:dyDescent="0.25">
      <c r="A75" s="1" t="s">
        <v>81</v>
      </c>
      <c r="B75" s="65"/>
      <c r="C75" s="66" t="s">
        <v>584</v>
      </c>
      <c r="D75" s="65">
        <v>10</v>
      </c>
      <c r="E75" s="65" t="s">
        <v>26</v>
      </c>
      <c r="F75" s="67">
        <v>150000</v>
      </c>
      <c r="G75" s="154">
        <f>ROUNDDOWN(D75*F75,-3)</f>
        <v>1500000</v>
      </c>
      <c r="H75" s="188"/>
      <c r="I75" s="66" t="s">
        <v>584</v>
      </c>
      <c r="J75" s="65" cm="1">
        <f t="array" aca="1" ref="J75" ca="1">INDIRECT($J$5&amp;ROW())</f>
        <v>10</v>
      </c>
      <c r="K75" s="65" t="s">
        <v>26</v>
      </c>
      <c r="L75" s="67" cm="1">
        <f t="array" aca="1" ref="L75" ca="1">INDIRECT($L$5&amp;ROW())</f>
        <v>150000</v>
      </c>
      <c r="M75" s="67">
        <f ca="1">ROUNDDOWN(J75*L75,-3)</f>
        <v>1500000</v>
      </c>
      <c r="N75" s="67">
        <f ca="1">G75-M75</f>
        <v>0</v>
      </c>
      <c r="O75" s="240" t="str">
        <f ca="1">IF(AND(ISBLANK(H75),N75&lt;&gt;0),"Rev","")</f>
        <v/>
      </c>
      <c r="P75" s="244"/>
      <c r="Q75" s="244"/>
      <c r="R75" s="65">
        <v>10</v>
      </c>
      <c r="S75" s="67">
        <v>150000</v>
      </c>
      <c r="T75" s="67">
        <f>ROUNDDOWN(R75*S75,-3)</f>
        <v>1500000</v>
      </c>
      <c r="U75" s="247">
        <v>10</v>
      </c>
      <c r="V75" s="247">
        <v>150000</v>
      </c>
      <c r="W75" s="67">
        <f>ROUNDDOWN(U75*V75,-3)</f>
        <v>1500000</v>
      </c>
      <c r="X75" s="247"/>
      <c r="Y75" s="244"/>
    </row>
    <row r="76" spans="1:25" ht="13.2" x14ac:dyDescent="0.25">
      <c r="A76" s="1" t="s">
        <v>82</v>
      </c>
      <c r="B76" s="71" t="s">
        <v>38</v>
      </c>
      <c r="C76" s="72" t="s">
        <v>92</v>
      </c>
      <c r="D76" s="71"/>
      <c r="E76" s="71"/>
      <c r="F76" s="73"/>
      <c r="G76" s="156">
        <f>SUM(G77,G82,G84)</f>
        <v>70516000</v>
      </c>
      <c r="H76" s="190" t="s">
        <v>38</v>
      </c>
      <c r="I76" s="72" t="s">
        <v>92</v>
      </c>
      <c r="J76" s="71"/>
      <c r="K76" s="71"/>
      <c r="L76" s="73"/>
      <c r="M76" s="73">
        <f ca="1">SUM(M77,M82,M84)</f>
        <v>69516000</v>
      </c>
      <c r="N76" s="73">
        <f ca="1">SUM(N77,N82,N84)</f>
        <v>1000000</v>
      </c>
      <c r="O76" s="156"/>
      <c r="P76" s="244" t="s">
        <v>502</v>
      </c>
      <c r="Q76" s="244" t="s">
        <v>503</v>
      </c>
      <c r="R76" s="71"/>
      <c r="S76" s="73"/>
      <c r="T76" s="73"/>
      <c r="U76" s="247"/>
      <c r="V76" s="244"/>
      <c r="W76" s="244"/>
      <c r="X76" s="247"/>
      <c r="Y76" s="244"/>
    </row>
    <row r="77" spans="1:25" ht="13.2" x14ac:dyDescent="0.25">
      <c r="A77" s="1" t="s">
        <v>83</v>
      </c>
      <c r="B77" s="68" t="s">
        <v>523</v>
      </c>
      <c r="C77" s="69" t="s">
        <v>24</v>
      </c>
      <c r="D77" s="68"/>
      <c r="E77" s="68"/>
      <c r="F77" s="70"/>
      <c r="G77" s="155">
        <f>SUM(G78:G81)</f>
        <v>22625000</v>
      </c>
      <c r="H77" s="189" t="s">
        <v>523</v>
      </c>
      <c r="I77" s="69" t="s">
        <v>24</v>
      </c>
      <c r="J77" s="68"/>
      <c r="K77" s="68"/>
      <c r="L77" s="70"/>
      <c r="M77" s="70">
        <f ca="1">SUM(M78:M81)</f>
        <v>21625000</v>
      </c>
      <c r="N77" s="70">
        <f ca="1">SUM(N78:N81)</f>
        <v>1000000</v>
      </c>
      <c r="O77" s="155"/>
      <c r="P77" s="244"/>
      <c r="Q77" s="244"/>
      <c r="R77" s="68"/>
      <c r="S77" s="70"/>
      <c r="T77" s="70"/>
      <c r="U77" s="247"/>
      <c r="V77" s="244"/>
      <c r="W77" s="244"/>
      <c r="X77" s="247"/>
      <c r="Y77" s="244"/>
    </row>
    <row r="78" spans="1:25" ht="13.2" x14ac:dyDescent="0.25">
      <c r="A78" s="1" t="s">
        <v>84</v>
      </c>
      <c r="B78" s="65"/>
      <c r="C78" s="66" t="s">
        <v>555</v>
      </c>
      <c r="D78" s="65">
        <v>75</v>
      </c>
      <c r="E78" s="65" t="s">
        <v>26</v>
      </c>
      <c r="F78" s="67">
        <v>75000</v>
      </c>
      <c r="G78" s="154">
        <f>ROUNDDOWN(D78*F78,-3)</f>
        <v>5625000</v>
      </c>
      <c r="H78" s="188"/>
      <c r="I78" s="66" t="s">
        <v>555</v>
      </c>
      <c r="J78" s="65" cm="1">
        <f t="array" aca="1" ref="J78" ca="1">INDIRECT($J$5&amp;ROW())</f>
        <v>75</v>
      </c>
      <c r="K78" s="65" t="s">
        <v>26</v>
      </c>
      <c r="L78" s="67" cm="1">
        <f t="array" aca="1" ref="L78" ca="1">INDIRECT($L$5&amp;ROW())</f>
        <v>75000</v>
      </c>
      <c r="M78" s="67">
        <f ca="1">ROUNDDOWN(J78*L78,-3)</f>
        <v>5625000</v>
      </c>
      <c r="N78" s="67">
        <f ca="1">G78-M78</f>
        <v>0</v>
      </c>
      <c r="O78" s="240" t="str">
        <f ca="1">IF(AND(ISBLANK(H78),N78&lt;&gt;0),"Rev","")</f>
        <v/>
      </c>
      <c r="P78" s="244"/>
      <c r="Q78" s="244"/>
      <c r="R78" s="65">
        <v>75</v>
      </c>
      <c r="S78" s="67">
        <v>75000</v>
      </c>
      <c r="T78" s="67">
        <f>ROUNDDOWN(R78*S78,-3)</f>
        <v>5625000</v>
      </c>
      <c r="U78" s="247">
        <v>75</v>
      </c>
      <c r="V78" s="247">
        <v>75000</v>
      </c>
      <c r="W78" s="67">
        <f>ROUNDDOWN(U78*V78,-3)</f>
        <v>5625000</v>
      </c>
      <c r="X78" s="247"/>
      <c r="Y78" s="244"/>
    </row>
    <row r="79" spans="1:25" ht="13.2" x14ac:dyDescent="0.25">
      <c r="A79" s="1" t="s">
        <v>85</v>
      </c>
      <c r="B79" s="65"/>
      <c r="C79" s="66" t="s">
        <v>556</v>
      </c>
      <c r="D79" s="65">
        <v>4</v>
      </c>
      <c r="E79" s="65" t="s">
        <v>120</v>
      </c>
      <c r="F79" s="67">
        <v>1500000</v>
      </c>
      <c r="G79" s="154">
        <f>ROUNDDOWN(D79*F79,-3)</f>
        <v>6000000</v>
      </c>
      <c r="H79" s="188"/>
      <c r="I79" s="66" t="s">
        <v>556</v>
      </c>
      <c r="J79" s="65" cm="1">
        <f t="array" aca="1" ref="J79" ca="1">INDIRECT($J$5&amp;ROW())</f>
        <v>4</v>
      </c>
      <c r="K79" s="65" t="s">
        <v>120</v>
      </c>
      <c r="L79" s="67" cm="1">
        <f t="array" aca="1" ref="L79" ca="1">INDIRECT($L$5&amp;ROW())</f>
        <v>1500000</v>
      </c>
      <c r="M79" s="67">
        <f ca="1">ROUNDDOWN(J79*L79,-3)</f>
        <v>6000000</v>
      </c>
      <c r="N79" s="67">
        <f ca="1">G79-M79</f>
        <v>0</v>
      </c>
      <c r="O79" s="240" t="str">
        <f ca="1">IF(AND(ISBLANK(H79),N79&lt;&gt;0),"Rev","")</f>
        <v/>
      </c>
      <c r="P79" s="244"/>
      <c r="Q79" s="244"/>
      <c r="R79" s="65">
        <v>4</v>
      </c>
      <c r="S79" s="67">
        <v>1500000</v>
      </c>
      <c r="T79" s="67">
        <f>ROUNDDOWN(R79*S79,-3)</f>
        <v>6000000</v>
      </c>
      <c r="U79" s="247">
        <v>4</v>
      </c>
      <c r="V79" s="247">
        <v>1500000</v>
      </c>
      <c r="W79" s="67">
        <f>ROUNDDOWN(U79*V79,-3)</f>
        <v>6000000</v>
      </c>
      <c r="X79" s="247"/>
      <c r="Y79" s="244"/>
    </row>
    <row r="80" spans="1:25" ht="13.2" x14ac:dyDescent="0.25">
      <c r="A80" s="1" t="s">
        <v>585</v>
      </c>
      <c r="B80" s="65"/>
      <c r="C80" s="66" t="s">
        <v>557</v>
      </c>
      <c r="D80" s="65">
        <v>4</v>
      </c>
      <c r="E80" s="65" t="s">
        <v>120</v>
      </c>
      <c r="F80" s="67">
        <v>1500000</v>
      </c>
      <c r="G80" s="154">
        <f>ROUNDDOWN(D80*F80,-3)</f>
        <v>6000000</v>
      </c>
      <c r="H80" s="188"/>
      <c r="I80" s="66" t="s">
        <v>557</v>
      </c>
      <c r="J80" s="65" cm="1">
        <f t="array" aca="1" ref="J80" ca="1">INDIRECT($J$5&amp;ROW())</f>
        <v>4</v>
      </c>
      <c r="K80" s="65" t="s">
        <v>120</v>
      </c>
      <c r="L80" s="67" cm="1">
        <f t="array" aca="1" ref="L80" ca="1">INDIRECT($L$5&amp;ROW())</f>
        <v>1500000</v>
      </c>
      <c r="M80" s="67">
        <f ca="1">ROUNDDOWN(J80*L80,-3)</f>
        <v>6000000</v>
      </c>
      <c r="N80" s="67">
        <f ca="1">G80-M80</f>
        <v>0</v>
      </c>
      <c r="O80" s="240" t="str">
        <f ca="1">IF(AND(ISBLANK(H80),N80&lt;&gt;0),"Rev","")</f>
        <v/>
      </c>
      <c r="P80" s="244"/>
      <c r="Q80" s="244"/>
      <c r="R80" s="65">
        <v>4</v>
      </c>
      <c r="S80" s="67">
        <v>1500000</v>
      </c>
      <c r="T80" s="67">
        <f>ROUNDDOWN(R80*S80,-3)</f>
        <v>6000000</v>
      </c>
      <c r="U80" s="247">
        <v>4</v>
      </c>
      <c r="V80" s="247">
        <v>1500000</v>
      </c>
      <c r="W80" s="67">
        <f>ROUNDDOWN(U80*V80,-3)</f>
        <v>6000000</v>
      </c>
      <c r="X80" s="247"/>
      <c r="Y80" s="244"/>
    </row>
    <row r="81" spans="1:25" ht="13.2" x14ac:dyDescent="0.25">
      <c r="A81" s="1" t="s">
        <v>586</v>
      </c>
      <c r="B81" s="65"/>
      <c r="C81" s="66" t="s">
        <v>558</v>
      </c>
      <c r="D81" s="65">
        <v>5</v>
      </c>
      <c r="E81" s="65" t="s">
        <v>120</v>
      </c>
      <c r="F81" s="67">
        <v>1000000</v>
      </c>
      <c r="G81" s="154">
        <f>ROUNDDOWN(D81*F81,-3)</f>
        <v>5000000</v>
      </c>
      <c r="H81" s="188"/>
      <c r="I81" s="66" t="s">
        <v>558</v>
      </c>
      <c r="J81" s="65" cm="1">
        <f t="array" aca="1" ref="J81" ca="1">INDIRECT($J$5&amp;ROW())</f>
        <v>4</v>
      </c>
      <c r="K81" s="65" t="s">
        <v>120</v>
      </c>
      <c r="L81" s="67" cm="1">
        <f t="array" aca="1" ref="L81" ca="1">INDIRECT($L$5&amp;ROW())</f>
        <v>1000000</v>
      </c>
      <c r="M81" s="67">
        <f ca="1">ROUNDDOWN(J81*L81,-3)</f>
        <v>4000000</v>
      </c>
      <c r="N81" s="67">
        <f ca="1">G81-M81</f>
        <v>1000000</v>
      </c>
      <c r="O81" s="240" t="str">
        <f ca="1">IF(AND(ISBLANK(H81),N81&lt;&gt;0),"Rev","")</f>
        <v>Rev</v>
      </c>
      <c r="P81" s="244"/>
      <c r="Q81" s="244"/>
      <c r="R81" s="65">
        <v>5</v>
      </c>
      <c r="S81" s="67">
        <v>1000000</v>
      </c>
      <c r="T81" s="67">
        <f>ROUNDDOWN(R81*S81,-3)</f>
        <v>5000000</v>
      </c>
      <c r="U81" s="247">
        <v>4</v>
      </c>
      <c r="V81" s="247">
        <v>1000000</v>
      </c>
      <c r="W81" s="67">
        <f>ROUNDDOWN(U81*V81,-3)</f>
        <v>4000000</v>
      </c>
      <c r="X81" s="247"/>
      <c r="Y81" s="244"/>
    </row>
    <row r="82" spans="1:25" ht="13.2" x14ac:dyDescent="0.25">
      <c r="A82" s="1" t="s">
        <v>86</v>
      </c>
      <c r="B82" s="62" t="s">
        <v>528</v>
      </c>
      <c r="C82" s="63" t="s">
        <v>31</v>
      </c>
      <c r="D82" s="62"/>
      <c r="E82" s="62"/>
      <c r="F82" s="64"/>
      <c r="G82" s="153">
        <f>G83</f>
        <v>7200000</v>
      </c>
      <c r="H82" s="187" t="s">
        <v>528</v>
      </c>
      <c r="I82" s="63" t="s">
        <v>31</v>
      </c>
      <c r="J82" s="62"/>
      <c r="K82" s="62"/>
      <c r="L82" s="64"/>
      <c r="M82" s="64">
        <f ca="1">M83</f>
        <v>7200000</v>
      </c>
      <c r="N82" s="64">
        <f ca="1">N83</f>
        <v>0</v>
      </c>
      <c r="O82" s="153"/>
      <c r="P82" s="244"/>
      <c r="Q82" s="244"/>
      <c r="R82" s="62"/>
      <c r="S82" s="64"/>
      <c r="T82" s="64"/>
      <c r="U82" s="247"/>
      <c r="V82" s="244"/>
      <c r="W82" s="244"/>
      <c r="X82" s="247"/>
      <c r="Y82" s="244"/>
    </row>
    <row r="83" spans="1:25" ht="13.2" x14ac:dyDescent="0.25">
      <c r="A83" s="1" t="s">
        <v>87</v>
      </c>
      <c r="B83" s="65"/>
      <c r="C83" s="66" t="s">
        <v>559</v>
      </c>
      <c r="D83" s="65">
        <v>8</v>
      </c>
      <c r="E83" s="65" t="s">
        <v>33</v>
      </c>
      <c r="F83" s="67">
        <v>900000</v>
      </c>
      <c r="G83" s="154">
        <f>ROUNDDOWN(D83*F83,-3)</f>
        <v>7200000</v>
      </c>
      <c r="H83" s="188"/>
      <c r="I83" s="66" t="s">
        <v>559</v>
      </c>
      <c r="J83" s="65" cm="1">
        <f t="array" aca="1" ref="J83" ca="1">INDIRECT($J$5&amp;ROW())</f>
        <v>8</v>
      </c>
      <c r="K83" s="65" t="s">
        <v>33</v>
      </c>
      <c r="L83" s="67" cm="1">
        <f t="array" aca="1" ref="L83" ca="1">INDIRECT($L$5&amp;ROW())</f>
        <v>900000</v>
      </c>
      <c r="M83" s="67">
        <f ca="1">ROUNDDOWN(J83*L83,-3)</f>
        <v>7200000</v>
      </c>
      <c r="N83" s="67">
        <f ca="1">G83-M83</f>
        <v>0</v>
      </c>
      <c r="O83" s="240" t="str">
        <f ca="1">IF(AND(ISBLANK(H83),N83&lt;&gt;0),"Rev","")</f>
        <v/>
      </c>
      <c r="P83" s="244"/>
      <c r="Q83" s="244"/>
      <c r="R83" s="65">
        <v>8</v>
      </c>
      <c r="S83" s="67">
        <v>900000</v>
      </c>
      <c r="T83" s="67">
        <f>ROUNDDOWN(R83*S83,-3)</f>
        <v>7200000</v>
      </c>
      <c r="U83" s="247">
        <v>8</v>
      </c>
      <c r="V83" s="247">
        <v>900000</v>
      </c>
      <c r="W83" s="67">
        <f>ROUNDDOWN(U83*V83,-3)</f>
        <v>7200000</v>
      </c>
      <c r="X83" s="247"/>
      <c r="Y83" s="244"/>
    </row>
    <row r="84" spans="1:25" ht="13.2" x14ac:dyDescent="0.25">
      <c r="A84" s="1" t="s">
        <v>89</v>
      </c>
      <c r="B84" s="68" t="s">
        <v>525</v>
      </c>
      <c r="C84" s="69" t="s">
        <v>35</v>
      </c>
      <c r="D84" s="68"/>
      <c r="E84" s="68"/>
      <c r="F84" s="70"/>
      <c r="G84" s="155">
        <f>G85</f>
        <v>40691000</v>
      </c>
      <c r="H84" s="189" t="s">
        <v>525</v>
      </c>
      <c r="I84" s="69" t="s">
        <v>35</v>
      </c>
      <c r="J84" s="68"/>
      <c r="K84" s="68"/>
      <c r="L84" s="70"/>
      <c r="M84" s="70">
        <f ca="1">M85</f>
        <v>40691000</v>
      </c>
      <c r="N84" s="70">
        <f ca="1">N85</f>
        <v>0</v>
      </c>
      <c r="O84" s="155"/>
      <c r="P84" s="244"/>
      <c r="Q84" s="244"/>
      <c r="R84" s="68"/>
      <c r="S84" s="70"/>
      <c r="T84" s="70"/>
      <c r="U84" s="247"/>
      <c r="V84" s="244"/>
      <c r="W84" s="244"/>
      <c r="X84" s="247"/>
      <c r="Y84" s="244"/>
    </row>
    <row r="85" spans="1:25" ht="13.2" x14ac:dyDescent="0.25">
      <c r="A85" s="1" t="s">
        <v>90</v>
      </c>
      <c r="B85" s="65"/>
      <c r="C85" s="66" t="s">
        <v>587</v>
      </c>
      <c r="D85" s="65">
        <v>20</v>
      </c>
      <c r="E85" s="65" t="s">
        <v>26</v>
      </c>
      <c r="F85" s="67">
        <v>2034550</v>
      </c>
      <c r="G85" s="154">
        <f>ROUNDDOWN(D85*F85,-3)</f>
        <v>40691000</v>
      </c>
      <c r="H85" s="188"/>
      <c r="I85" s="66" t="s">
        <v>587</v>
      </c>
      <c r="J85" s="65" cm="1">
        <f t="array" aca="1" ref="J85" ca="1">INDIRECT($J$5&amp;ROW())</f>
        <v>20</v>
      </c>
      <c r="K85" s="65" t="s">
        <v>26</v>
      </c>
      <c r="L85" s="67" cm="1">
        <f t="array" aca="1" ref="L85" ca="1">INDIRECT($L$5&amp;ROW())</f>
        <v>2034550</v>
      </c>
      <c r="M85" s="67">
        <f ca="1">ROUNDDOWN(J85*L85,-3)</f>
        <v>40691000</v>
      </c>
      <c r="N85" s="67">
        <f ca="1">G85-M85</f>
        <v>0</v>
      </c>
      <c r="O85" s="240" t="str">
        <f ca="1">IF(AND(ISBLANK(H85),N85&lt;&gt;0),"Rev","")</f>
        <v/>
      </c>
      <c r="P85" s="244"/>
      <c r="Q85" s="244"/>
      <c r="R85" s="65">
        <v>20</v>
      </c>
      <c r="S85" s="67">
        <v>2034550</v>
      </c>
      <c r="T85" s="67">
        <f>ROUNDDOWN(R85*S85,-3)</f>
        <v>40691000</v>
      </c>
      <c r="U85" s="247">
        <v>20</v>
      </c>
      <c r="V85" s="247">
        <v>2034550</v>
      </c>
      <c r="W85" s="67">
        <f>ROUNDDOWN(U85*V85,-3)</f>
        <v>40691000</v>
      </c>
      <c r="X85" s="247"/>
      <c r="Y85" s="244"/>
    </row>
    <row r="86" spans="1:25" ht="13.2" x14ac:dyDescent="0.25">
      <c r="A86" s="1" t="s">
        <v>93</v>
      </c>
      <c r="B86" s="77" t="s">
        <v>94</v>
      </c>
      <c r="C86" s="78" t="s">
        <v>95</v>
      </c>
      <c r="D86" s="77"/>
      <c r="E86" s="77" t="s">
        <v>554</v>
      </c>
      <c r="F86" s="79"/>
      <c r="G86" s="158">
        <f>SUM(G87,G97)</f>
        <v>219670000</v>
      </c>
      <c r="H86" s="192" t="s">
        <v>94</v>
      </c>
      <c r="I86" s="78" t="s">
        <v>95</v>
      </c>
      <c r="J86" s="77"/>
      <c r="K86" s="77" t="s">
        <v>554</v>
      </c>
      <c r="L86" s="79"/>
      <c r="M86" s="79">
        <f ca="1">SUM(M87,M97)</f>
        <v>241420000</v>
      </c>
      <c r="N86" s="79">
        <f ca="1">SUM(N87,N97)</f>
        <v>-21750000</v>
      </c>
      <c r="O86" s="158"/>
      <c r="P86" s="244"/>
      <c r="Q86" s="244"/>
      <c r="R86" s="77"/>
      <c r="S86" s="79"/>
      <c r="T86" s="79"/>
      <c r="U86" s="247"/>
      <c r="V86" s="244"/>
      <c r="W86" s="244"/>
      <c r="X86" s="247"/>
      <c r="Y86" s="244"/>
    </row>
    <row r="87" spans="1:25" ht="13.2" x14ac:dyDescent="0.25">
      <c r="A87" s="1" t="s">
        <v>96</v>
      </c>
      <c r="B87" s="71" t="s">
        <v>21</v>
      </c>
      <c r="C87" s="72" t="s">
        <v>588</v>
      </c>
      <c r="D87" s="71"/>
      <c r="E87" s="71"/>
      <c r="F87" s="73"/>
      <c r="G87" s="156">
        <f>SUM(G88,G95)</f>
        <v>116750000</v>
      </c>
      <c r="H87" s="190" t="s">
        <v>21</v>
      </c>
      <c r="I87" s="72" t="s">
        <v>588</v>
      </c>
      <c r="J87" s="71"/>
      <c r="K87" s="71"/>
      <c r="L87" s="73"/>
      <c r="M87" s="73">
        <f ca="1">SUM(M88,M93,M95)</f>
        <v>132000000</v>
      </c>
      <c r="N87" s="73">
        <f ca="1">SUM(N88,N93,N95)</f>
        <v>-15250000</v>
      </c>
      <c r="O87" s="156"/>
      <c r="P87" s="244" t="s">
        <v>502</v>
      </c>
      <c r="Q87" s="244" t="s">
        <v>504</v>
      </c>
      <c r="R87" s="71"/>
      <c r="S87" s="73"/>
      <c r="T87" s="73"/>
      <c r="U87" s="247"/>
      <c r="V87" s="244"/>
      <c r="W87" s="244"/>
      <c r="X87" s="247"/>
      <c r="Y87" s="244"/>
    </row>
    <row r="88" spans="1:25" ht="13.2" x14ac:dyDescent="0.25">
      <c r="A88" s="1" t="s">
        <v>98</v>
      </c>
      <c r="B88" s="68" t="s">
        <v>523</v>
      </c>
      <c r="C88" s="69" t="s">
        <v>24</v>
      </c>
      <c r="D88" s="68"/>
      <c r="E88" s="68"/>
      <c r="F88" s="70"/>
      <c r="G88" s="155">
        <f>SUM(G89:G92)</f>
        <v>50750000</v>
      </c>
      <c r="H88" s="189" t="s">
        <v>523</v>
      </c>
      <c r="I88" s="69" t="s">
        <v>24</v>
      </c>
      <c r="J88" s="68"/>
      <c r="K88" s="68"/>
      <c r="L88" s="70"/>
      <c r="M88" s="70">
        <f ca="1">SUM(M89:M92)</f>
        <v>39000000</v>
      </c>
      <c r="N88" s="70">
        <f ca="1">SUM(N89:N92)</f>
        <v>11750000</v>
      </c>
      <c r="O88" s="155"/>
      <c r="P88" s="244"/>
      <c r="Q88" s="244"/>
      <c r="R88" s="68"/>
      <c r="S88" s="70"/>
      <c r="T88" s="70"/>
      <c r="U88" s="247"/>
      <c r="V88" s="244"/>
      <c r="W88" s="244"/>
      <c r="X88" s="247"/>
      <c r="Y88" s="244"/>
    </row>
    <row r="89" spans="1:25" ht="13.2" x14ac:dyDescent="0.25">
      <c r="A89" s="1" t="s">
        <v>99</v>
      </c>
      <c r="B89" s="65"/>
      <c r="C89" s="66" t="s">
        <v>555</v>
      </c>
      <c r="D89" s="65">
        <v>250</v>
      </c>
      <c r="E89" s="65" t="s">
        <v>26</v>
      </c>
      <c r="F89" s="67">
        <v>75000</v>
      </c>
      <c r="G89" s="154">
        <f>ROUNDDOWN(D89*F89,-3)</f>
        <v>18750000</v>
      </c>
      <c r="H89" s="188"/>
      <c r="I89" s="66" t="s">
        <v>555</v>
      </c>
      <c r="J89" s="254" cm="1">
        <f t="array" aca="1" ref="J89" ca="1">INDIRECT($J$5&amp;ROW())</f>
        <v>200</v>
      </c>
      <c r="K89" s="65" t="s">
        <v>26</v>
      </c>
      <c r="L89" s="67" cm="1">
        <f t="array" aca="1" ref="L89" ca="1">INDIRECT($L$5&amp;ROW())</f>
        <v>75000</v>
      </c>
      <c r="M89" s="67">
        <f ca="1">ROUNDDOWN(J89*L89,-3)</f>
        <v>15000000</v>
      </c>
      <c r="N89" s="67">
        <f t="shared" ref="N89:N94" ca="1" si="2">G89-M89</f>
        <v>3750000</v>
      </c>
      <c r="O89" s="240" t="str">
        <f ca="1">IF(AND(ISBLANK(H89),N89&lt;&gt;0),"Rev","")</f>
        <v>Rev</v>
      </c>
      <c r="P89" s="244"/>
      <c r="Q89" s="244"/>
      <c r="R89" s="65">
        <v>250</v>
      </c>
      <c r="S89" s="67">
        <v>75000</v>
      </c>
      <c r="T89" s="67">
        <f>ROUNDDOWN(R89*S89,-3)</f>
        <v>18750000</v>
      </c>
      <c r="U89" s="247">
        <v>200</v>
      </c>
      <c r="V89" s="247">
        <v>75000</v>
      </c>
      <c r="W89" s="67">
        <f>ROUNDDOWN(U89*V89,-3)</f>
        <v>15000000</v>
      </c>
      <c r="X89" s="247"/>
      <c r="Y89" s="244"/>
    </row>
    <row r="90" spans="1:25" ht="13.2" x14ac:dyDescent="0.25">
      <c r="A90" s="1" t="s">
        <v>100</v>
      </c>
      <c r="B90" s="65"/>
      <c r="C90" s="66" t="s">
        <v>556</v>
      </c>
      <c r="D90" s="65">
        <v>8</v>
      </c>
      <c r="E90" s="65" t="s">
        <v>120</v>
      </c>
      <c r="F90" s="67">
        <v>1500000</v>
      </c>
      <c r="G90" s="154">
        <f>ROUNDDOWN(D90*F90,-3)</f>
        <v>12000000</v>
      </c>
      <c r="H90" s="188"/>
      <c r="I90" s="66" t="s">
        <v>556</v>
      </c>
      <c r="J90" s="254" cm="1">
        <f t="array" aca="1" ref="J90" ca="1">INDIRECT($J$5&amp;ROW())</f>
        <v>6</v>
      </c>
      <c r="K90" s="65" t="s">
        <v>120</v>
      </c>
      <c r="L90" s="67" cm="1">
        <f t="array" aca="1" ref="L90" ca="1">INDIRECT($L$5&amp;ROW())</f>
        <v>1500000</v>
      </c>
      <c r="M90" s="67">
        <f ca="1">ROUNDDOWN(J90*L90,-3)</f>
        <v>9000000</v>
      </c>
      <c r="N90" s="67">
        <f t="shared" ca="1" si="2"/>
        <v>3000000</v>
      </c>
      <c r="O90" s="240" t="str">
        <f ca="1">IF(AND(ISBLANK(H90),N90&lt;&gt;0),"Rev","")</f>
        <v>Rev</v>
      </c>
      <c r="P90" s="244"/>
      <c r="Q90" s="244"/>
      <c r="R90" s="65">
        <v>8</v>
      </c>
      <c r="S90" s="67">
        <v>1500000</v>
      </c>
      <c r="T90" s="67">
        <f>ROUNDDOWN(R90*S90,-3)</f>
        <v>12000000</v>
      </c>
      <c r="U90" s="247">
        <v>6</v>
      </c>
      <c r="V90" s="247">
        <v>1500000</v>
      </c>
      <c r="W90" s="67">
        <f>ROUNDDOWN(U90*V90,-3)</f>
        <v>9000000</v>
      </c>
      <c r="X90" s="247"/>
      <c r="Y90" s="244"/>
    </row>
    <row r="91" spans="1:25" ht="13.2" x14ac:dyDescent="0.25">
      <c r="A91" s="1" t="s">
        <v>101</v>
      </c>
      <c r="B91" s="65"/>
      <c r="C91" s="66" t="s">
        <v>557</v>
      </c>
      <c r="D91" s="65">
        <v>8</v>
      </c>
      <c r="E91" s="65" t="s">
        <v>120</v>
      </c>
      <c r="F91" s="67">
        <v>1500000</v>
      </c>
      <c r="G91" s="154">
        <f>ROUNDDOWN(D91*F91,-3)</f>
        <v>12000000</v>
      </c>
      <c r="H91" s="188"/>
      <c r="I91" s="66" t="s">
        <v>557</v>
      </c>
      <c r="J91" s="254" cm="1">
        <f t="array" aca="1" ref="J91" ca="1">INDIRECT($J$5&amp;ROW())</f>
        <v>6</v>
      </c>
      <c r="K91" s="65" t="s">
        <v>120</v>
      </c>
      <c r="L91" s="67" cm="1">
        <f t="array" aca="1" ref="L91" ca="1">INDIRECT($L$5&amp;ROW())</f>
        <v>1500000</v>
      </c>
      <c r="M91" s="67">
        <f ca="1">ROUNDDOWN(J91*L91,-3)</f>
        <v>9000000</v>
      </c>
      <c r="N91" s="67">
        <f t="shared" ca="1" si="2"/>
        <v>3000000</v>
      </c>
      <c r="O91" s="240" t="str">
        <f ca="1">IF(AND(ISBLANK(H91),N91&lt;&gt;0),"Rev","")</f>
        <v>Rev</v>
      </c>
      <c r="P91" s="244"/>
      <c r="Q91" s="244"/>
      <c r="R91" s="65">
        <v>8</v>
      </c>
      <c r="S91" s="67">
        <v>1500000</v>
      </c>
      <c r="T91" s="67">
        <f>ROUNDDOWN(R91*S91,-3)</f>
        <v>12000000</v>
      </c>
      <c r="U91" s="247">
        <v>6</v>
      </c>
      <c r="V91" s="247">
        <v>1500000</v>
      </c>
      <c r="W91" s="67">
        <f>ROUNDDOWN(U91*V91,-3)</f>
        <v>9000000</v>
      </c>
      <c r="X91" s="247"/>
      <c r="Y91" s="244"/>
    </row>
    <row r="92" spans="1:25" ht="13.2" x14ac:dyDescent="0.25">
      <c r="A92" s="1" t="s">
        <v>102</v>
      </c>
      <c r="B92" s="65"/>
      <c r="C92" s="66" t="s">
        <v>558</v>
      </c>
      <c r="D92" s="65">
        <v>8</v>
      </c>
      <c r="E92" s="65" t="s">
        <v>120</v>
      </c>
      <c r="F92" s="67">
        <v>1000000</v>
      </c>
      <c r="G92" s="154">
        <f>ROUNDDOWN(D92*F92,-3)</f>
        <v>8000000</v>
      </c>
      <c r="H92" s="188"/>
      <c r="I92" s="66" t="s">
        <v>558</v>
      </c>
      <c r="J92" s="254" cm="1">
        <f t="array" aca="1" ref="J92" ca="1">INDIRECT($J$5&amp;ROW())</f>
        <v>6</v>
      </c>
      <c r="K92" s="65" t="s">
        <v>120</v>
      </c>
      <c r="L92" s="67" cm="1">
        <f t="array" aca="1" ref="L92" ca="1">INDIRECT($L$5&amp;ROW())</f>
        <v>1000000</v>
      </c>
      <c r="M92" s="67">
        <f ca="1">ROUNDDOWN(J92*L92,-3)</f>
        <v>6000000</v>
      </c>
      <c r="N92" s="67">
        <f t="shared" ca="1" si="2"/>
        <v>2000000</v>
      </c>
      <c r="O92" s="240" t="str">
        <f ca="1">IF(AND(ISBLANK(H92),N92&lt;&gt;0),"Rev","")</f>
        <v>Rev</v>
      </c>
      <c r="P92" s="244"/>
      <c r="Q92" s="244"/>
      <c r="R92" s="65">
        <v>8</v>
      </c>
      <c r="S92" s="67">
        <v>1000000</v>
      </c>
      <c r="T92" s="67">
        <f>ROUNDDOWN(R92*S92,-3)</f>
        <v>8000000</v>
      </c>
      <c r="U92" s="247">
        <v>6</v>
      </c>
      <c r="V92" s="247">
        <v>1000000</v>
      </c>
      <c r="W92" s="67">
        <f>ROUNDDOWN(U92*V92,-3)</f>
        <v>6000000</v>
      </c>
      <c r="X92" s="247"/>
      <c r="Y92" s="244"/>
    </row>
    <row r="93" spans="1:25" ht="13.2" x14ac:dyDescent="0.25">
      <c r="A93" s="1"/>
      <c r="B93" s="65"/>
      <c r="C93" s="66"/>
      <c r="D93" s="65"/>
      <c r="E93" s="65"/>
      <c r="F93" s="67"/>
      <c r="G93" s="154"/>
      <c r="H93" s="191" t="s">
        <v>528</v>
      </c>
      <c r="I93" s="75" t="s">
        <v>31</v>
      </c>
      <c r="J93" s="74"/>
      <c r="K93" s="74"/>
      <c r="L93" s="76"/>
      <c r="M93" s="76">
        <f ca="1">M94</f>
        <v>27000000</v>
      </c>
      <c r="N93" s="76">
        <f ca="1">N94</f>
        <v>-27000000</v>
      </c>
      <c r="O93" s="154"/>
      <c r="P93" s="244"/>
      <c r="Q93" s="244"/>
      <c r="R93" s="74"/>
      <c r="S93" s="76"/>
      <c r="T93" s="76"/>
      <c r="U93" s="247"/>
      <c r="V93" s="244"/>
      <c r="W93" s="244"/>
      <c r="X93" s="247"/>
      <c r="Y93" s="244"/>
    </row>
    <row r="94" spans="1:25" ht="13.2" x14ac:dyDescent="0.25">
      <c r="A94" s="1"/>
      <c r="B94" s="65"/>
      <c r="C94" s="66"/>
      <c r="D94" s="65"/>
      <c r="E94" s="65"/>
      <c r="F94" s="67"/>
      <c r="G94" s="154"/>
      <c r="H94" s="188"/>
      <c r="I94" s="66" t="s">
        <v>559</v>
      </c>
      <c r="J94" s="65" cm="1">
        <f t="array" aca="1" ref="J94" ca="1">INDIRECT($J$5&amp;ROW())</f>
        <v>30</v>
      </c>
      <c r="K94" s="65" t="s">
        <v>33</v>
      </c>
      <c r="L94" s="67" cm="1">
        <f t="array" aca="1" ref="L94" ca="1">INDIRECT($L$5&amp;ROW())</f>
        <v>900000</v>
      </c>
      <c r="M94" s="67">
        <f ca="1">ROUNDDOWN(J94*L94,-3)</f>
        <v>27000000</v>
      </c>
      <c r="N94" s="67">
        <f t="shared" ca="1" si="2"/>
        <v>-27000000</v>
      </c>
      <c r="O94" s="253" t="str">
        <f ca="1">IF(AND(ISBLANK(H94),N94&lt;&gt;0),"Rev","")</f>
        <v>Rev</v>
      </c>
      <c r="P94" s="244"/>
      <c r="Q94" s="244"/>
      <c r="R94" s="65">
        <v>30</v>
      </c>
      <c r="S94" s="67">
        <v>900000</v>
      </c>
      <c r="T94" s="67">
        <f>ROUNDDOWN(R94*S94,-3)</f>
        <v>27000000</v>
      </c>
      <c r="U94" s="247">
        <v>30</v>
      </c>
      <c r="V94" s="247">
        <v>900000</v>
      </c>
      <c r="W94" s="67">
        <f>ROUNDDOWN(U94*V94,-3)</f>
        <v>27000000</v>
      </c>
      <c r="X94" s="247"/>
      <c r="Y94" s="244"/>
    </row>
    <row r="95" spans="1:25" ht="13.2" x14ac:dyDescent="0.25">
      <c r="A95" s="1" t="s">
        <v>103</v>
      </c>
      <c r="B95" s="68" t="s">
        <v>525</v>
      </c>
      <c r="C95" s="69" t="s">
        <v>35</v>
      </c>
      <c r="D95" s="68"/>
      <c r="E95" s="68"/>
      <c r="F95" s="70"/>
      <c r="G95" s="155">
        <f>G96</f>
        <v>66000000</v>
      </c>
      <c r="H95" s="189" t="s">
        <v>525</v>
      </c>
      <c r="I95" s="69" t="s">
        <v>35</v>
      </c>
      <c r="J95" s="68"/>
      <c r="K95" s="68"/>
      <c r="L95" s="70"/>
      <c r="M95" s="70">
        <f ca="1">M96</f>
        <v>66000000</v>
      </c>
      <c r="N95" s="70">
        <f ca="1">N96</f>
        <v>0</v>
      </c>
      <c r="O95" s="155"/>
      <c r="P95" s="244"/>
      <c r="Q95" s="244"/>
      <c r="R95" s="68"/>
      <c r="S95" s="70"/>
      <c r="T95" s="70"/>
      <c r="U95" s="247"/>
      <c r="V95" s="244"/>
      <c r="W95" s="244"/>
      <c r="X95" s="247"/>
      <c r="Y95" s="244"/>
    </row>
    <row r="96" spans="1:25" ht="13.2" x14ac:dyDescent="0.25">
      <c r="A96" s="1" t="s">
        <v>104</v>
      </c>
      <c r="B96" s="65"/>
      <c r="C96" s="66" t="s">
        <v>589</v>
      </c>
      <c r="D96" s="65">
        <v>12</v>
      </c>
      <c r="E96" s="65" t="s">
        <v>26</v>
      </c>
      <c r="F96" s="67">
        <v>5500000</v>
      </c>
      <c r="G96" s="154">
        <f>ROUNDDOWN(D96*F96,-3)</f>
        <v>66000000</v>
      </c>
      <c r="H96" s="188"/>
      <c r="I96" s="66" t="s">
        <v>589</v>
      </c>
      <c r="J96" s="65" cm="1">
        <f t="array" aca="1" ref="J96" ca="1">INDIRECT($J$5&amp;ROW())</f>
        <v>12</v>
      </c>
      <c r="K96" s="65" t="s">
        <v>26</v>
      </c>
      <c r="L96" s="67" cm="1">
        <f t="array" aca="1" ref="L96" ca="1">INDIRECT($L$5&amp;ROW())</f>
        <v>5500000</v>
      </c>
      <c r="M96" s="67">
        <f ca="1">ROUNDDOWN(J96*L96,-3)</f>
        <v>66000000</v>
      </c>
      <c r="N96" s="67">
        <f ca="1">G96-M96</f>
        <v>0</v>
      </c>
      <c r="O96" s="240" t="str">
        <f ca="1">IF(AND(ISBLANK(H96),N96&lt;&gt;0),"Rev","")</f>
        <v/>
      </c>
      <c r="P96" s="244"/>
      <c r="Q96" s="244"/>
      <c r="R96" s="65">
        <v>12</v>
      </c>
      <c r="S96" s="67">
        <v>5500000</v>
      </c>
      <c r="T96" s="67">
        <f>ROUNDDOWN(R96*S96,-3)</f>
        <v>66000000</v>
      </c>
      <c r="U96" s="247">
        <v>12</v>
      </c>
      <c r="V96" s="247">
        <v>5500000</v>
      </c>
      <c r="W96" s="67">
        <f>ROUNDDOWN(U96*V96,-3)</f>
        <v>66000000</v>
      </c>
      <c r="X96" s="247"/>
      <c r="Y96" s="244"/>
    </row>
    <row r="97" spans="1:25" ht="13.2" x14ac:dyDescent="0.25">
      <c r="A97" s="1" t="s">
        <v>590</v>
      </c>
      <c r="B97" s="80" t="s">
        <v>38</v>
      </c>
      <c r="C97" s="81" t="s">
        <v>97</v>
      </c>
      <c r="D97" s="80"/>
      <c r="E97" s="80"/>
      <c r="F97" s="82"/>
      <c r="G97" s="159">
        <f>SUM(G98,G104,G106)</f>
        <v>102920000</v>
      </c>
      <c r="H97" s="193" t="s">
        <v>38</v>
      </c>
      <c r="I97" s="81" t="s">
        <v>97</v>
      </c>
      <c r="J97" s="80"/>
      <c r="K97" s="80"/>
      <c r="L97" s="82"/>
      <c r="M97" s="82">
        <f ca="1">SUM(M98,M104,M106)</f>
        <v>109420000</v>
      </c>
      <c r="N97" s="82">
        <f ca="1">SUM(N98,N104,N106)</f>
        <v>-6500000</v>
      </c>
      <c r="O97" s="159"/>
      <c r="P97" s="244" t="s">
        <v>502</v>
      </c>
      <c r="Q97" s="244" t="s">
        <v>504</v>
      </c>
      <c r="R97" s="80"/>
      <c r="S97" s="82"/>
      <c r="T97" s="82"/>
      <c r="U97" s="247"/>
      <c r="V97" s="244"/>
      <c r="W97" s="244"/>
      <c r="X97" s="247"/>
      <c r="Y97" s="244"/>
    </row>
    <row r="98" spans="1:25" ht="13.2" x14ac:dyDescent="0.25">
      <c r="A98" s="1" t="s">
        <v>591</v>
      </c>
      <c r="B98" s="68" t="s">
        <v>523</v>
      </c>
      <c r="C98" s="69" t="s">
        <v>24</v>
      </c>
      <c r="D98" s="68"/>
      <c r="E98" s="68"/>
      <c r="F98" s="70"/>
      <c r="G98" s="155">
        <f>SUM(G99:G103)</f>
        <v>23750000</v>
      </c>
      <c r="H98" s="189" t="s">
        <v>523</v>
      </c>
      <c r="I98" s="69" t="s">
        <v>24</v>
      </c>
      <c r="J98" s="68"/>
      <c r="K98" s="68"/>
      <c r="L98" s="70"/>
      <c r="M98" s="70">
        <f ca="1">SUM(M99:M103)</f>
        <v>22250000</v>
      </c>
      <c r="N98" s="70">
        <f ca="1">SUM(N99:N103)</f>
        <v>1500000</v>
      </c>
      <c r="O98" s="155"/>
      <c r="P98" s="244"/>
      <c r="Q98" s="244"/>
      <c r="R98" s="68"/>
      <c r="S98" s="70"/>
      <c r="T98" s="70"/>
      <c r="U98" s="247"/>
      <c r="V98" s="244"/>
      <c r="W98" s="244"/>
      <c r="X98" s="247"/>
      <c r="Y98" s="244"/>
    </row>
    <row r="99" spans="1:25" ht="13.2" x14ac:dyDescent="0.25">
      <c r="A99" s="1" t="s">
        <v>592</v>
      </c>
      <c r="B99" s="65"/>
      <c r="C99" s="66" t="s">
        <v>555</v>
      </c>
      <c r="D99" s="65">
        <v>90</v>
      </c>
      <c r="E99" s="65" t="s">
        <v>26</v>
      </c>
      <c r="F99" s="67">
        <v>75000</v>
      </c>
      <c r="G99" s="154">
        <f>ROUNDDOWN(D99*F99,-3)</f>
        <v>6750000</v>
      </c>
      <c r="H99" s="188"/>
      <c r="I99" s="66" t="s">
        <v>555</v>
      </c>
      <c r="J99" s="65" cm="1">
        <f t="array" aca="1" ref="J99" ca="1">INDIRECT($J$5&amp;ROW())</f>
        <v>90</v>
      </c>
      <c r="K99" s="65" t="s">
        <v>26</v>
      </c>
      <c r="L99" s="67" cm="1">
        <f t="array" aca="1" ref="L99" ca="1">INDIRECT($L$5&amp;ROW())</f>
        <v>75000</v>
      </c>
      <c r="M99" s="67">
        <f ca="1">ROUNDDOWN(J99*L99,-3)</f>
        <v>6750000</v>
      </c>
      <c r="N99" s="67">
        <f ca="1">G99-M99</f>
        <v>0</v>
      </c>
      <c r="O99" s="240" t="str">
        <f ca="1">IF(AND(ISBLANK(H99),N99&lt;&gt;0),"Rev","")</f>
        <v/>
      </c>
      <c r="P99" s="244"/>
      <c r="Q99" s="244"/>
      <c r="R99" s="65">
        <v>90</v>
      </c>
      <c r="S99" s="67">
        <v>75000</v>
      </c>
      <c r="T99" s="67">
        <f>ROUNDDOWN(R99*S99,-3)</f>
        <v>6750000</v>
      </c>
      <c r="U99" s="247">
        <v>90</v>
      </c>
      <c r="V99" s="247">
        <v>75000</v>
      </c>
      <c r="W99" s="67">
        <f>ROUNDDOWN(U99*V99,-3)</f>
        <v>6750000</v>
      </c>
      <c r="X99" s="247"/>
      <c r="Y99" s="244"/>
    </row>
    <row r="100" spans="1:25" ht="13.2" x14ac:dyDescent="0.25">
      <c r="A100" s="1" t="s">
        <v>593</v>
      </c>
      <c r="B100" s="65"/>
      <c r="C100" s="66" t="s">
        <v>556</v>
      </c>
      <c r="D100" s="65">
        <v>2</v>
      </c>
      <c r="E100" s="65" t="s">
        <v>120</v>
      </c>
      <c r="F100" s="67">
        <v>1500000</v>
      </c>
      <c r="G100" s="154">
        <f>ROUNDDOWN(D100*F100,-3)</f>
        <v>3000000</v>
      </c>
      <c r="H100" s="188"/>
      <c r="I100" s="66" t="s">
        <v>556</v>
      </c>
      <c r="J100" s="65" cm="1">
        <f t="array" aca="1" ref="J100" ca="1">INDIRECT($J$5&amp;ROW())</f>
        <v>2</v>
      </c>
      <c r="K100" s="65" t="s">
        <v>120</v>
      </c>
      <c r="L100" s="67" cm="1">
        <f t="array" aca="1" ref="L100" ca="1">INDIRECT($L$5&amp;ROW())</f>
        <v>1500000</v>
      </c>
      <c r="M100" s="67">
        <f ca="1">ROUNDDOWN(J100*L100,-3)</f>
        <v>3000000</v>
      </c>
      <c r="N100" s="67">
        <f ca="1">G100-M100</f>
        <v>0</v>
      </c>
      <c r="O100" s="240" t="str">
        <f ca="1">IF(AND(ISBLANK(H100),N100&lt;&gt;0),"Rev","")</f>
        <v/>
      </c>
      <c r="P100" s="244"/>
      <c r="Q100" s="244"/>
      <c r="R100" s="65">
        <v>2</v>
      </c>
      <c r="S100" s="67">
        <v>1500000</v>
      </c>
      <c r="T100" s="67">
        <f>ROUNDDOWN(R100*S100,-3)</f>
        <v>3000000</v>
      </c>
      <c r="U100" s="247">
        <v>2</v>
      </c>
      <c r="V100" s="247">
        <v>1500000</v>
      </c>
      <c r="W100" s="67">
        <f>ROUNDDOWN(U100*V100,-3)</f>
        <v>3000000</v>
      </c>
      <c r="X100" s="247"/>
      <c r="Y100" s="244"/>
    </row>
    <row r="101" spans="1:25" ht="13.2" x14ac:dyDescent="0.25">
      <c r="A101" s="1" t="s">
        <v>594</v>
      </c>
      <c r="B101" s="65"/>
      <c r="C101" s="66" t="s">
        <v>557</v>
      </c>
      <c r="D101" s="65">
        <v>2</v>
      </c>
      <c r="E101" s="65" t="s">
        <v>120</v>
      </c>
      <c r="F101" s="67">
        <v>1500000</v>
      </c>
      <c r="G101" s="154">
        <f>ROUNDDOWN(D101*F101,-3)</f>
        <v>3000000</v>
      </c>
      <c r="H101" s="188"/>
      <c r="I101" s="66" t="s">
        <v>557</v>
      </c>
      <c r="J101" s="65" cm="1">
        <f t="array" aca="1" ref="J101" ca="1">INDIRECT($J$5&amp;ROW())</f>
        <v>2</v>
      </c>
      <c r="K101" s="65" t="s">
        <v>120</v>
      </c>
      <c r="L101" s="67" cm="1">
        <f t="array" aca="1" ref="L101" ca="1">INDIRECT($L$5&amp;ROW())</f>
        <v>1500000</v>
      </c>
      <c r="M101" s="67">
        <f ca="1">ROUNDDOWN(J101*L101,-3)</f>
        <v>3000000</v>
      </c>
      <c r="N101" s="67">
        <f ca="1">G101-M101</f>
        <v>0</v>
      </c>
      <c r="O101" s="240" t="str">
        <f ca="1">IF(AND(ISBLANK(H101),N101&lt;&gt;0),"Rev","")</f>
        <v/>
      </c>
      <c r="P101" s="244"/>
      <c r="Q101" s="244"/>
      <c r="R101" s="65">
        <v>2</v>
      </c>
      <c r="S101" s="67">
        <v>1500000</v>
      </c>
      <c r="T101" s="67">
        <f>ROUNDDOWN(R101*S101,-3)</f>
        <v>3000000</v>
      </c>
      <c r="U101" s="247">
        <v>2</v>
      </c>
      <c r="V101" s="247">
        <v>1500000</v>
      </c>
      <c r="W101" s="67">
        <f>ROUNDDOWN(U101*V101,-3)</f>
        <v>3000000</v>
      </c>
      <c r="X101" s="247"/>
      <c r="Y101" s="244"/>
    </row>
    <row r="102" spans="1:25" ht="13.2" x14ac:dyDescent="0.25">
      <c r="A102" s="1" t="s">
        <v>595</v>
      </c>
      <c r="B102" s="65"/>
      <c r="C102" s="66" t="s">
        <v>558</v>
      </c>
      <c r="D102" s="65">
        <v>2</v>
      </c>
      <c r="E102" s="65" t="s">
        <v>120</v>
      </c>
      <c r="F102" s="67">
        <v>1000000</v>
      </c>
      <c r="G102" s="154">
        <f>ROUNDDOWN(D102*F102,-3)</f>
        <v>2000000</v>
      </c>
      <c r="H102" s="188"/>
      <c r="I102" s="66" t="s">
        <v>558</v>
      </c>
      <c r="J102" s="65" cm="1">
        <f t="array" aca="1" ref="J102" ca="1">INDIRECT($J$5&amp;ROW())</f>
        <v>2</v>
      </c>
      <c r="K102" s="65" t="s">
        <v>120</v>
      </c>
      <c r="L102" s="67" cm="1">
        <f t="array" aca="1" ref="L102" ca="1">INDIRECT($L$5&amp;ROW())</f>
        <v>1000000</v>
      </c>
      <c r="M102" s="67">
        <f ca="1">ROUNDDOWN(J102*L102,-3)</f>
        <v>2000000</v>
      </c>
      <c r="N102" s="67">
        <f ca="1">G102-M102</f>
        <v>0</v>
      </c>
      <c r="O102" s="240" t="str">
        <f ca="1">IF(AND(ISBLANK(H102),N102&lt;&gt;0),"Rev","")</f>
        <v/>
      </c>
      <c r="P102" s="244"/>
      <c r="Q102" s="244"/>
      <c r="R102" s="65">
        <v>2</v>
      </c>
      <c r="S102" s="67">
        <v>1000000</v>
      </c>
      <c r="T102" s="67">
        <f>ROUNDDOWN(R102*S102,-3)</f>
        <v>2000000</v>
      </c>
      <c r="U102" s="247">
        <v>2</v>
      </c>
      <c r="V102" s="247">
        <v>1000000</v>
      </c>
      <c r="W102" s="67">
        <f>ROUNDDOWN(U102*V102,-3)</f>
        <v>2000000</v>
      </c>
      <c r="X102" s="247"/>
      <c r="Y102" s="244"/>
    </row>
    <row r="103" spans="1:25" ht="13.2" x14ac:dyDescent="0.25">
      <c r="A103" s="25" t="s">
        <v>596</v>
      </c>
      <c r="B103" s="65"/>
      <c r="C103" s="66" t="s">
        <v>597</v>
      </c>
      <c r="D103" s="65">
        <v>36</v>
      </c>
      <c r="E103" s="65" t="s">
        <v>26</v>
      </c>
      <c r="F103" s="67">
        <v>250000</v>
      </c>
      <c r="G103" s="154">
        <f>ROUNDDOWN(D103*F103,-3)</f>
        <v>9000000</v>
      </c>
      <c r="H103" s="188"/>
      <c r="I103" s="66" t="s">
        <v>597</v>
      </c>
      <c r="J103" s="254" cm="1">
        <f t="array" aca="1" ref="J103" ca="1">INDIRECT($J$5&amp;ROW())</f>
        <v>30</v>
      </c>
      <c r="K103" s="65" t="s">
        <v>26</v>
      </c>
      <c r="L103" s="67" cm="1">
        <f t="array" aca="1" ref="L103" ca="1">INDIRECT($L$5&amp;ROW())</f>
        <v>250000</v>
      </c>
      <c r="M103" s="67">
        <f ca="1">ROUNDDOWN(J103*L103,-3)</f>
        <v>7500000</v>
      </c>
      <c r="N103" s="67">
        <f ca="1">G103-M103</f>
        <v>1500000</v>
      </c>
      <c r="O103" s="240" t="str">
        <f ca="1">IF(AND(ISBLANK(H103),N103&lt;&gt;0),"Rev","")</f>
        <v>Rev</v>
      </c>
      <c r="P103" s="244"/>
      <c r="Q103" s="244"/>
      <c r="R103" s="65">
        <v>36</v>
      </c>
      <c r="S103" s="67">
        <v>250000</v>
      </c>
      <c r="T103" s="67">
        <f>ROUNDDOWN(R103*S103,-3)</f>
        <v>9000000</v>
      </c>
      <c r="U103" s="247">
        <v>30</v>
      </c>
      <c r="V103" s="247">
        <v>250000</v>
      </c>
      <c r="W103" s="67">
        <f>ROUNDDOWN(U103*V103,-3)</f>
        <v>7500000</v>
      </c>
      <c r="X103" s="247"/>
      <c r="Y103" s="244"/>
    </row>
    <row r="104" spans="1:25" ht="13.2" x14ac:dyDescent="0.25">
      <c r="A104" s="1" t="s">
        <v>598</v>
      </c>
      <c r="B104" s="74" t="s">
        <v>528</v>
      </c>
      <c r="C104" s="75" t="s">
        <v>31</v>
      </c>
      <c r="D104" s="74"/>
      <c r="E104" s="74"/>
      <c r="F104" s="76"/>
      <c r="G104" s="157">
        <f>G105</f>
        <v>10000000</v>
      </c>
      <c r="H104" s="191" t="s">
        <v>528</v>
      </c>
      <c r="I104" s="75" t="s">
        <v>31</v>
      </c>
      <c r="J104" s="74"/>
      <c r="K104" s="74"/>
      <c r="L104" s="76"/>
      <c r="M104" s="76">
        <f ca="1">M105</f>
        <v>18000000</v>
      </c>
      <c r="N104" s="76">
        <f ca="1">N105</f>
        <v>-8000000</v>
      </c>
      <c r="O104" s="157"/>
      <c r="P104" s="244"/>
      <c r="Q104" s="244"/>
      <c r="R104" s="74"/>
      <c r="S104" s="76"/>
      <c r="T104" s="76"/>
      <c r="U104" s="247"/>
      <c r="V104" s="244"/>
      <c r="W104" s="244"/>
      <c r="X104" s="247"/>
      <c r="Y104" s="244"/>
    </row>
    <row r="105" spans="1:25" ht="13.2" x14ac:dyDescent="0.25">
      <c r="A105" s="1" t="s">
        <v>599</v>
      </c>
      <c r="B105" s="65"/>
      <c r="C105" s="66" t="s">
        <v>559</v>
      </c>
      <c r="D105" s="65">
        <v>10</v>
      </c>
      <c r="E105" s="65" t="s">
        <v>33</v>
      </c>
      <c r="F105" s="67">
        <v>1000000</v>
      </c>
      <c r="G105" s="154">
        <f>ROUNDDOWN(D105*F105,-3)</f>
        <v>10000000</v>
      </c>
      <c r="H105" s="188"/>
      <c r="I105" s="66" t="s">
        <v>559</v>
      </c>
      <c r="J105" s="65" cm="1">
        <f t="array" aca="1" ref="J105" ca="1">INDIRECT($J$5&amp;ROW())</f>
        <v>20</v>
      </c>
      <c r="K105" s="65" t="s">
        <v>33</v>
      </c>
      <c r="L105" s="67" cm="1">
        <f t="array" aca="1" ref="L105" ca="1">INDIRECT($L$5&amp;ROW())</f>
        <v>900000</v>
      </c>
      <c r="M105" s="67">
        <f ca="1">ROUNDDOWN(J105*L105,-3)</f>
        <v>18000000</v>
      </c>
      <c r="N105" s="67">
        <f ca="1">G105-M105</f>
        <v>-8000000</v>
      </c>
      <c r="O105" s="253" t="str">
        <f ca="1">IF(AND(ISBLANK(H105),N105&lt;&gt;0),"Rev","")</f>
        <v>Rev</v>
      </c>
      <c r="P105" s="244"/>
      <c r="Q105" s="244"/>
      <c r="R105" s="65">
        <v>20</v>
      </c>
      <c r="S105" s="67">
        <v>900000</v>
      </c>
      <c r="T105" s="67">
        <f>ROUNDDOWN(R105*S105,-3)</f>
        <v>18000000</v>
      </c>
      <c r="U105" s="247">
        <v>20</v>
      </c>
      <c r="V105" s="247">
        <v>900000</v>
      </c>
      <c r="W105" s="67">
        <f>ROUNDDOWN(U105*V105,-3)</f>
        <v>18000000</v>
      </c>
      <c r="X105" s="247"/>
      <c r="Y105" s="244"/>
    </row>
    <row r="106" spans="1:25" ht="13.2" x14ac:dyDescent="0.25">
      <c r="A106" s="1" t="s">
        <v>600</v>
      </c>
      <c r="B106" s="68" t="s">
        <v>525</v>
      </c>
      <c r="C106" s="69" t="s">
        <v>35</v>
      </c>
      <c r="D106" s="68"/>
      <c r="E106" s="68"/>
      <c r="F106" s="70"/>
      <c r="G106" s="155">
        <f>G107</f>
        <v>69170000</v>
      </c>
      <c r="H106" s="189" t="s">
        <v>525</v>
      </c>
      <c r="I106" s="69" t="s">
        <v>35</v>
      </c>
      <c r="J106" s="68"/>
      <c r="K106" s="68"/>
      <c r="L106" s="70"/>
      <c r="M106" s="70">
        <f ca="1">M107</f>
        <v>69170000</v>
      </c>
      <c r="N106" s="70">
        <f ca="1">N107</f>
        <v>0</v>
      </c>
      <c r="O106" s="155"/>
      <c r="P106" s="244"/>
      <c r="Q106" s="244"/>
      <c r="R106" s="68"/>
      <c r="S106" s="70"/>
      <c r="T106" s="70"/>
      <c r="U106" s="247"/>
      <c r="V106" s="244"/>
      <c r="W106" s="244"/>
      <c r="X106" s="247"/>
      <c r="Y106" s="244"/>
    </row>
    <row r="107" spans="1:25" ht="13.2" x14ac:dyDescent="0.25">
      <c r="A107" s="1" t="s">
        <v>601</v>
      </c>
      <c r="B107" s="65"/>
      <c r="C107" s="66" t="s">
        <v>602</v>
      </c>
      <c r="D107" s="65">
        <v>26</v>
      </c>
      <c r="E107" s="65" t="s">
        <v>26</v>
      </c>
      <c r="F107" s="67">
        <v>2660417</v>
      </c>
      <c r="G107" s="154">
        <f>ROUNDDOWN(D107*F107,-3)</f>
        <v>69170000</v>
      </c>
      <c r="H107" s="188"/>
      <c r="I107" s="66" t="s">
        <v>602</v>
      </c>
      <c r="J107" s="65" cm="1">
        <f t="array" aca="1" ref="J107" ca="1">INDIRECT($J$5&amp;ROW())</f>
        <v>26</v>
      </c>
      <c r="K107" s="65" t="s">
        <v>26</v>
      </c>
      <c r="L107" s="67" cm="1">
        <f t="array" aca="1" ref="L107" ca="1">INDIRECT($L$5&amp;ROW())</f>
        <v>2660417</v>
      </c>
      <c r="M107" s="67">
        <f ca="1">ROUNDDOWN(J107*L107,-3)</f>
        <v>69170000</v>
      </c>
      <c r="N107" s="67">
        <f ca="1">G107-M107</f>
        <v>0</v>
      </c>
      <c r="O107" s="240" t="str">
        <f ca="1">IF(AND(ISBLANK(H107),N107&lt;&gt;0),"Rev","")</f>
        <v/>
      </c>
      <c r="P107" s="244"/>
      <c r="Q107" s="244"/>
      <c r="R107" s="65">
        <v>26</v>
      </c>
      <c r="S107" s="67">
        <v>2660417</v>
      </c>
      <c r="T107" s="67">
        <f>ROUNDDOWN(R107*S107,-3)</f>
        <v>69170000</v>
      </c>
      <c r="U107" s="247">
        <v>26</v>
      </c>
      <c r="V107" s="247">
        <v>2660417</v>
      </c>
      <c r="W107" s="67">
        <f>ROUNDDOWN(U107*V107,-3)</f>
        <v>69170000</v>
      </c>
      <c r="X107" s="247"/>
      <c r="Y107" s="244"/>
    </row>
    <row r="108" spans="1:25" ht="13.2" x14ac:dyDescent="0.25">
      <c r="A108" s="1" t="s">
        <v>105</v>
      </c>
      <c r="B108" s="83" t="s">
        <v>105</v>
      </c>
      <c r="C108" s="84" t="s">
        <v>106</v>
      </c>
      <c r="D108" s="83"/>
      <c r="E108" s="83"/>
      <c r="F108" s="85"/>
      <c r="G108" s="160">
        <f>SUM(G109,G544)</f>
        <v>22288180000</v>
      </c>
      <c r="H108" s="194" t="s">
        <v>105</v>
      </c>
      <c r="I108" s="84" t="s">
        <v>106</v>
      </c>
      <c r="J108" s="83"/>
      <c r="K108" s="83"/>
      <c r="L108" s="85"/>
      <c r="M108" s="85">
        <f ca="1">SUM(M109,M544)</f>
        <v>22650746000</v>
      </c>
      <c r="N108" s="85">
        <f ca="1">SUM(N109,N544)</f>
        <v>-362566000</v>
      </c>
      <c r="O108" s="160"/>
      <c r="P108" s="244"/>
      <c r="Q108" s="244"/>
      <c r="R108" s="83"/>
      <c r="S108" s="85"/>
      <c r="T108" s="85"/>
      <c r="U108" s="247"/>
      <c r="V108" s="244"/>
      <c r="W108" s="244"/>
      <c r="X108" s="247"/>
      <c r="Y108" s="244"/>
    </row>
    <row r="109" spans="1:25" ht="26.4" x14ac:dyDescent="0.25">
      <c r="A109" s="1" t="s">
        <v>107</v>
      </c>
      <c r="B109" s="86" t="s">
        <v>603</v>
      </c>
      <c r="C109" s="87" t="s">
        <v>108</v>
      </c>
      <c r="D109" s="86"/>
      <c r="E109" s="86"/>
      <c r="F109" s="88"/>
      <c r="G109" s="161">
        <f>SUM(G110,G116,G335,G341)</f>
        <v>13788180000</v>
      </c>
      <c r="H109" s="195" t="s">
        <v>603</v>
      </c>
      <c r="I109" s="87" t="s">
        <v>108</v>
      </c>
      <c r="J109" s="86"/>
      <c r="K109" s="86"/>
      <c r="L109" s="88"/>
      <c r="M109" s="88">
        <f ca="1">SUM(M110,M116,M335,M341)</f>
        <v>14287137000</v>
      </c>
      <c r="N109" s="88">
        <f ca="1">SUM(N110,N116,N335,N341)</f>
        <v>-498957000</v>
      </c>
      <c r="O109" s="161"/>
      <c r="P109" s="244"/>
      <c r="Q109" s="244"/>
      <c r="R109" s="86"/>
      <c r="S109" s="88"/>
      <c r="T109" s="88"/>
      <c r="U109" s="247"/>
      <c r="V109" s="244"/>
      <c r="W109" s="244"/>
      <c r="X109" s="247"/>
      <c r="Y109" s="244"/>
    </row>
    <row r="110" spans="1:25" ht="26.4" x14ac:dyDescent="0.25">
      <c r="A110" s="1" t="s">
        <v>109</v>
      </c>
      <c r="B110" s="89" t="s">
        <v>110</v>
      </c>
      <c r="C110" s="90" t="s">
        <v>604</v>
      </c>
      <c r="D110" s="89">
        <v>2</v>
      </c>
      <c r="E110" s="89" t="s">
        <v>111</v>
      </c>
      <c r="F110" s="91"/>
      <c r="G110" s="162">
        <f>G111</f>
        <v>260000000</v>
      </c>
      <c r="H110" s="196" t="s">
        <v>110</v>
      </c>
      <c r="I110" s="90" t="s">
        <v>604</v>
      </c>
      <c r="J110" s="89">
        <v>2</v>
      </c>
      <c r="K110" s="89" t="s">
        <v>111</v>
      </c>
      <c r="L110" s="91"/>
      <c r="M110" s="91">
        <f t="shared" ref="M110:N114" ca="1" si="3">M111</f>
        <v>260000000</v>
      </c>
      <c r="N110" s="91">
        <f t="shared" ca="1" si="3"/>
        <v>0</v>
      </c>
      <c r="O110" s="162"/>
      <c r="P110" s="244"/>
      <c r="Q110" s="244"/>
      <c r="R110" s="89">
        <v>2</v>
      </c>
      <c r="S110" s="91"/>
      <c r="T110" s="91"/>
      <c r="U110" s="247"/>
      <c r="V110" s="244"/>
      <c r="W110" s="244"/>
      <c r="X110" s="247"/>
      <c r="Y110" s="244"/>
    </row>
    <row r="111" spans="1:25" ht="26.4" x14ac:dyDescent="0.25">
      <c r="A111" s="1" t="s">
        <v>112</v>
      </c>
      <c r="B111" s="92" t="s">
        <v>113</v>
      </c>
      <c r="C111" s="93" t="s">
        <v>605</v>
      </c>
      <c r="D111" s="92">
        <v>2</v>
      </c>
      <c r="E111" s="92" t="s">
        <v>111</v>
      </c>
      <c r="F111" s="94"/>
      <c r="G111" s="163">
        <f>G112</f>
        <v>260000000</v>
      </c>
      <c r="H111" s="197" t="s">
        <v>113</v>
      </c>
      <c r="I111" s="93" t="s">
        <v>605</v>
      </c>
      <c r="J111" s="92">
        <v>2</v>
      </c>
      <c r="K111" s="92" t="s">
        <v>111</v>
      </c>
      <c r="L111" s="94"/>
      <c r="M111" s="94">
        <f t="shared" ca="1" si="3"/>
        <v>260000000</v>
      </c>
      <c r="N111" s="94">
        <f t="shared" ca="1" si="3"/>
        <v>0</v>
      </c>
      <c r="O111" s="163"/>
      <c r="P111" s="244"/>
      <c r="Q111" s="244"/>
      <c r="R111" s="92">
        <v>2</v>
      </c>
      <c r="S111" s="94"/>
      <c r="T111" s="94"/>
      <c r="U111" s="247"/>
      <c r="V111" s="244"/>
      <c r="W111" s="244"/>
      <c r="X111" s="247"/>
      <c r="Y111" s="244"/>
    </row>
    <row r="112" spans="1:25" ht="26.4" x14ac:dyDescent="0.25">
      <c r="A112" s="1" t="s">
        <v>114</v>
      </c>
      <c r="B112" s="95" t="s">
        <v>606</v>
      </c>
      <c r="C112" s="96" t="s">
        <v>115</v>
      </c>
      <c r="D112" s="95"/>
      <c r="E112" s="95" t="s">
        <v>554</v>
      </c>
      <c r="F112" s="97"/>
      <c r="G112" s="164">
        <f>G113</f>
        <v>260000000</v>
      </c>
      <c r="H112" s="198" t="s">
        <v>606</v>
      </c>
      <c r="I112" s="96" t="s">
        <v>115</v>
      </c>
      <c r="J112" s="95"/>
      <c r="K112" s="95" t="s">
        <v>554</v>
      </c>
      <c r="L112" s="97"/>
      <c r="M112" s="97">
        <f t="shared" ca="1" si="3"/>
        <v>260000000</v>
      </c>
      <c r="N112" s="97">
        <f t="shared" ca="1" si="3"/>
        <v>0</v>
      </c>
      <c r="O112" s="164"/>
      <c r="P112" s="244"/>
      <c r="Q112" s="244"/>
      <c r="R112" s="95"/>
      <c r="S112" s="97"/>
      <c r="T112" s="97"/>
      <c r="U112" s="247"/>
      <c r="V112" s="244"/>
      <c r="W112" s="244"/>
      <c r="X112" s="247"/>
      <c r="Y112" s="244"/>
    </row>
    <row r="113" spans="1:25" ht="13.2" x14ac:dyDescent="0.25">
      <c r="A113" s="1" t="s">
        <v>116</v>
      </c>
      <c r="B113" s="80" t="s">
        <v>21</v>
      </c>
      <c r="C113" s="81" t="s">
        <v>607</v>
      </c>
      <c r="D113" s="80"/>
      <c r="E113" s="80"/>
      <c r="F113" s="82"/>
      <c r="G113" s="159">
        <f>G114</f>
        <v>260000000</v>
      </c>
      <c r="H113" s="193" t="s">
        <v>21</v>
      </c>
      <c r="I113" s="81" t="s">
        <v>607</v>
      </c>
      <c r="J113" s="80"/>
      <c r="K113" s="80"/>
      <c r="L113" s="82"/>
      <c r="M113" s="82">
        <f t="shared" ca="1" si="3"/>
        <v>260000000</v>
      </c>
      <c r="N113" s="82">
        <f t="shared" ca="1" si="3"/>
        <v>0</v>
      </c>
      <c r="O113" s="159"/>
      <c r="P113" s="244" t="s">
        <v>505</v>
      </c>
      <c r="Q113" s="244" t="s">
        <v>506</v>
      </c>
      <c r="R113" s="80"/>
      <c r="S113" s="82"/>
      <c r="T113" s="82"/>
      <c r="U113" s="247"/>
      <c r="V113" s="244"/>
      <c r="W113" s="244"/>
      <c r="X113" s="247"/>
      <c r="Y113" s="244"/>
    </row>
    <row r="114" spans="1:25" ht="13.2" x14ac:dyDescent="0.25">
      <c r="A114" s="1" t="s">
        <v>117</v>
      </c>
      <c r="B114" s="62" t="s">
        <v>608</v>
      </c>
      <c r="C114" s="63" t="s">
        <v>118</v>
      </c>
      <c r="D114" s="62"/>
      <c r="E114" s="62"/>
      <c r="F114" s="64"/>
      <c r="G114" s="153">
        <f>G115</f>
        <v>260000000</v>
      </c>
      <c r="H114" s="187" t="s">
        <v>608</v>
      </c>
      <c r="I114" s="63" t="s">
        <v>118</v>
      </c>
      <c r="J114" s="62"/>
      <c r="K114" s="62"/>
      <c r="L114" s="64"/>
      <c r="M114" s="64">
        <f t="shared" ca="1" si="3"/>
        <v>260000000</v>
      </c>
      <c r="N114" s="64">
        <f t="shared" ca="1" si="3"/>
        <v>0</v>
      </c>
      <c r="O114" s="153"/>
      <c r="P114" s="244"/>
      <c r="Q114" s="244"/>
      <c r="R114" s="62"/>
      <c r="S114" s="64"/>
      <c r="T114" s="64"/>
      <c r="U114" s="247"/>
      <c r="V114" s="244"/>
      <c r="W114" s="244"/>
      <c r="X114" s="247"/>
      <c r="Y114" s="244"/>
    </row>
    <row r="115" spans="1:25" ht="13.2" x14ac:dyDescent="0.25">
      <c r="A115" s="1" t="s">
        <v>119</v>
      </c>
      <c r="B115" s="65"/>
      <c r="C115" s="66" t="s">
        <v>609</v>
      </c>
      <c r="D115" s="65">
        <v>1</v>
      </c>
      <c r="E115" s="65" t="s">
        <v>120</v>
      </c>
      <c r="F115" s="67">
        <v>260000000</v>
      </c>
      <c r="G115" s="154">
        <f>ROUNDDOWN(D115*F115,-3)</f>
        <v>260000000</v>
      </c>
      <c r="H115" s="188"/>
      <c r="I115" s="66" t="s">
        <v>609</v>
      </c>
      <c r="J115" s="65" cm="1">
        <f t="array" aca="1" ref="J115" ca="1">INDIRECT($J$5&amp;ROW())</f>
        <v>1</v>
      </c>
      <c r="K115" s="65" t="s">
        <v>120</v>
      </c>
      <c r="L115" s="67" cm="1">
        <f t="array" aca="1" ref="L115" ca="1">INDIRECT($L$5&amp;ROW())</f>
        <v>260000000</v>
      </c>
      <c r="M115" s="67">
        <f ca="1">ROUNDDOWN(J115*L115,-3)</f>
        <v>260000000</v>
      </c>
      <c r="N115" s="67">
        <f ca="1">G115-M115</f>
        <v>0</v>
      </c>
      <c r="O115" s="240" t="str">
        <f ca="1">IF(AND(ISBLANK(H115),N115&lt;&gt;0),"Rev","")</f>
        <v/>
      </c>
      <c r="P115" s="244"/>
      <c r="Q115" s="244"/>
      <c r="R115" s="65">
        <v>1</v>
      </c>
      <c r="S115" s="67">
        <v>260000000</v>
      </c>
      <c r="T115" s="67">
        <f>ROUNDDOWN(R115*S115,-3)</f>
        <v>260000000</v>
      </c>
      <c r="U115" s="247">
        <v>1</v>
      </c>
      <c r="V115" s="247">
        <v>260000000</v>
      </c>
      <c r="W115" s="67">
        <f>ROUNDDOWN(U115*V115,-3)</f>
        <v>260000000</v>
      </c>
      <c r="X115" s="247"/>
      <c r="Y115" s="244"/>
    </row>
    <row r="116" spans="1:25" ht="13.2" customHeight="1" x14ac:dyDescent="0.25">
      <c r="A116" s="1" t="s">
        <v>121</v>
      </c>
      <c r="B116" s="98" t="s">
        <v>122</v>
      </c>
      <c r="C116" s="99" t="s">
        <v>610</v>
      </c>
      <c r="D116" s="98">
        <v>8</v>
      </c>
      <c r="E116" s="596" t="s">
        <v>611</v>
      </c>
      <c r="F116" s="597"/>
      <c r="G116" s="165">
        <f>SUM(G117,G132,G250)</f>
        <v>10694573000</v>
      </c>
      <c r="H116" s="199" t="s">
        <v>122</v>
      </c>
      <c r="I116" s="99" t="s">
        <v>610</v>
      </c>
      <c r="J116" s="98">
        <v>8</v>
      </c>
      <c r="K116" s="236" t="s">
        <v>611</v>
      </c>
      <c r="L116" s="237"/>
      <c r="M116" s="100">
        <f ca="1">SUM(M117,M132,M250)</f>
        <v>11136359000</v>
      </c>
      <c r="N116" s="100">
        <f ca="1">SUM(N117,N132,N250)</f>
        <v>-441786000</v>
      </c>
      <c r="O116" s="165"/>
      <c r="P116" s="244"/>
      <c r="Q116" s="244"/>
      <c r="R116" s="98">
        <v>8</v>
      </c>
      <c r="S116" s="249"/>
      <c r="T116" s="249"/>
      <c r="U116" s="247"/>
      <c r="V116" s="244"/>
      <c r="W116" s="244"/>
      <c r="X116" s="247"/>
      <c r="Y116" s="244"/>
    </row>
    <row r="117" spans="1:25" ht="13.2" x14ac:dyDescent="0.25">
      <c r="A117" s="1" t="s">
        <v>124</v>
      </c>
      <c r="B117" s="101" t="s">
        <v>125</v>
      </c>
      <c r="C117" s="102" t="s">
        <v>126</v>
      </c>
      <c r="D117" s="101">
        <v>1</v>
      </c>
      <c r="E117" s="101" t="s">
        <v>123</v>
      </c>
      <c r="F117" s="103"/>
      <c r="G117" s="166">
        <f>G118</f>
        <v>253780000</v>
      </c>
      <c r="H117" s="200" t="s">
        <v>125</v>
      </c>
      <c r="I117" s="102" t="s">
        <v>126</v>
      </c>
      <c r="J117" s="101">
        <v>1</v>
      </c>
      <c r="K117" s="101" t="s">
        <v>123</v>
      </c>
      <c r="L117" s="103"/>
      <c r="M117" s="103">
        <f ca="1">M118</f>
        <v>251780000</v>
      </c>
      <c r="N117" s="103">
        <f ca="1">N118</f>
        <v>2000000</v>
      </c>
      <c r="O117" s="166"/>
      <c r="P117" s="244"/>
      <c r="Q117" s="244"/>
      <c r="R117" s="101">
        <v>1</v>
      </c>
      <c r="S117" s="103"/>
      <c r="T117" s="103"/>
      <c r="U117" s="247"/>
      <c r="V117" s="244"/>
      <c r="W117" s="244"/>
      <c r="X117" s="247"/>
      <c r="Y117" s="244"/>
    </row>
    <row r="118" spans="1:25" ht="13.2" x14ac:dyDescent="0.25">
      <c r="A118" s="1" t="s">
        <v>612</v>
      </c>
      <c r="B118" s="104" t="s">
        <v>613</v>
      </c>
      <c r="C118" s="105" t="s">
        <v>127</v>
      </c>
      <c r="D118" s="104"/>
      <c r="E118" s="104" t="s">
        <v>554</v>
      </c>
      <c r="F118" s="106"/>
      <c r="G118" s="167">
        <f>G119</f>
        <v>253780000</v>
      </c>
      <c r="H118" s="201" t="s">
        <v>613</v>
      </c>
      <c r="I118" s="105" t="s">
        <v>127</v>
      </c>
      <c r="J118" s="104"/>
      <c r="K118" s="104" t="s">
        <v>554</v>
      </c>
      <c r="L118" s="106"/>
      <c r="M118" s="106">
        <f ca="1">M119</f>
        <v>251780000</v>
      </c>
      <c r="N118" s="106">
        <f ca="1">N119</f>
        <v>2000000</v>
      </c>
      <c r="O118" s="167"/>
      <c r="P118" s="244"/>
      <c r="Q118" s="244"/>
      <c r="R118" s="104"/>
      <c r="S118" s="106"/>
      <c r="T118" s="106"/>
      <c r="U118" s="247"/>
      <c r="V118" s="244"/>
      <c r="W118" s="244"/>
      <c r="X118" s="247"/>
      <c r="Y118" s="244"/>
    </row>
    <row r="119" spans="1:25" ht="13.2" x14ac:dyDescent="0.25">
      <c r="A119" s="1" t="s">
        <v>614</v>
      </c>
      <c r="B119" s="107" t="s">
        <v>21</v>
      </c>
      <c r="C119" s="108" t="s">
        <v>128</v>
      </c>
      <c r="D119" s="107"/>
      <c r="E119" s="107"/>
      <c r="F119" s="109"/>
      <c r="G119" s="168">
        <f>SUM(G120,G125,G128,G130)</f>
        <v>253780000</v>
      </c>
      <c r="H119" s="202" t="s">
        <v>21</v>
      </c>
      <c r="I119" s="108" t="s">
        <v>128</v>
      </c>
      <c r="J119" s="107"/>
      <c r="K119" s="107"/>
      <c r="L119" s="109"/>
      <c r="M119" s="109">
        <f ca="1">SUM(M120,M125,M128,M130)</f>
        <v>251780000</v>
      </c>
      <c r="N119" s="109">
        <f ca="1">SUM(N120,N125,N128,N130)</f>
        <v>2000000</v>
      </c>
      <c r="O119" s="168"/>
      <c r="P119" s="244" t="s">
        <v>507</v>
      </c>
      <c r="Q119" s="244" t="s">
        <v>508</v>
      </c>
      <c r="R119" s="107"/>
      <c r="S119" s="109"/>
      <c r="T119" s="109"/>
      <c r="U119" s="247"/>
      <c r="V119" s="244"/>
      <c r="W119" s="244"/>
      <c r="X119" s="247"/>
      <c r="Y119" s="244"/>
    </row>
    <row r="120" spans="1:25" ht="13.2" x14ac:dyDescent="0.25">
      <c r="A120" s="1" t="s">
        <v>615</v>
      </c>
      <c r="B120" s="110" t="s">
        <v>523</v>
      </c>
      <c r="C120" s="111" t="s">
        <v>24</v>
      </c>
      <c r="D120" s="110"/>
      <c r="E120" s="110"/>
      <c r="F120" s="112"/>
      <c r="G120" s="169">
        <f>SUM(G121:G124)</f>
        <v>39000000</v>
      </c>
      <c r="H120" s="203" t="s">
        <v>523</v>
      </c>
      <c r="I120" s="111" t="s">
        <v>24</v>
      </c>
      <c r="J120" s="110"/>
      <c r="K120" s="110"/>
      <c r="L120" s="112"/>
      <c r="M120" s="112">
        <f ca="1">SUM(M121:M124)</f>
        <v>39000000</v>
      </c>
      <c r="N120" s="112">
        <f ca="1">SUM(N121:N124)</f>
        <v>0</v>
      </c>
      <c r="O120" s="169"/>
      <c r="P120" s="244"/>
      <c r="Q120" s="244"/>
      <c r="R120" s="110"/>
      <c r="S120" s="112"/>
      <c r="T120" s="112"/>
      <c r="U120" s="247"/>
      <c r="V120" s="244"/>
      <c r="W120" s="244"/>
      <c r="X120" s="247"/>
      <c r="Y120" s="244"/>
    </row>
    <row r="121" spans="1:25" ht="13.2" x14ac:dyDescent="0.25">
      <c r="A121" s="1" t="s">
        <v>616</v>
      </c>
      <c r="B121" s="65"/>
      <c r="C121" s="66" t="s">
        <v>555</v>
      </c>
      <c r="D121" s="65">
        <v>200</v>
      </c>
      <c r="E121" s="65" t="s">
        <v>26</v>
      </c>
      <c r="F121" s="67">
        <v>75000</v>
      </c>
      <c r="G121" s="154">
        <f>ROUNDDOWN(D121*F121,-3)</f>
        <v>15000000</v>
      </c>
      <c r="H121" s="188"/>
      <c r="I121" s="66" t="s">
        <v>555</v>
      </c>
      <c r="J121" s="65" cm="1">
        <f t="array" aca="1" ref="J121" ca="1">INDIRECT($J$5&amp;ROW())</f>
        <v>200</v>
      </c>
      <c r="K121" s="65" t="s">
        <v>26</v>
      </c>
      <c r="L121" s="67" cm="1">
        <f t="array" aca="1" ref="L121" ca="1">INDIRECT($L$5&amp;ROW())</f>
        <v>75000</v>
      </c>
      <c r="M121" s="67">
        <f ca="1">ROUNDDOWN(J121*L121,-3)</f>
        <v>15000000</v>
      </c>
      <c r="N121" s="67">
        <f ca="1">G121-M121</f>
        <v>0</v>
      </c>
      <c r="O121" s="240" t="str">
        <f ca="1">IF(AND(ISBLANK(H121),N121&lt;&gt;0),"Rev","")</f>
        <v/>
      </c>
      <c r="P121" s="244"/>
      <c r="Q121" s="244"/>
      <c r="R121" s="65">
        <v>200</v>
      </c>
      <c r="S121" s="67">
        <v>75000</v>
      </c>
      <c r="T121" s="67">
        <f>ROUNDDOWN(R121*S121,-3)</f>
        <v>15000000</v>
      </c>
      <c r="U121" s="247">
        <v>200</v>
      </c>
      <c r="V121" s="247">
        <v>75000</v>
      </c>
      <c r="W121" s="67">
        <f>ROUNDDOWN(U121*V121,-3)</f>
        <v>15000000</v>
      </c>
      <c r="X121" s="247"/>
      <c r="Y121" s="244"/>
    </row>
    <row r="122" spans="1:25" ht="13.2" x14ac:dyDescent="0.25">
      <c r="A122" s="1" t="s">
        <v>617</v>
      </c>
      <c r="B122" s="65"/>
      <c r="C122" s="66" t="s">
        <v>556</v>
      </c>
      <c r="D122" s="65">
        <v>6</v>
      </c>
      <c r="E122" s="65" t="s">
        <v>120</v>
      </c>
      <c r="F122" s="67">
        <v>1500000</v>
      </c>
      <c r="G122" s="154">
        <f>ROUNDDOWN(D122*F122,-3)</f>
        <v>9000000</v>
      </c>
      <c r="H122" s="188"/>
      <c r="I122" s="66" t="s">
        <v>556</v>
      </c>
      <c r="J122" s="65" cm="1">
        <f t="array" aca="1" ref="J122" ca="1">INDIRECT($J$5&amp;ROW())</f>
        <v>6</v>
      </c>
      <c r="K122" s="65" t="s">
        <v>120</v>
      </c>
      <c r="L122" s="67" cm="1">
        <f t="array" aca="1" ref="L122" ca="1">INDIRECT($L$5&amp;ROW())</f>
        <v>1500000</v>
      </c>
      <c r="M122" s="67">
        <f ca="1">ROUNDDOWN(J122*L122,-3)</f>
        <v>9000000</v>
      </c>
      <c r="N122" s="67">
        <f ca="1">G122-M122</f>
        <v>0</v>
      </c>
      <c r="O122" s="240" t="str">
        <f ca="1">IF(AND(ISBLANK(H122),N122&lt;&gt;0),"Rev","")</f>
        <v/>
      </c>
      <c r="P122" s="244"/>
      <c r="Q122" s="244"/>
      <c r="R122" s="65">
        <v>6</v>
      </c>
      <c r="S122" s="67">
        <v>1500000</v>
      </c>
      <c r="T122" s="67">
        <f>ROUNDDOWN(R122*S122,-3)</f>
        <v>9000000</v>
      </c>
      <c r="U122" s="247">
        <v>6</v>
      </c>
      <c r="V122" s="247">
        <v>1500000</v>
      </c>
      <c r="W122" s="67">
        <f>ROUNDDOWN(U122*V122,-3)</f>
        <v>9000000</v>
      </c>
      <c r="X122" s="247"/>
      <c r="Y122" s="244"/>
    </row>
    <row r="123" spans="1:25" ht="13.2" x14ac:dyDescent="0.25">
      <c r="A123" s="1" t="s">
        <v>618</v>
      </c>
      <c r="B123" s="65"/>
      <c r="C123" s="66" t="s">
        <v>557</v>
      </c>
      <c r="D123" s="65">
        <v>6</v>
      </c>
      <c r="E123" s="65" t="s">
        <v>120</v>
      </c>
      <c r="F123" s="67">
        <v>1500000</v>
      </c>
      <c r="G123" s="154">
        <f>ROUNDDOWN(D123*F123,-3)</f>
        <v>9000000</v>
      </c>
      <c r="H123" s="188"/>
      <c r="I123" s="66" t="s">
        <v>557</v>
      </c>
      <c r="J123" s="65" cm="1">
        <f t="array" aca="1" ref="J123" ca="1">INDIRECT($J$5&amp;ROW())</f>
        <v>6</v>
      </c>
      <c r="K123" s="65" t="s">
        <v>120</v>
      </c>
      <c r="L123" s="67" cm="1">
        <f t="array" aca="1" ref="L123" ca="1">INDIRECT($L$5&amp;ROW())</f>
        <v>1500000</v>
      </c>
      <c r="M123" s="67">
        <f ca="1">ROUNDDOWN(J123*L123,-3)</f>
        <v>9000000</v>
      </c>
      <c r="N123" s="67">
        <f ca="1">G123-M123</f>
        <v>0</v>
      </c>
      <c r="O123" s="240" t="str">
        <f ca="1">IF(AND(ISBLANK(H123),N123&lt;&gt;0),"Rev","")</f>
        <v/>
      </c>
      <c r="P123" s="244"/>
      <c r="Q123" s="244"/>
      <c r="R123" s="65">
        <v>6</v>
      </c>
      <c r="S123" s="67">
        <v>1500000</v>
      </c>
      <c r="T123" s="67">
        <f>ROUNDDOWN(R123*S123,-3)</f>
        <v>9000000</v>
      </c>
      <c r="U123" s="247">
        <v>6</v>
      </c>
      <c r="V123" s="247">
        <v>1500000</v>
      </c>
      <c r="W123" s="67">
        <f>ROUNDDOWN(U123*V123,-3)</f>
        <v>9000000</v>
      </c>
      <c r="X123" s="247"/>
      <c r="Y123" s="244"/>
    </row>
    <row r="124" spans="1:25" ht="13.2" x14ac:dyDescent="0.25">
      <c r="A124" s="1" t="s">
        <v>619</v>
      </c>
      <c r="B124" s="65"/>
      <c r="C124" s="66" t="s">
        <v>558</v>
      </c>
      <c r="D124" s="65">
        <v>6</v>
      </c>
      <c r="E124" s="65" t="s">
        <v>120</v>
      </c>
      <c r="F124" s="67">
        <v>1000000</v>
      </c>
      <c r="G124" s="154">
        <f>ROUNDDOWN(D124*F124,-3)</f>
        <v>6000000</v>
      </c>
      <c r="H124" s="188"/>
      <c r="I124" s="66" t="s">
        <v>558</v>
      </c>
      <c r="J124" s="65" cm="1">
        <f t="array" aca="1" ref="J124" ca="1">INDIRECT($J$5&amp;ROW())</f>
        <v>6</v>
      </c>
      <c r="K124" s="65" t="s">
        <v>120</v>
      </c>
      <c r="L124" s="67" cm="1">
        <f t="array" aca="1" ref="L124" ca="1">INDIRECT($L$5&amp;ROW())</f>
        <v>1000000</v>
      </c>
      <c r="M124" s="67">
        <f ca="1">ROUNDDOWN(J124*L124,-3)</f>
        <v>6000000</v>
      </c>
      <c r="N124" s="67">
        <f ca="1">G124-M124</f>
        <v>0</v>
      </c>
      <c r="O124" s="240" t="str">
        <f ca="1">IF(AND(ISBLANK(H124),N124&lt;&gt;0),"Rev","")</f>
        <v/>
      </c>
      <c r="P124" s="244"/>
      <c r="Q124" s="244"/>
      <c r="R124" s="65">
        <v>6</v>
      </c>
      <c r="S124" s="67">
        <v>1000000</v>
      </c>
      <c r="T124" s="67">
        <f>ROUNDDOWN(R124*S124,-3)</f>
        <v>6000000</v>
      </c>
      <c r="U124" s="247">
        <v>6</v>
      </c>
      <c r="V124" s="247">
        <v>1000000</v>
      </c>
      <c r="W124" s="67">
        <f>ROUNDDOWN(U124*V124,-3)</f>
        <v>6000000</v>
      </c>
      <c r="X124" s="247"/>
      <c r="Y124" s="244"/>
    </row>
    <row r="125" spans="1:25" ht="13.2" x14ac:dyDescent="0.25">
      <c r="A125" s="1" t="s">
        <v>620</v>
      </c>
      <c r="B125" s="62" t="s">
        <v>524</v>
      </c>
      <c r="C125" s="63" t="s">
        <v>73</v>
      </c>
      <c r="D125" s="62"/>
      <c r="E125" s="62"/>
      <c r="F125" s="64"/>
      <c r="G125" s="153">
        <f>SUM(G126:G127)</f>
        <v>9000000</v>
      </c>
      <c r="H125" s="187" t="s">
        <v>524</v>
      </c>
      <c r="I125" s="63" t="s">
        <v>73</v>
      </c>
      <c r="J125" s="62"/>
      <c r="K125" s="62"/>
      <c r="L125" s="64"/>
      <c r="M125" s="64">
        <f ca="1">SUM(M126:M127)</f>
        <v>9000000</v>
      </c>
      <c r="N125" s="64">
        <f ca="1">SUM(N126:N127)</f>
        <v>0</v>
      </c>
      <c r="O125" s="153"/>
      <c r="P125" s="244"/>
      <c r="Q125" s="244"/>
      <c r="R125" s="62"/>
      <c r="S125" s="64"/>
      <c r="T125" s="64"/>
      <c r="U125" s="247"/>
      <c r="V125" s="244"/>
      <c r="W125" s="244"/>
      <c r="X125" s="247"/>
      <c r="Y125" s="244"/>
    </row>
    <row r="126" spans="1:25" ht="13.2" x14ac:dyDescent="0.25">
      <c r="A126" s="1" t="s">
        <v>621</v>
      </c>
      <c r="B126" s="65"/>
      <c r="C126" s="66" t="s">
        <v>622</v>
      </c>
      <c r="D126" s="65">
        <v>4</v>
      </c>
      <c r="E126" s="65" t="s">
        <v>120</v>
      </c>
      <c r="F126" s="67">
        <v>250000</v>
      </c>
      <c r="G126" s="154">
        <f>ROUNDDOWN(D126*F126,-3)</f>
        <v>1000000</v>
      </c>
      <c r="H126" s="188"/>
      <c r="I126" s="66" t="s">
        <v>622</v>
      </c>
      <c r="J126" s="65" cm="1">
        <f t="array" aca="1" ref="J126" ca="1">INDIRECT($J$5&amp;ROW())</f>
        <v>4</v>
      </c>
      <c r="K126" s="65" t="s">
        <v>120</v>
      </c>
      <c r="L126" s="67" cm="1">
        <f t="array" aca="1" ref="L126" ca="1">INDIRECT($L$5&amp;ROW())</f>
        <v>250000</v>
      </c>
      <c r="M126" s="67">
        <f ca="1">ROUNDDOWN(J126*L126,-3)</f>
        <v>1000000</v>
      </c>
      <c r="N126" s="67">
        <f ca="1">G126-M126</f>
        <v>0</v>
      </c>
      <c r="O126" s="240" t="str">
        <f ca="1">IF(AND(ISBLANK(H126),N126&lt;&gt;0),"Rev","")</f>
        <v/>
      </c>
      <c r="P126" s="244"/>
      <c r="Q126" s="244"/>
      <c r="R126" s="65">
        <v>4</v>
      </c>
      <c r="S126" s="67">
        <v>250000</v>
      </c>
      <c r="T126" s="67">
        <f>ROUNDDOWN(R126*S126,-3)</f>
        <v>1000000</v>
      </c>
      <c r="U126" s="247">
        <v>4</v>
      </c>
      <c r="V126" s="247">
        <v>250000</v>
      </c>
      <c r="W126" s="67">
        <f>ROUNDDOWN(U126*V126,-3)</f>
        <v>1000000</v>
      </c>
      <c r="X126" s="247"/>
      <c r="Y126" s="244"/>
    </row>
    <row r="127" spans="1:25" ht="13.2" x14ac:dyDescent="0.25">
      <c r="A127" s="25" t="s">
        <v>623</v>
      </c>
      <c r="B127" s="65"/>
      <c r="C127" s="66" t="s">
        <v>624</v>
      </c>
      <c r="D127" s="65">
        <v>1</v>
      </c>
      <c r="E127" s="65" t="s">
        <v>120</v>
      </c>
      <c r="F127" s="67">
        <v>8000000</v>
      </c>
      <c r="G127" s="154">
        <f>ROUNDDOWN(D127*F127,-3)</f>
        <v>8000000</v>
      </c>
      <c r="H127" s="188"/>
      <c r="I127" s="66" t="s">
        <v>624</v>
      </c>
      <c r="J127" s="65" cm="1">
        <f t="array" aca="1" ref="J127" ca="1">INDIRECT($J$5&amp;ROW())</f>
        <v>1</v>
      </c>
      <c r="K127" s="65" t="s">
        <v>120</v>
      </c>
      <c r="L127" s="67" cm="1">
        <f t="array" aca="1" ref="L127" ca="1">INDIRECT($L$5&amp;ROW())</f>
        <v>8000000</v>
      </c>
      <c r="M127" s="67">
        <f ca="1">ROUNDDOWN(J127*L127,-3)</f>
        <v>8000000</v>
      </c>
      <c r="N127" s="67">
        <f ca="1">G127-M127</f>
        <v>0</v>
      </c>
      <c r="O127" s="240" t="str">
        <f ca="1">IF(AND(ISBLANK(H127),N127&lt;&gt;0),"Rev","")</f>
        <v/>
      </c>
      <c r="P127" s="244"/>
      <c r="Q127" s="244"/>
      <c r="R127" s="65">
        <v>1</v>
      </c>
      <c r="S127" s="67">
        <v>8000000</v>
      </c>
      <c r="T127" s="67">
        <f>ROUNDDOWN(R127*S127,-3)</f>
        <v>8000000</v>
      </c>
      <c r="U127" s="247">
        <v>1</v>
      </c>
      <c r="V127" s="247">
        <v>8000000</v>
      </c>
      <c r="W127" s="67">
        <f>ROUNDDOWN(U127*V127,-3)</f>
        <v>8000000</v>
      </c>
      <c r="X127" s="247"/>
      <c r="Y127" s="244"/>
    </row>
    <row r="128" spans="1:25" ht="13.2" x14ac:dyDescent="0.25">
      <c r="A128" s="1" t="s">
        <v>625</v>
      </c>
      <c r="B128" s="113" t="s">
        <v>528</v>
      </c>
      <c r="C128" s="114" t="s">
        <v>31</v>
      </c>
      <c r="D128" s="113"/>
      <c r="E128" s="113"/>
      <c r="F128" s="115"/>
      <c r="G128" s="170">
        <f>G129</f>
        <v>8000000</v>
      </c>
      <c r="H128" s="204" t="s">
        <v>528</v>
      </c>
      <c r="I128" s="114" t="s">
        <v>31</v>
      </c>
      <c r="J128" s="113"/>
      <c r="K128" s="113"/>
      <c r="L128" s="115"/>
      <c r="M128" s="115">
        <f ca="1">M129</f>
        <v>6000000</v>
      </c>
      <c r="N128" s="115">
        <f ca="1">N129</f>
        <v>2000000</v>
      </c>
      <c r="O128" s="170"/>
      <c r="P128" s="244"/>
      <c r="Q128" s="244"/>
      <c r="R128" s="113"/>
      <c r="S128" s="115"/>
      <c r="T128" s="115"/>
      <c r="U128" s="247"/>
      <c r="V128" s="244"/>
      <c r="W128" s="244"/>
      <c r="X128" s="247"/>
      <c r="Y128" s="244"/>
    </row>
    <row r="129" spans="1:25" ht="13.2" x14ac:dyDescent="0.25">
      <c r="A129" s="1" t="s">
        <v>626</v>
      </c>
      <c r="B129" s="65"/>
      <c r="C129" s="66" t="s">
        <v>559</v>
      </c>
      <c r="D129" s="65">
        <v>8</v>
      </c>
      <c r="E129" s="65" t="s">
        <v>33</v>
      </c>
      <c r="F129" s="67">
        <v>1000000</v>
      </c>
      <c r="G129" s="154">
        <f>ROUNDDOWN(D129*F129,-3)</f>
        <v>8000000</v>
      </c>
      <c r="H129" s="188"/>
      <c r="I129" s="66" t="s">
        <v>559</v>
      </c>
      <c r="J129" s="254" cm="1">
        <f t="array" aca="1" ref="J129" ca="1">INDIRECT($J$5&amp;ROW())</f>
        <v>6</v>
      </c>
      <c r="K129" s="65" t="s">
        <v>33</v>
      </c>
      <c r="L129" s="67" cm="1">
        <f t="array" aca="1" ref="L129" ca="1">INDIRECT($L$5&amp;ROW())</f>
        <v>1000000</v>
      </c>
      <c r="M129" s="67">
        <f ca="1">ROUNDDOWN(J129*L129,-3)</f>
        <v>6000000</v>
      </c>
      <c r="N129" s="67">
        <f ca="1">G129-M129</f>
        <v>2000000</v>
      </c>
      <c r="O129" s="240" t="str">
        <f ca="1">IF(AND(ISBLANK(H129),N129&lt;&gt;0),"Rev","")</f>
        <v>Rev</v>
      </c>
      <c r="P129" s="244"/>
      <c r="Q129" s="244"/>
      <c r="R129" s="65">
        <v>8</v>
      </c>
      <c r="S129" s="67">
        <v>1000000</v>
      </c>
      <c r="T129" s="67">
        <f>ROUNDDOWN(R129*S129,-3)</f>
        <v>8000000</v>
      </c>
      <c r="U129" s="247">
        <v>6</v>
      </c>
      <c r="V129" s="247">
        <v>1000000</v>
      </c>
      <c r="W129" s="67">
        <f>ROUNDDOWN(U129*V129,-3)</f>
        <v>6000000</v>
      </c>
      <c r="X129" s="247"/>
      <c r="Y129" s="244"/>
    </row>
    <row r="130" spans="1:25" ht="13.2" x14ac:dyDescent="0.25">
      <c r="A130" s="1" t="s">
        <v>627</v>
      </c>
      <c r="B130" s="74" t="s">
        <v>525</v>
      </c>
      <c r="C130" s="75" t="s">
        <v>35</v>
      </c>
      <c r="D130" s="74"/>
      <c r="E130" s="74"/>
      <c r="F130" s="76"/>
      <c r="G130" s="157">
        <f>G131</f>
        <v>197780000</v>
      </c>
      <c r="H130" s="191" t="s">
        <v>525</v>
      </c>
      <c r="I130" s="75" t="s">
        <v>35</v>
      </c>
      <c r="J130" s="74"/>
      <c r="K130" s="74"/>
      <c r="L130" s="76"/>
      <c r="M130" s="76">
        <f ca="1">M131</f>
        <v>197780000</v>
      </c>
      <c r="N130" s="76">
        <f ca="1">N131</f>
        <v>0</v>
      </c>
      <c r="O130" s="157"/>
      <c r="P130" s="244"/>
      <c r="Q130" s="244"/>
      <c r="R130" s="74"/>
      <c r="S130" s="76"/>
      <c r="T130" s="76"/>
      <c r="U130" s="247"/>
      <c r="V130" s="244"/>
      <c r="W130" s="244"/>
      <c r="X130" s="247"/>
      <c r="Y130" s="244"/>
    </row>
    <row r="131" spans="1:25" ht="13.2" x14ac:dyDescent="0.25">
      <c r="A131" s="1" t="s">
        <v>628</v>
      </c>
      <c r="B131" s="65"/>
      <c r="C131" s="66" t="s">
        <v>629</v>
      </c>
      <c r="D131" s="65">
        <v>30</v>
      </c>
      <c r="E131" s="65" t="s">
        <v>26</v>
      </c>
      <c r="F131" s="67">
        <v>6592667</v>
      </c>
      <c r="G131" s="154">
        <f>ROUNDDOWN(D131*F131,-3)</f>
        <v>197780000</v>
      </c>
      <c r="H131" s="188"/>
      <c r="I131" s="66" t="s">
        <v>629</v>
      </c>
      <c r="J131" s="65" cm="1">
        <f t="array" aca="1" ref="J131" ca="1">INDIRECT($J$5&amp;ROW())</f>
        <v>30</v>
      </c>
      <c r="K131" s="65" t="s">
        <v>26</v>
      </c>
      <c r="L131" s="67" cm="1">
        <f t="array" aca="1" ref="L131" ca="1">INDIRECT($L$5&amp;ROW())</f>
        <v>6592667</v>
      </c>
      <c r="M131" s="67">
        <f ca="1">ROUNDDOWN(J131*L131,-3)</f>
        <v>197780000</v>
      </c>
      <c r="N131" s="67">
        <f ca="1">G131-M131</f>
        <v>0</v>
      </c>
      <c r="O131" s="240" t="str">
        <f ca="1">IF(AND(ISBLANK(H131),N131&lt;&gt;0),"Rev","")</f>
        <v/>
      </c>
      <c r="P131" s="244"/>
      <c r="Q131" s="244"/>
      <c r="R131" s="65">
        <v>30</v>
      </c>
      <c r="S131" s="67">
        <v>6592667</v>
      </c>
      <c r="T131" s="67">
        <f>ROUNDDOWN(R131*S131,-3)</f>
        <v>197780000</v>
      </c>
      <c r="U131" s="247">
        <v>30</v>
      </c>
      <c r="V131" s="247">
        <v>6592667</v>
      </c>
      <c r="W131" s="67">
        <f>ROUNDDOWN(U131*V131,-3)</f>
        <v>197780000</v>
      </c>
      <c r="X131" s="247"/>
      <c r="Y131" s="244"/>
    </row>
    <row r="132" spans="1:25" ht="13.2" x14ac:dyDescent="0.25">
      <c r="A132" s="1" t="s">
        <v>129</v>
      </c>
      <c r="B132" s="101" t="s">
        <v>130</v>
      </c>
      <c r="C132" s="102" t="s">
        <v>131</v>
      </c>
      <c r="D132" s="101">
        <v>1</v>
      </c>
      <c r="E132" s="101" t="s">
        <v>123</v>
      </c>
      <c r="F132" s="103"/>
      <c r="G132" s="166">
        <f>G133</f>
        <v>1209115000</v>
      </c>
      <c r="H132" s="200" t="s">
        <v>130</v>
      </c>
      <c r="I132" s="102" t="s">
        <v>131</v>
      </c>
      <c r="J132" s="101">
        <v>1</v>
      </c>
      <c r="K132" s="101" t="s">
        <v>123</v>
      </c>
      <c r="L132" s="103"/>
      <c r="M132" s="103">
        <f ca="1">M133</f>
        <v>1652901000</v>
      </c>
      <c r="N132" s="103">
        <f ca="1">N133</f>
        <v>-443786000</v>
      </c>
      <c r="O132" s="166"/>
      <c r="P132" s="244"/>
      <c r="Q132" s="244"/>
      <c r="R132" s="101">
        <v>1</v>
      </c>
      <c r="S132" s="103"/>
      <c r="T132" s="103"/>
      <c r="U132" s="247"/>
      <c r="V132" s="244"/>
      <c r="W132" s="244"/>
      <c r="X132" s="247"/>
      <c r="Y132" s="244"/>
    </row>
    <row r="133" spans="1:25" ht="26.4" x14ac:dyDescent="0.25">
      <c r="A133" s="1" t="s">
        <v>132</v>
      </c>
      <c r="B133" s="77" t="s">
        <v>606</v>
      </c>
      <c r="C133" s="78" t="s">
        <v>133</v>
      </c>
      <c r="D133" s="77"/>
      <c r="E133" s="77" t="s">
        <v>554</v>
      </c>
      <c r="F133" s="79"/>
      <c r="G133" s="158">
        <f>SUM(G134,G144,G153,G165,G175,G188,G200,G210,G218)</f>
        <v>1209115000</v>
      </c>
      <c r="H133" s="192" t="s">
        <v>606</v>
      </c>
      <c r="I133" s="78" t="s">
        <v>133</v>
      </c>
      <c r="J133" s="77"/>
      <c r="K133" s="77" t="s">
        <v>554</v>
      </c>
      <c r="L133" s="79"/>
      <c r="M133" s="79">
        <f ca="1">SUM(M134,M144,M153,M165,M175,M188,M200,M210,M218,M226,M240)</f>
        <v>1652901000</v>
      </c>
      <c r="N133" s="79">
        <f ca="1">SUM(N134,N144,N153,N165,N175,N188,N200,N210,N218,N226,N240)</f>
        <v>-443786000</v>
      </c>
      <c r="O133" s="158"/>
      <c r="P133" s="244"/>
      <c r="Q133" s="244"/>
      <c r="R133" s="77"/>
      <c r="S133" s="79"/>
      <c r="T133" s="79"/>
      <c r="U133" s="247"/>
      <c r="V133" s="244"/>
      <c r="W133" s="244"/>
      <c r="X133" s="247"/>
      <c r="Y133" s="244"/>
    </row>
    <row r="134" spans="1:25" ht="13.2" x14ac:dyDescent="0.25">
      <c r="A134" s="1" t="s">
        <v>134</v>
      </c>
      <c r="B134" s="80" t="s">
        <v>21</v>
      </c>
      <c r="C134" s="81" t="s">
        <v>630</v>
      </c>
      <c r="D134" s="80"/>
      <c r="E134" s="80"/>
      <c r="F134" s="82"/>
      <c r="G134" s="159">
        <f>SUM(G135,G140,G142)</f>
        <v>72100000</v>
      </c>
      <c r="H134" s="193" t="s">
        <v>21</v>
      </c>
      <c r="I134" s="81" t="s">
        <v>630</v>
      </c>
      <c r="J134" s="80"/>
      <c r="K134" s="80"/>
      <c r="L134" s="82"/>
      <c r="M134" s="82">
        <f ca="1">SUM(M135,M140,M142)</f>
        <v>60100000</v>
      </c>
      <c r="N134" s="82">
        <f ca="1">SUM(N135,N140,N142)</f>
        <v>12000000</v>
      </c>
      <c r="O134" s="159"/>
      <c r="P134" s="244" t="s">
        <v>505</v>
      </c>
      <c r="Q134" s="244" t="s">
        <v>506</v>
      </c>
      <c r="R134" s="80"/>
      <c r="S134" s="82"/>
      <c r="T134" s="82"/>
      <c r="U134" s="247"/>
      <c r="V134" s="244"/>
      <c r="W134" s="244"/>
      <c r="X134" s="247"/>
      <c r="Y134" s="244"/>
    </row>
    <row r="135" spans="1:25" ht="13.2" x14ac:dyDescent="0.25">
      <c r="A135" s="1" t="s">
        <v>135</v>
      </c>
      <c r="B135" s="62" t="s">
        <v>523</v>
      </c>
      <c r="C135" s="63" t="s">
        <v>24</v>
      </c>
      <c r="D135" s="62"/>
      <c r="E135" s="62"/>
      <c r="F135" s="64"/>
      <c r="G135" s="153">
        <f>SUM(G136:G139)</f>
        <v>22000000</v>
      </c>
      <c r="H135" s="187" t="s">
        <v>523</v>
      </c>
      <c r="I135" s="63" t="s">
        <v>24</v>
      </c>
      <c r="J135" s="62"/>
      <c r="K135" s="62"/>
      <c r="L135" s="64"/>
      <c r="M135" s="64">
        <f ca="1">SUM(M136:M139)</f>
        <v>18000000</v>
      </c>
      <c r="N135" s="64">
        <f ca="1">SUM(N136:N139)</f>
        <v>4000000</v>
      </c>
      <c r="O135" s="153"/>
      <c r="P135" s="244"/>
      <c r="Q135" s="244"/>
      <c r="R135" s="62"/>
      <c r="S135" s="64"/>
      <c r="T135" s="64"/>
      <c r="U135" s="247"/>
      <c r="V135" s="244"/>
      <c r="W135" s="244"/>
      <c r="X135" s="247"/>
      <c r="Y135" s="244"/>
    </row>
    <row r="136" spans="1:25" ht="13.2" x14ac:dyDescent="0.25">
      <c r="A136" s="1" t="s">
        <v>136</v>
      </c>
      <c r="B136" s="65"/>
      <c r="C136" s="66" t="s">
        <v>631</v>
      </c>
      <c r="D136" s="65">
        <v>4</v>
      </c>
      <c r="E136" s="65" t="s">
        <v>120</v>
      </c>
      <c r="F136" s="67">
        <v>1500000</v>
      </c>
      <c r="G136" s="154">
        <f>ROUNDDOWN(D136*F136,-3)</f>
        <v>6000000</v>
      </c>
      <c r="H136" s="188"/>
      <c r="I136" s="66" t="s">
        <v>631</v>
      </c>
      <c r="J136" s="65" cm="1">
        <f t="array" aca="1" ref="J136" ca="1">INDIRECT($J$5&amp;ROW())</f>
        <v>4</v>
      </c>
      <c r="K136" s="65" t="s">
        <v>120</v>
      </c>
      <c r="L136" s="67" cm="1">
        <f t="array" aca="1" ref="L136" ca="1">INDIRECT($L$5&amp;ROW())</f>
        <v>1500000</v>
      </c>
      <c r="M136" s="67">
        <f ca="1">ROUNDDOWN(J136*L136,-3)</f>
        <v>6000000</v>
      </c>
      <c r="N136" s="67">
        <f ca="1">G136-M136</f>
        <v>0</v>
      </c>
      <c r="O136" s="240" t="str">
        <f ca="1">IF(AND(ISBLANK(H136),N136&lt;&gt;0),"Rev","")</f>
        <v/>
      </c>
      <c r="P136" s="244"/>
      <c r="Q136" s="244"/>
      <c r="R136" s="65">
        <v>4</v>
      </c>
      <c r="S136" s="67">
        <v>1500000</v>
      </c>
      <c r="T136" s="67">
        <f>ROUNDDOWN(R136*S136,-3)</f>
        <v>6000000</v>
      </c>
      <c r="U136" s="247">
        <v>4</v>
      </c>
      <c r="V136" s="247">
        <v>1500000</v>
      </c>
      <c r="W136" s="67">
        <f>ROUNDDOWN(U136*V136,-3)</f>
        <v>6000000</v>
      </c>
      <c r="X136" s="247"/>
      <c r="Y136" s="244"/>
    </row>
    <row r="137" spans="1:25" ht="13.2" x14ac:dyDescent="0.25">
      <c r="A137" s="1" t="s">
        <v>137</v>
      </c>
      <c r="B137" s="65"/>
      <c r="C137" s="66" t="s">
        <v>563</v>
      </c>
      <c r="D137" s="65">
        <v>4</v>
      </c>
      <c r="E137" s="65" t="s">
        <v>120</v>
      </c>
      <c r="F137" s="67">
        <v>1500000</v>
      </c>
      <c r="G137" s="154">
        <f>ROUNDDOWN(D137*F137,-3)</f>
        <v>6000000</v>
      </c>
      <c r="H137" s="188"/>
      <c r="I137" s="66" t="s">
        <v>563</v>
      </c>
      <c r="J137" s="65" cm="1">
        <f t="array" aca="1" ref="J137" ca="1">INDIRECT($J$5&amp;ROW())</f>
        <v>4</v>
      </c>
      <c r="K137" s="65" t="s">
        <v>120</v>
      </c>
      <c r="L137" s="67" cm="1">
        <f t="array" aca="1" ref="L137" ca="1">INDIRECT($L$5&amp;ROW())</f>
        <v>1500000</v>
      </c>
      <c r="M137" s="67">
        <f ca="1">ROUNDDOWN(J137*L137,-3)</f>
        <v>6000000</v>
      </c>
      <c r="N137" s="67">
        <f ca="1">G137-M137</f>
        <v>0</v>
      </c>
      <c r="O137" s="240" t="str">
        <f ca="1">IF(AND(ISBLANK(H137),N137&lt;&gt;0),"Rev","")</f>
        <v/>
      </c>
      <c r="P137" s="244"/>
      <c r="Q137" s="244"/>
      <c r="R137" s="65">
        <v>4</v>
      </c>
      <c r="S137" s="67">
        <v>1500000</v>
      </c>
      <c r="T137" s="67">
        <f>ROUNDDOWN(R137*S137,-3)</f>
        <v>6000000</v>
      </c>
      <c r="U137" s="247">
        <v>4</v>
      </c>
      <c r="V137" s="247">
        <v>1500000</v>
      </c>
      <c r="W137" s="67">
        <f>ROUNDDOWN(U137*V137,-3)</f>
        <v>6000000</v>
      </c>
      <c r="X137" s="247"/>
      <c r="Y137" s="244"/>
    </row>
    <row r="138" spans="1:25" ht="13.2" x14ac:dyDescent="0.25">
      <c r="A138" s="1" t="s">
        <v>138</v>
      </c>
      <c r="B138" s="65"/>
      <c r="C138" s="66" t="s">
        <v>564</v>
      </c>
      <c r="D138" s="65">
        <v>4</v>
      </c>
      <c r="E138" s="65" t="s">
        <v>120</v>
      </c>
      <c r="F138" s="67">
        <v>1000000</v>
      </c>
      <c r="G138" s="154">
        <f>ROUNDDOWN(D138*F138,-3)</f>
        <v>4000000</v>
      </c>
      <c r="H138" s="188"/>
      <c r="I138" s="66" t="s">
        <v>564</v>
      </c>
      <c r="J138" s="65" cm="1">
        <f t="array" aca="1" ref="J138" ca="1">INDIRECT($J$5&amp;ROW())</f>
        <v>4</v>
      </c>
      <c r="K138" s="65" t="s">
        <v>120</v>
      </c>
      <c r="L138" s="67" cm="1">
        <f t="array" aca="1" ref="L138" ca="1">INDIRECT($L$5&amp;ROW())</f>
        <v>1000000</v>
      </c>
      <c r="M138" s="67">
        <f ca="1">ROUNDDOWN(J138*L138,-3)</f>
        <v>4000000</v>
      </c>
      <c r="N138" s="67">
        <f ca="1">G138-M138</f>
        <v>0</v>
      </c>
      <c r="O138" s="240" t="str">
        <f ca="1">IF(AND(ISBLANK(H138),N138&lt;&gt;0),"Rev","")</f>
        <v/>
      </c>
      <c r="P138" s="244"/>
      <c r="Q138" s="244"/>
      <c r="R138" s="65">
        <v>4</v>
      </c>
      <c r="S138" s="67">
        <v>1000000</v>
      </c>
      <c r="T138" s="67">
        <f>ROUNDDOWN(R138*S138,-3)</f>
        <v>4000000</v>
      </c>
      <c r="U138" s="247">
        <v>4</v>
      </c>
      <c r="V138" s="247">
        <v>1000000</v>
      </c>
      <c r="W138" s="67">
        <f>ROUNDDOWN(U138*V138,-3)</f>
        <v>4000000</v>
      </c>
      <c r="X138" s="247"/>
      <c r="Y138" s="244"/>
    </row>
    <row r="139" spans="1:25" ht="13.2" x14ac:dyDescent="0.25">
      <c r="A139" s="1" t="s">
        <v>632</v>
      </c>
      <c r="B139" s="65"/>
      <c r="C139" s="66" t="s">
        <v>633</v>
      </c>
      <c r="D139" s="65">
        <v>12</v>
      </c>
      <c r="E139" s="65" t="s">
        <v>634</v>
      </c>
      <c r="F139" s="67">
        <v>500000</v>
      </c>
      <c r="G139" s="154">
        <f>ROUNDDOWN(D139*F139,-3)</f>
        <v>6000000</v>
      </c>
      <c r="H139" s="188"/>
      <c r="I139" s="66" t="s">
        <v>633</v>
      </c>
      <c r="J139" s="254" cm="1">
        <f t="array" aca="1" ref="J139" ca="1">INDIRECT($J$5&amp;ROW())</f>
        <v>4</v>
      </c>
      <c r="K139" s="65" t="s">
        <v>634</v>
      </c>
      <c r="L139" s="67" cm="1">
        <f t="array" aca="1" ref="L139" ca="1">INDIRECT($L$5&amp;ROW())</f>
        <v>500000</v>
      </c>
      <c r="M139" s="67">
        <f ca="1">ROUNDDOWN(J139*L139,-3)</f>
        <v>2000000</v>
      </c>
      <c r="N139" s="67">
        <f ca="1">G139-M139</f>
        <v>4000000</v>
      </c>
      <c r="O139" s="240" t="str">
        <f ca="1">IF(AND(ISBLANK(H139),N139&lt;&gt;0),"Rev","")</f>
        <v>Rev</v>
      </c>
      <c r="P139" s="244"/>
      <c r="Q139" s="244"/>
      <c r="R139" s="65">
        <v>12</v>
      </c>
      <c r="S139" s="67">
        <v>500000</v>
      </c>
      <c r="T139" s="67">
        <f>ROUNDDOWN(R139*S139,-3)</f>
        <v>6000000</v>
      </c>
      <c r="U139" s="247">
        <v>4</v>
      </c>
      <c r="V139" s="247">
        <v>500000</v>
      </c>
      <c r="W139" s="67">
        <f>ROUNDDOWN(U139*V139,-3)</f>
        <v>2000000</v>
      </c>
      <c r="X139" s="247"/>
      <c r="Y139" s="244"/>
    </row>
    <row r="140" spans="1:25" ht="13.2" x14ac:dyDescent="0.25">
      <c r="A140" s="1" t="s">
        <v>139</v>
      </c>
      <c r="B140" s="74" t="s">
        <v>525</v>
      </c>
      <c r="C140" s="75" t="s">
        <v>35</v>
      </c>
      <c r="D140" s="74"/>
      <c r="E140" s="74"/>
      <c r="F140" s="76"/>
      <c r="G140" s="157">
        <f>G141</f>
        <v>48000000</v>
      </c>
      <c r="H140" s="191" t="s">
        <v>525</v>
      </c>
      <c r="I140" s="75" t="s">
        <v>35</v>
      </c>
      <c r="J140" s="74"/>
      <c r="K140" s="74"/>
      <c r="L140" s="76"/>
      <c r="M140" s="76">
        <f ca="1">M141</f>
        <v>40000000</v>
      </c>
      <c r="N140" s="76">
        <f ca="1">N141</f>
        <v>8000000</v>
      </c>
      <c r="O140" s="157"/>
      <c r="P140" s="244"/>
      <c r="Q140" s="244"/>
      <c r="R140" s="74"/>
      <c r="S140" s="76"/>
      <c r="T140" s="76"/>
      <c r="U140" s="247"/>
      <c r="V140" s="244"/>
      <c r="W140" s="244"/>
      <c r="X140" s="247"/>
      <c r="Y140" s="244"/>
    </row>
    <row r="141" spans="1:25" ht="13.2" x14ac:dyDescent="0.25">
      <c r="A141" s="1" t="s">
        <v>140</v>
      </c>
      <c r="B141" s="65"/>
      <c r="C141" s="66" t="s">
        <v>635</v>
      </c>
      <c r="D141" s="65">
        <v>12</v>
      </c>
      <c r="E141" s="65" t="s">
        <v>26</v>
      </c>
      <c r="F141" s="67">
        <v>4000000</v>
      </c>
      <c r="G141" s="154">
        <f>ROUNDDOWN(D141*F141,-3)</f>
        <v>48000000</v>
      </c>
      <c r="H141" s="188"/>
      <c r="I141" s="66" t="s">
        <v>635</v>
      </c>
      <c r="J141" s="65" cm="1">
        <f t="array" aca="1" ref="J141" ca="1">INDIRECT($J$5&amp;ROW())</f>
        <v>10</v>
      </c>
      <c r="K141" s="65" t="s">
        <v>26</v>
      </c>
      <c r="L141" s="67" cm="1">
        <f t="array" aca="1" ref="L141" ca="1">INDIRECT($L$5&amp;ROW())</f>
        <v>4000000</v>
      </c>
      <c r="M141" s="67">
        <f ca="1">ROUNDDOWN(J141*L141,-3)</f>
        <v>40000000</v>
      </c>
      <c r="N141" s="67">
        <f ca="1">G141-M141</f>
        <v>8000000</v>
      </c>
      <c r="O141" s="253" t="str">
        <f ca="1">IF(AND(ISBLANK(H141),N141&lt;&gt;0),"Rev","")</f>
        <v>Rev</v>
      </c>
      <c r="P141" s="244"/>
      <c r="Q141" s="244"/>
      <c r="R141" s="65">
        <v>10</v>
      </c>
      <c r="S141" s="67">
        <v>4000000</v>
      </c>
      <c r="T141" s="67">
        <f>ROUNDDOWN(R141*S141,-3)</f>
        <v>40000000</v>
      </c>
      <c r="U141" s="247">
        <v>10</v>
      </c>
      <c r="V141" s="247">
        <v>4000000</v>
      </c>
      <c r="W141" s="67">
        <f>ROUNDDOWN(U141*V141,-3)</f>
        <v>40000000</v>
      </c>
      <c r="X141" s="247"/>
      <c r="Y141" s="244"/>
    </row>
    <row r="142" spans="1:25" ht="13.2" x14ac:dyDescent="0.25">
      <c r="A142" s="1" t="s">
        <v>141</v>
      </c>
      <c r="B142" s="68" t="s">
        <v>583</v>
      </c>
      <c r="C142" s="69" t="s">
        <v>80</v>
      </c>
      <c r="D142" s="68"/>
      <c r="E142" s="68"/>
      <c r="F142" s="70"/>
      <c r="G142" s="155">
        <f>G143</f>
        <v>2100000</v>
      </c>
      <c r="H142" s="189" t="s">
        <v>583</v>
      </c>
      <c r="I142" s="69" t="s">
        <v>80</v>
      </c>
      <c r="J142" s="68"/>
      <c r="K142" s="68"/>
      <c r="L142" s="70"/>
      <c r="M142" s="70">
        <f ca="1">M143</f>
        <v>2100000</v>
      </c>
      <c r="N142" s="70">
        <f ca="1">N143</f>
        <v>0</v>
      </c>
      <c r="O142" s="155"/>
      <c r="P142" s="244"/>
      <c r="Q142" s="244"/>
      <c r="R142" s="68"/>
      <c r="S142" s="70"/>
      <c r="T142" s="70"/>
      <c r="U142" s="247"/>
      <c r="V142" s="244"/>
      <c r="W142" s="244"/>
      <c r="X142" s="247"/>
      <c r="Y142" s="244"/>
    </row>
    <row r="143" spans="1:25" ht="13.2" x14ac:dyDescent="0.25">
      <c r="A143" s="1" t="s">
        <v>142</v>
      </c>
      <c r="B143" s="65"/>
      <c r="C143" s="66" t="s">
        <v>636</v>
      </c>
      <c r="D143" s="65">
        <v>14</v>
      </c>
      <c r="E143" s="65" t="s">
        <v>26</v>
      </c>
      <c r="F143" s="67">
        <v>150000</v>
      </c>
      <c r="G143" s="154">
        <f>ROUNDDOWN(D143*F143,-3)</f>
        <v>2100000</v>
      </c>
      <c r="H143" s="188"/>
      <c r="I143" s="66" t="s">
        <v>636</v>
      </c>
      <c r="J143" s="65" cm="1">
        <f t="array" aca="1" ref="J143" ca="1">INDIRECT($J$5&amp;ROW())</f>
        <v>14</v>
      </c>
      <c r="K143" s="65" t="s">
        <v>26</v>
      </c>
      <c r="L143" s="67" cm="1">
        <f t="array" aca="1" ref="L143" ca="1">INDIRECT($L$5&amp;ROW())</f>
        <v>150000</v>
      </c>
      <c r="M143" s="67">
        <f ca="1">ROUNDDOWN(J143*L143,-3)</f>
        <v>2100000</v>
      </c>
      <c r="N143" s="67">
        <f ca="1">G143-M143</f>
        <v>0</v>
      </c>
      <c r="O143" s="240" t="str">
        <f ca="1">IF(AND(ISBLANK(H143),N143&lt;&gt;0),"Rev","")</f>
        <v/>
      </c>
      <c r="P143" s="244"/>
      <c r="Q143" s="244"/>
      <c r="R143" s="65">
        <v>14</v>
      </c>
      <c r="S143" s="67">
        <v>150000</v>
      </c>
      <c r="T143" s="67">
        <f>ROUNDDOWN(R143*S143,-3)</f>
        <v>2100000</v>
      </c>
      <c r="U143" s="247">
        <v>14</v>
      </c>
      <c r="V143" s="247">
        <v>150000</v>
      </c>
      <c r="W143" s="67">
        <f>ROUNDDOWN(U143*V143,-3)</f>
        <v>2100000</v>
      </c>
      <c r="X143" s="247"/>
      <c r="Y143" s="244"/>
    </row>
    <row r="144" spans="1:25" ht="13.2" x14ac:dyDescent="0.25">
      <c r="A144" s="1" t="s">
        <v>143</v>
      </c>
      <c r="B144" s="116" t="s">
        <v>38</v>
      </c>
      <c r="C144" s="117" t="s">
        <v>637</v>
      </c>
      <c r="D144" s="116"/>
      <c r="E144" s="116"/>
      <c r="F144" s="118"/>
      <c r="G144" s="171">
        <f>SUM(G145,G148,G150)</f>
        <v>572300000</v>
      </c>
      <c r="H144" s="205" t="s">
        <v>38</v>
      </c>
      <c r="I144" s="117" t="s">
        <v>637</v>
      </c>
      <c r="J144" s="116"/>
      <c r="K144" s="116"/>
      <c r="L144" s="118"/>
      <c r="M144" s="118">
        <f ca="1">SUM(M145,M148,M150)</f>
        <v>562300000</v>
      </c>
      <c r="N144" s="118">
        <f ca="1">SUM(N145,N148,N150)</f>
        <v>10000000</v>
      </c>
      <c r="O144" s="171"/>
      <c r="P144" s="244" t="s">
        <v>505</v>
      </c>
      <c r="Q144" s="244" t="s">
        <v>506</v>
      </c>
      <c r="R144" s="116"/>
      <c r="S144" s="118"/>
      <c r="T144" s="118"/>
      <c r="U144" s="247"/>
      <c r="V144" s="244"/>
      <c r="W144" s="244"/>
      <c r="X144" s="247"/>
      <c r="Y144" s="244"/>
    </row>
    <row r="145" spans="1:25" ht="13.2" x14ac:dyDescent="0.25">
      <c r="A145" s="1" t="s">
        <v>144</v>
      </c>
      <c r="B145" s="74" t="s">
        <v>523</v>
      </c>
      <c r="C145" s="75" t="s">
        <v>24</v>
      </c>
      <c r="D145" s="74"/>
      <c r="E145" s="74"/>
      <c r="F145" s="76"/>
      <c r="G145" s="157">
        <f>SUM(G146:G147)</f>
        <v>10000000</v>
      </c>
      <c r="H145" s="191" t="s">
        <v>523</v>
      </c>
      <c r="I145" s="75" t="s">
        <v>24</v>
      </c>
      <c r="J145" s="74"/>
      <c r="K145" s="74"/>
      <c r="L145" s="76"/>
      <c r="M145" s="76">
        <f ca="1">SUM(M146:M147)</f>
        <v>0</v>
      </c>
      <c r="N145" s="76">
        <f ca="1">SUM(N146:N147)</f>
        <v>10000000</v>
      </c>
      <c r="O145" s="157"/>
      <c r="P145" s="244"/>
      <c r="Q145" s="244"/>
      <c r="R145" s="74"/>
      <c r="S145" s="76"/>
      <c r="T145" s="76"/>
      <c r="U145" s="247"/>
      <c r="V145" s="244"/>
      <c r="W145" s="244"/>
      <c r="X145" s="247"/>
      <c r="Y145" s="244"/>
    </row>
    <row r="146" spans="1:25" ht="13.2" x14ac:dyDescent="0.25">
      <c r="A146" s="1" t="s">
        <v>145</v>
      </c>
      <c r="B146" s="65"/>
      <c r="C146" s="66" t="s">
        <v>638</v>
      </c>
      <c r="D146" s="65">
        <v>4</v>
      </c>
      <c r="E146" s="65" t="s">
        <v>120</v>
      </c>
      <c r="F146" s="67">
        <v>1500000</v>
      </c>
      <c r="G146" s="154">
        <f>ROUNDDOWN(D146*F146,-3)</f>
        <v>6000000</v>
      </c>
      <c r="H146" s="188"/>
      <c r="I146" s="66" t="s">
        <v>638</v>
      </c>
      <c r="J146" s="254" cm="1">
        <f t="array" aca="1" ref="J146" ca="1">INDIRECT($J$5&amp;ROW())</f>
        <v>0</v>
      </c>
      <c r="K146" s="65" t="s">
        <v>120</v>
      </c>
      <c r="L146" s="67" cm="1">
        <f t="array" aca="1" ref="L146" ca="1">INDIRECT($L$5&amp;ROW())</f>
        <v>1500000</v>
      </c>
      <c r="M146" s="67">
        <f ca="1">ROUNDDOWN(J146*L146,-3)</f>
        <v>0</v>
      </c>
      <c r="N146" s="67">
        <f ca="1">G146-M146</f>
        <v>6000000</v>
      </c>
      <c r="O146" s="240" t="str">
        <f ca="1">IF(AND(ISBLANK(H146),N146&lt;&gt;0),"Rev","")</f>
        <v>Rev</v>
      </c>
      <c r="P146" s="244"/>
      <c r="Q146" s="244"/>
      <c r="R146" s="65">
        <v>4</v>
      </c>
      <c r="S146" s="67">
        <v>1500000</v>
      </c>
      <c r="T146" s="67">
        <f>ROUNDDOWN(R146*S146,-3)</f>
        <v>6000000</v>
      </c>
      <c r="U146" s="247">
        <v>0</v>
      </c>
      <c r="V146" s="247">
        <v>1500000</v>
      </c>
      <c r="W146" s="67">
        <f>ROUNDDOWN(U146*V146,-3)</f>
        <v>0</v>
      </c>
      <c r="X146" s="247"/>
      <c r="Y146" s="244"/>
    </row>
    <row r="147" spans="1:25" ht="13.2" x14ac:dyDescent="0.25">
      <c r="A147" s="1" t="s">
        <v>146</v>
      </c>
      <c r="B147" s="65"/>
      <c r="C147" s="66" t="s">
        <v>639</v>
      </c>
      <c r="D147" s="65">
        <v>4</v>
      </c>
      <c r="E147" s="65" t="s">
        <v>120</v>
      </c>
      <c r="F147" s="67">
        <v>1000000</v>
      </c>
      <c r="G147" s="154">
        <f>ROUNDDOWN(D147*F147,-3)</f>
        <v>4000000</v>
      </c>
      <c r="H147" s="188"/>
      <c r="I147" s="66" t="s">
        <v>639</v>
      </c>
      <c r="J147" s="254" cm="1">
        <f t="array" aca="1" ref="J147" ca="1">INDIRECT($J$5&amp;ROW())</f>
        <v>0</v>
      </c>
      <c r="K147" s="65" t="s">
        <v>120</v>
      </c>
      <c r="L147" s="67" cm="1">
        <f t="array" aca="1" ref="L147" ca="1">INDIRECT($L$5&amp;ROW())</f>
        <v>1000000</v>
      </c>
      <c r="M147" s="67">
        <f ca="1">ROUNDDOWN(J147*L147,-3)</f>
        <v>0</v>
      </c>
      <c r="N147" s="67">
        <f ca="1">G147-M147</f>
        <v>4000000</v>
      </c>
      <c r="O147" s="240" t="str">
        <f ca="1">IF(AND(ISBLANK(H147),N147&lt;&gt;0),"Rev","")</f>
        <v>Rev</v>
      </c>
      <c r="P147" s="244"/>
      <c r="Q147" s="244"/>
      <c r="R147" s="65">
        <v>4</v>
      </c>
      <c r="S147" s="67">
        <v>1000000</v>
      </c>
      <c r="T147" s="67">
        <f>ROUNDDOWN(R147*S147,-3)</f>
        <v>4000000</v>
      </c>
      <c r="U147" s="247">
        <v>0</v>
      </c>
      <c r="V147" s="247">
        <v>1000000</v>
      </c>
      <c r="W147" s="67">
        <f>ROUNDDOWN(U147*V147,-3)</f>
        <v>0</v>
      </c>
      <c r="X147" s="247"/>
      <c r="Y147" s="244"/>
    </row>
    <row r="148" spans="1:25" ht="13.2" x14ac:dyDescent="0.25">
      <c r="A148" s="1" t="s">
        <v>640</v>
      </c>
      <c r="B148" s="68" t="s">
        <v>524</v>
      </c>
      <c r="C148" s="69" t="s">
        <v>73</v>
      </c>
      <c r="D148" s="68"/>
      <c r="E148" s="68"/>
      <c r="F148" s="70"/>
      <c r="G148" s="155">
        <f>G149</f>
        <v>7800000</v>
      </c>
      <c r="H148" s="189" t="s">
        <v>524</v>
      </c>
      <c r="I148" s="69" t="s">
        <v>73</v>
      </c>
      <c r="J148" s="68"/>
      <c r="K148" s="68"/>
      <c r="L148" s="70"/>
      <c r="M148" s="70">
        <f ca="1">M149</f>
        <v>7800000</v>
      </c>
      <c r="N148" s="70">
        <f ca="1">N149</f>
        <v>0</v>
      </c>
      <c r="O148" s="155"/>
      <c r="P148" s="244"/>
      <c r="Q148" s="244"/>
      <c r="R148" s="68"/>
      <c r="S148" s="70"/>
      <c r="T148" s="70"/>
      <c r="U148" s="247"/>
      <c r="V148" s="244"/>
      <c r="W148" s="244"/>
      <c r="X148" s="247"/>
      <c r="Y148" s="244"/>
    </row>
    <row r="149" spans="1:25" ht="13.2" x14ac:dyDescent="0.25">
      <c r="A149" s="1" t="s">
        <v>641</v>
      </c>
      <c r="B149" s="65"/>
      <c r="C149" s="66" t="s">
        <v>622</v>
      </c>
      <c r="D149" s="65">
        <v>12</v>
      </c>
      <c r="E149" s="65" t="s">
        <v>120</v>
      </c>
      <c r="F149" s="67">
        <v>650000</v>
      </c>
      <c r="G149" s="154">
        <f>ROUNDDOWN(D149*F149,-3)</f>
        <v>7800000</v>
      </c>
      <c r="H149" s="188"/>
      <c r="I149" s="66" t="s">
        <v>962</v>
      </c>
      <c r="J149" s="65" cm="1">
        <f t="array" aca="1" ref="J149" ca="1">INDIRECT($J$5&amp;ROW())</f>
        <v>2</v>
      </c>
      <c r="K149" s="65" t="s">
        <v>120</v>
      </c>
      <c r="L149" s="67" cm="1">
        <f t="array" aca="1" ref="L149" ca="1">INDIRECT($L$5&amp;ROW())</f>
        <v>3900000</v>
      </c>
      <c r="M149" s="67">
        <f ca="1">ROUNDDOWN(J149*L149,-3)</f>
        <v>7800000</v>
      </c>
      <c r="N149" s="67">
        <f ca="1">G149-M149</f>
        <v>0</v>
      </c>
      <c r="O149" s="240" t="str">
        <f ca="1">IF(AND(ISBLANK(H149),N149&lt;&gt;0),"Rev","")</f>
        <v/>
      </c>
      <c r="P149" s="244"/>
      <c r="Q149" s="244"/>
      <c r="R149" s="65">
        <v>2</v>
      </c>
      <c r="S149" s="67">
        <v>3900000</v>
      </c>
      <c r="T149" s="67">
        <f>ROUNDDOWN(R149*S149,-3)</f>
        <v>7800000</v>
      </c>
      <c r="U149" s="247">
        <v>2</v>
      </c>
      <c r="V149" s="247">
        <v>3900000</v>
      </c>
      <c r="W149" s="67">
        <f>ROUNDDOWN(U149*V149,-3)</f>
        <v>7800000</v>
      </c>
      <c r="X149" s="247"/>
      <c r="Y149" s="244"/>
    </row>
    <row r="150" spans="1:25" ht="13.2" x14ac:dyDescent="0.25">
      <c r="A150" s="1" t="s">
        <v>148</v>
      </c>
      <c r="B150" s="62" t="s">
        <v>525</v>
      </c>
      <c r="C150" s="63" t="s">
        <v>35</v>
      </c>
      <c r="D150" s="62"/>
      <c r="E150" s="62"/>
      <c r="F150" s="64"/>
      <c r="G150" s="153">
        <f>SUM(G151:G152)</f>
        <v>554500000</v>
      </c>
      <c r="H150" s="187" t="s">
        <v>525</v>
      </c>
      <c r="I150" s="63" t="s">
        <v>35</v>
      </c>
      <c r="J150" s="62"/>
      <c r="K150" s="62"/>
      <c r="L150" s="64"/>
      <c r="M150" s="64">
        <f ca="1">SUM(M151:M152)</f>
        <v>554500000</v>
      </c>
      <c r="N150" s="64">
        <f ca="1">SUM(N151:N152)</f>
        <v>0</v>
      </c>
      <c r="O150" s="153"/>
      <c r="P150" s="244"/>
      <c r="Q150" s="244"/>
      <c r="R150" s="62"/>
      <c r="S150" s="64"/>
      <c r="T150" s="64"/>
      <c r="U150" s="247"/>
      <c r="V150" s="244"/>
      <c r="W150" s="244"/>
      <c r="X150" s="247"/>
      <c r="Y150" s="244"/>
    </row>
    <row r="151" spans="1:25" ht="13.2" x14ac:dyDescent="0.25">
      <c r="A151" s="1" t="s">
        <v>149</v>
      </c>
      <c r="B151" s="65"/>
      <c r="C151" s="66" t="s">
        <v>642</v>
      </c>
      <c r="D151" s="65">
        <v>55</v>
      </c>
      <c r="E151" s="65" t="s">
        <v>26</v>
      </c>
      <c r="F151" s="67">
        <v>6075000</v>
      </c>
      <c r="G151" s="154">
        <f>ROUNDDOWN(D151*F151,-3)</f>
        <v>334125000</v>
      </c>
      <c r="H151" s="188"/>
      <c r="I151" s="66" t="s">
        <v>963</v>
      </c>
      <c r="J151" s="65" cm="1">
        <f t="array" aca="1" ref="J151" ca="1">INDIRECT($J$5&amp;ROW())</f>
        <v>50</v>
      </c>
      <c r="K151" s="65" t="s">
        <v>26</v>
      </c>
      <c r="L151" s="67" cm="1">
        <f t="array" aca="1" ref="L151" ca="1">INDIRECT($L$5&amp;ROW())</f>
        <v>7100000</v>
      </c>
      <c r="M151" s="67">
        <f ca="1">ROUNDDOWN(J151*L151,-3)</f>
        <v>355000000</v>
      </c>
      <c r="N151" s="67">
        <f ca="1">G151-M151</f>
        <v>-20875000</v>
      </c>
      <c r="O151" s="253" t="str">
        <f ca="1">IF(AND(ISBLANK(H151),N151&lt;&gt;0),"Rev","")</f>
        <v>Rev</v>
      </c>
      <c r="P151" s="244"/>
      <c r="Q151" s="244"/>
      <c r="R151" s="65">
        <v>50</v>
      </c>
      <c r="S151" s="67">
        <v>7100000</v>
      </c>
      <c r="T151" s="67">
        <f>ROUNDDOWN(R151*S151,-3)</f>
        <v>355000000</v>
      </c>
      <c r="U151" s="247">
        <v>50</v>
      </c>
      <c r="V151" s="247">
        <v>7100000</v>
      </c>
      <c r="W151" s="67">
        <f>ROUNDDOWN(U151*V151,-3)</f>
        <v>355000000</v>
      </c>
      <c r="X151" s="247"/>
      <c r="Y151" s="244"/>
    </row>
    <row r="152" spans="1:25" ht="26.4" x14ac:dyDescent="0.25">
      <c r="A152" s="1" t="s">
        <v>150</v>
      </c>
      <c r="B152" s="65"/>
      <c r="C152" s="66" t="s">
        <v>643</v>
      </c>
      <c r="D152" s="65">
        <v>36</v>
      </c>
      <c r="E152" s="65" t="s">
        <v>26</v>
      </c>
      <c r="F152" s="67">
        <v>6121528</v>
      </c>
      <c r="G152" s="154">
        <f>ROUNDDOWN(D152*F152,-3)</f>
        <v>220375000</v>
      </c>
      <c r="H152" s="188"/>
      <c r="I152" s="66" t="s">
        <v>964</v>
      </c>
      <c r="J152" s="65" cm="1">
        <f t="array" aca="1" ref="J152" ca="1">INDIRECT($J$5&amp;ROW())</f>
        <v>30</v>
      </c>
      <c r="K152" s="65" t="s">
        <v>26</v>
      </c>
      <c r="L152" s="67" cm="1">
        <f t="array" aca="1" ref="L152" ca="1">INDIRECT($L$5&amp;ROW())</f>
        <v>6650000</v>
      </c>
      <c r="M152" s="67">
        <f ca="1">ROUNDDOWN(J152*L152,-3)</f>
        <v>199500000</v>
      </c>
      <c r="N152" s="67">
        <f ca="1">G152-M152</f>
        <v>20875000</v>
      </c>
      <c r="O152" s="253" t="str">
        <f ca="1">IF(AND(ISBLANK(H152),N152&lt;&gt;0),"Rev","")</f>
        <v>Rev</v>
      </c>
      <c r="P152" s="244"/>
      <c r="Q152" s="244"/>
      <c r="R152" s="65">
        <v>30</v>
      </c>
      <c r="S152" s="67">
        <v>6650000</v>
      </c>
      <c r="T152" s="67">
        <f>ROUNDDOWN(R152*S152,-3)</f>
        <v>199500000</v>
      </c>
      <c r="U152" s="247">
        <v>30</v>
      </c>
      <c r="V152" s="247">
        <v>6650000</v>
      </c>
      <c r="W152" s="67">
        <f>ROUNDDOWN(U152*V152,-3)</f>
        <v>199500000</v>
      </c>
      <c r="X152" s="247"/>
      <c r="Y152" s="244"/>
    </row>
    <row r="153" spans="1:25" ht="26.4" x14ac:dyDescent="0.25">
      <c r="A153" s="1" t="s">
        <v>151</v>
      </c>
      <c r="B153" s="80" t="s">
        <v>91</v>
      </c>
      <c r="C153" s="81" t="s">
        <v>152</v>
      </c>
      <c r="D153" s="80"/>
      <c r="E153" s="80"/>
      <c r="F153" s="82"/>
      <c r="G153" s="159">
        <f>SUM(G154,G159,G161,G163)</f>
        <v>78000000</v>
      </c>
      <c r="H153" s="193" t="s">
        <v>91</v>
      </c>
      <c r="I153" s="81" t="s">
        <v>152</v>
      </c>
      <c r="J153" s="80"/>
      <c r="K153" s="80"/>
      <c r="L153" s="82"/>
      <c r="M153" s="82">
        <f ca="1">SUM(M154,M159,M161,M163)</f>
        <v>70200000</v>
      </c>
      <c r="N153" s="82">
        <f ca="1">SUM(N154,N159,N161,N163)</f>
        <v>7800000</v>
      </c>
      <c r="O153" s="159"/>
      <c r="P153" s="244" t="s">
        <v>505</v>
      </c>
      <c r="Q153" s="244" t="s">
        <v>506</v>
      </c>
      <c r="R153" s="80"/>
      <c r="S153" s="82"/>
      <c r="T153" s="82"/>
      <c r="U153" s="247"/>
      <c r="V153" s="244"/>
      <c r="W153" s="244"/>
      <c r="X153" s="247"/>
      <c r="Y153" s="244"/>
    </row>
    <row r="154" spans="1:25" ht="13.2" x14ac:dyDescent="0.25">
      <c r="A154" s="1" t="s">
        <v>153</v>
      </c>
      <c r="B154" s="74" t="s">
        <v>523</v>
      </c>
      <c r="C154" s="75" t="s">
        <v>24</v>
      </c>
      <c r="D154" s="74"/>
      <c r="E154" s="74"/>
      <c r="F154" s="76"/>
      <c r="G154" s="157">
        <f>SUM(G155:G158)</f>
        <v>34000000</v>
      </c>
      <c r="H154" s="191" t="s">
        <v>523</v>
      </c>
      <c r="I154" s="75" t="s">
        <v>24</v>
      </c>
      <c r="J154" s="74"/>
      <c r="K154" s="74"/>
      <c r="L154" s="76"/>
      <c r="M154" s="76">
        <f ca="1">SUM(M155:M158)</f>
        <v>23000000</v>
      </c>
      <c r="N154" s="76">
        <f ca="1">SUM(N155:N158)</f>
        <v>11000000</v>
      </c>
      <c r="O154" s="157"/>
      <c r="P154" s="244"/>
      <c r="Q154" s="244"/>
      <c r="R154" s="74"/>
      <c r="S154" s="76"/>
      <c r="T154" s="76"/>
      <c r="U154" s="247"/>
      <c r="V154" s="244"/>
      <c r="W154" s="244"/>
      <c r="X154" s="247"/>
      <c r="Y154" s="244"/>
    </row>
    <row r="155" spans="1:25" ht="13.2" x14ac:dyDescent="0.25">
      <c r="A155" s="1" t="s">
        <v>154</v>
      </c>
      <c r="B155" s="65"/>
      <c r="C155" s="66" t="s">
        <v>631</v>
      </c>
      <c r="D155" s="65">
        <v>8</v>
      </c>
      <c r="E155" s="65" t="s">
        <v>120</v>
      </c>
      <c r="F155" s="67">
        <v>1000000</v>
      </c>
      <c r="G155" s="154">
        <f>ROUNDDOWN(D155*F155,-3)</f>
        <v>8000000</v>
      </c>
      <c r="H155" s="188"/>
      <c r="I155" s="66" t="s">
        <v>631</v>
      </c>
      <c r="J155" s="254" cm="1">
        <f t="array" aca="1" ref="J155" ca="1">INDIRECT($J$5&amp;ROW())</f>
        <v>6</v>
      </c>
      <c r="K155" s="65" t="s">
        <v>120</v>
      </c>
      <c r="L155" s="67" cm="1">
        <f t="array" aca="1" ref="L155" ca="1">INDIRECT($L$5&amp;ROW())</f>
        <v>1000000</v>
      </c>
      <c r="M155" s="67">
        <f ca="1">ROUNDDOWN(J155*L155,-3)</f>
        <v>6000000</v>
      </c>
      <c r="N155" s="67">
        <f ca="1">G155-M155</f>
        <v>2000000</v>
      </c>
      <c r="O155" s="240" t="str">
        <f ca="1">IF(AND(ISBLANK(H155),N155&lt;&gt;0),"Rev","")</f>
        <v>Rev</v>
      </c>
      <c r="P155" s="244"/>
      <c r="Q155" s="244"/>
      <c r="R155" s="65">
        <v>8</v>
      </c>
      <c r="S155" s="67">
        <v>1000000</v>
      </c>
      <c r="T155" s="67">
        <f>ROUNDDOWN(R155*S155,-3)</f>
        <v>8000000</v>
      </c>
      <c r="U155" s="247">
        <v>6</v>
      </c>
      <c r="V155" s="247">
        <v>1000000</v>
      </c>
      <c r="W155" s="67">
        <f>ROUNDDOWN(U155*V155,-3)</f>
        <v>6000000</v>
      </c>
      <c r="X155" s="247"/>
      <c r="Y155" s="244"/>
    </row>
    <row r="156" spans="1:25" ht="13.2" x14ac:dyDescent="0.25">
      <c r="A156" s="1" t="s">
        <v>155</v>
      </c>
      <c r="B156" s="65"/>
      <c r="C156" s="66" t="s">
        <v>563</v>
      </c>
      <c r="D156" s="65">
        <v>8</v>
      </c>
      <c r="E156" s="65" t="s">
        <v>120</v>
      </c>
      <c r="F156" s="67">
        <v>1500000</v>
      </c>
      <c r="G156" s="154">
        <f>ROUNDDOWN(D156*F156,-3)</f>
        <v>12000000</v>
      </c>
      <c r="H156" s="188"/>
      <c r="I156" s="66" t="s">
        <v>563</v>
      </c>
      <c r="J156" s="254" cm="1">
        <f t="array" aca="1" ref="J156" ca="1">INDIRECT($J$5&amp;ROW())</f>
        <v>6</v>
      </c>
      <c r="K156" s="65" t="s">
        <v>120</v>
      </c>
      <c r="L156" s="67" cm="1">
        <f t="array" aca="1" ref="L156" ca="1">INDIRECT($L$5&amp;ROW())</f>
        <v>1500000</v>
      </c>
      <c r="M156" s="67">
        <f ca="1">ROUNDDOWN(J156*L156,-3)</f>
        <v>9000000</v>
      </c>
      <c r="N156" s="67">
        <f ca="1">G156-M156</f>
        <v>3000000</v>
      </c>
      <c r="O156" s="240" t="str">
        <f ca="1">IF(AND(ISBLANK(H156),N156&lt;&gt;0),"Rev","")</f>
        <v>Rev</v>
      </c>
      <c r="P156" s="244"/>
      <c r="Q156" s="244"/>
      <c r="R156" s="65">
        <v>8</v>
      </c>
      <c r="S156" s="67">
        <v>1500000</v>
      </c>
      <c r="T156" s="67">
        <f>ROUNDDOWN(R156*S156,-3)</f>
        <v>12000000</v>
      </c>
      <c r="U156" s="247">
        <v>6</v>
      </c>
      <c r="V156" s="247">
        <v>1500000</v>
      </c>
      <c r="W156" s="67">
        <f>ROUNDDOWN(U156*V156,-3)</f>
        <v>9000000</v>
      </c>
      <c r="X156" s="247"/>
      <c r="Y156" s="244"/>
    </row>
    <row r="157" spans="1:25" ht="13.2" x14ac:dyDescent="0.25">
      <c r="A157" s="1" t="s">
        <v>156</v>
      </c>
      <c r="B157" s="65"/>
      <c r="C157" s="66" t="s">
        <v>564</v>
      </c>
      <c r="D157" s="65">
        <v>8</v>
      </c>
      <c r="E157" s="65" t="s">
        <v>120</v>
      </c>
      <c r="F157" s="67">
        <v>1000000</v>
      </c>
      <c r="G157" s="154">
        <f>ROUNDDOWN(D157*F157,-3)</f>
        <v>8000000</v>
      </c>
      <c r="H157" s="188"/>
      <c r="I157" s="66" t="s">
        <v>564</v>
      </c>
      <c r="J157" s="254" cm="1">
        <f t="array" aca="1" ref="J157" ca="1">INDIRECT($J$5&amp;ROW())</f>
        <v>6</v>
      </c>
      <c r="K157" s="65" t="s">
        <v>120</v>
      </c>
      <c r="L157" s="67" cm="1">
        <f t="array" aca="1" ref="L157" ca="1">INDIRECT($L$5&amp;ROW())</f>
        <v>1000000</v>
      </c>
      <c r="M157" s="67">
        <f ca="1">ROUNDDOWN(J157*L157,-3)</f>
        <v>6000000</v>
      </c>
      <c r="N157" s="67">
        <f ca="1">G157-M157</f>
        <v>2000000</v>
      </c>
      <c r="O157" s="240" t="str">
        <f ca="1">IF(AND(ISBLANK(H157),N157&lt;&gt;0),"Rev","")</f>
        <v>Rev</v>
      </c>
      <c r="P157" s="244"/>
      <c r="Q157" s="244"/>
      <c r="R157" s="65">
        <v>8</v>
      </c>
      <c r="S157" s="67">
        <v>1000000</v>
      </c>
      <c r="T157" s="67">
        <f>ROUNDDOWN(R157*S157,-3)</f>
        <v>8000000</v>
      </c>
      <c r="U157" s="247">
        <v>6</v>
      </c>
      <c r="V157" s="247">
        <v>1000000</v>
      </c>
      <c r="W157" s="67">
        <f>ROUNDDOWN(U157*V157,-3)</f>
        <v>6000000</v>
      </c>
      <c r="X157" s="247"/>
      <c r="Y157" s="244"/>
    </row>
    <row r="158" spans="1:25" ht="13.2" x14ac:dyDescent="0.25">
      <c r="A158" s="1" t="s">
        <v>157</v>
      </c>
      <c r="B158" s="65"/>
      <c r="C158" s="66" t="s">
        <v>644</v>
      </c>
      <c r="D158" s="65">
        <v>12</v>
      </c>
      <c r="E158" s="65" t="s">
        <v>634</v>
      </c>
      <c r="F158" s="67">
        <v>500000</v>
      </c>
      <c r="G158" s="154">
        <f>ROUNDDOWN(D158*F158,-3)</f>
        <v>6000000</v>
      </c>
      <c r="H158" s="188"/>
      <c r="I158" s="66" t="s">
        <v>644</v>
      </c>
      <c r="J158" s="254" cm="1">
        <f t="array" aca="1" ref="J158" ca="1">INDIRECT($J$5&amp;ROW())</f>
        <v>4</v>
      </c>
      <c r="K158" s="65" t="s">
        <v>634</v>
      </c>
      <c r="L158" s="67" cm="1">
        <f t="array" aca="1" ref="L158" ca="1">INDIRECT($L$5&amp;ROW())</f>
        <v>500000</v>
      </c>
      <c r="M158" s="67">
        <f ca="1">ROUNDDOWN(J158*L158,-3)</f>
        <v>2000000</v>
      </c>
      <c r="N158" s="67">
        <f ca="1">G158-M158</f>
        <v>4000000</v>
      </c>
      <c r="O158" s="240" t="str">
        <f ca="1">IF(AND(ISBLANK(H158),N158&lt;&gt;0),"Rev","")</f>
        <v>Rev</v>
      </c>
      <c r="P158" s="244"/>
      <c r="Q158" s="244"/>
      <c r="R158" s="65">
        <v>12</v>
      </c>
      <c r="S158" s="67">
        <v>500000</v>
      </c>
      <c r="T158" s="67">
        <f>ROUNDDOWN(R158*S158,-3)</f>
        <v>6000000</v>
      </c>
      <c r="U158" s="247">
        <v>4</v>
      </c>
      <c r="V158" s="247">
        <v>500000</v>
      </c>
      <c r="W158" s="67">
        <f>ROUNDDOWN(U158*V158,-3)</f>
        <v>2000000</v>
      </c>
      <c r="X158" s="247"/>
      <c r="Y158" s="244"/>
    </row>
    <row r="159" spans="1:25" ht="13.2" x14ac:dyDescent="0.25">
      <c r="A159" s="1" t="s">
        <v>158</v>
      </c>
      <c r="B159" s="68" t="s">
        <v>532</v>
      </c>
      <c r="C159" s="69" t="s">
        <v>159</v>
      </c>
      <c r="D159" s="68"/>
      <c r="E159" s="68"/>
      <c r="F159" s="70"/>
      <c r="G159" s="155">
        <f>G160</f>
        <v>3000000</v>
      </c>
      <c r="H159" s="189" t="s">
        <v>532</v>
      </c>
      <c r="I159" s="69" t="s">
        <v>159</v>
      </c>
      <c r="J159" s="68"/>
      <c r="K159" s="68"/>
      <c r="L159" s="70"/>
      <c r="M159" s="70">
        <f ca="1">M160</f>
        <v>3000000</v>
      </c>
      <c r="N159" s="70">
        <f ca="1">N160</f>
        <v>0</v>
      </c>
      <c r="O159" s="155"/>
      <c r="P159" s="244"/>
      <c r="Q159" s="244"/>
      <c r="R159" s="68"/>
      <c r="S159" s="70"/>
      <c r="T159" s="70"/>
      <c r="U159" s="247"/>
      <c r="V159" s="244"/>
      <c r="W159" s="244"/>
      <c r="X159" s="247"/>
      <c r="Y159" s="244"/>
    </row>
    <row r="160" spans="1:25" ht="13.2" x14ac:dyDescent="0.25">
      <c r="A160" s="1" t="s">
        <v>160</v>
      </c>
      <c r="B160" s="65"/>
      <c r="C160" s="66" t="s">
        <v>645</v>
      </c>
      <c r="D160" s="65">
        <v>2</v>
      </c>
      <c r="E160" s="65" t="s">
        <v>161</v>
      </c>
      <c r="F160" s="67">
        <v>1500000</v>
      </c>
      <c r="G160" s="154">
        <f>ROUNDDOWN(D160*F160,-3)</f>
        <v>3000000</v>
      </c>
      <c r="H160" s="188"/>
      <c r="I160" s="66" t="s">
        <v>645</v>
      </c>
      <c r="J160" s="65" cm="1">
        <f t="array" aca="1" ref="J160" ca="1">INDIRECT($J$5&amp;ROW())</f>
        <v>2</v>
      </c>
      <c r="K160" s="65" t="s">
        <v>161</v>
      </c>
      <c r="L160" s="67" cm="1">
        <f t="array" aca="1" ref="L160" ca="1">INDIRECT($L$5&amp;ROW())</f>
        <v>1500000</v>
      </c>
      <c r="M160" s="67">
        <f ca="1">ROUNDDOWN(J160*L160,-3)</f>
        <v>3000000</v>
      </c>
      <c r="N160" s="67">
        <f ca="1">G160-M160</f>
        <v>0</v>
      </c>
      <c r="O160" s="240" t="str">
        <f ca="1">IF(AND(ISBLANK(H160),N160&lt;&gt;0),"Rev","")</f>
        <v/>
      </c>
      <c r="P160" s="244"/>
      <c r="Q160" s="244"/>
      <c r="R160" s="65">
        <v>2</v>
      </c>
      <c r="S160" s="67">
        <v>1500000</v>
      </c>
      <c r="T160" s="67">
        <f>ROUNDDOWN(R160*S160,-3)</f>
        <v>3000000</v>
      </c>
      <c r="U160" s="247">
        <v>2</v>
      </c>
      <c r="V160" s="247">
        <v>1500000</v>
      </c>
      <c r="W160" s="67">
        <f>ROUNDDOWN(U160*V160,-3)</f>
        <v>3000000</v>
      </c>
      <c r="X160" s="247"/>
      <c r="Y160" s="244"/>
    </row>
    <row r="161" spans="1:25" ht="13.2" x14ac:dyDescent="0.25">
      <c r="A161" s="1" t="s">
        <v>162</v>
      </c>
      <c r="B161" s="68" t="s">
        <v>525</v>
      </c>
      <c r="C161" s="69" t="s">
        <v>35</v>
      </c>
      <c r="D161" s="68"/>
      <c r="E161" s="68"/>
      <c r="F161" s="70"/>
      <c r="G161" s="155">
        <f>G162</f>
        <v>38000000</v>
      </c>
      <c r="H161" s="189" t="s">
        <v>525</v>
      </c>
      <c r="I161" s="69" t="s">
        <v>35</v>
      </c>
      <c r="J161" s="68"/>
      <c r="K161" s="68"/>
      <c r="L161" s="70"/>
      <c r="M161" s="70">
        <f ca="1">M162</f>
        <v>40000000</v>
      </c>
      <c r="N161" s="70">
        <f ca="1">N162</f>
        <v>-2000000</v>
      </c>
      <c r="O161" s="155"/>
      <c r="P161" s="244"/>
      <c r="Q161" s="244"/>
      <c r="R161" s="68"/>
      <c r="S161" s="70"/>
      <c r="T161" s="70"/>
      <c r="U161" s="247"/>
      <c r="V161" s="244"/>
      <c r="W161" s="244"/>
      <c r="X161" s="247"/>
      <c r="Y161" s="244"/>
    </row>
    <row r="162" spans="1:25" ht="26.4" x14ac:dyDescent="0.25">
      <c r="A162" s="1" t="s">
        <v>163</v>
      </c>
      <c r="B162" s="65"/>
      <c r="C162" s="66" t="s">
        <v>646</v>
      </c>
      <c r="D162" s="65">
        <v>8</v>
      </c>
      <c r="E162" s="65" t="s">
        <v>26</v>
      </c>
      <c r="F162" s="67">
        <v>4750000</v>
      </c>
      <c r="G162" s="154">
        <f>ROUNDDOWN(D162*F162,-3)</f>
        <v>38000000</v>
      </c>
      <c r="H162" s="188"/>
      <c r="I162" s="66" t="s">
        <v>965</v>
      </c>
      <c r="J162" s="65" cm="1">
        <f t="array" aca="1" ref="J162" ca="1">INDIRECT($J$5&amp;ROW())</f>
        <v>10</v>
      </c>
      <c r="K162" s="65" t="s">
        <v>26</v>
      </c>
      <c r="L162" s="67" cm="1">
        <f t="array" aca="1" ref="L162" ca="1">INDIRECT($L$5&amp;ROW())</f>
        <v>4000000</v>
      </c>
      <c r="M162" s="67">
        <f ca="1">ROUNDDOWN(J162*L162,-3)</f>
        <v>40000000</v>
      </c>
      <c r="N162" s="67">
        <f ca="1">G162-M162</f>
        <v>-2000000</v>
      </c>
      <c r="O162" s="253" t="str">
        <f ca="1">IF(AND(ISBLANK(H162),N162&lt;&gt;0),"Rev","")</f>
        <v>Rev</v>
      </c>
      <c r="P162" s="244"/>
      <c r="Q162" s="244"/>
      <c r="R162" s="65">
        <v>10</v>
      </c>
      <c r="S162" s="67">
        <v>4000000</v>
      </c>
      <c r="T162" s="67">
        <f>ROUNDDOWN(R162*S162,-3)</f>
        <v>40000000</v>
      </c>
      <c r="U162" s="247">
        <v>10</v>
      </c>
      <c r="V162" s="247">
        <v>4000000</v>
      </c>
      <c r="W162" s="67">
        <f>ROUNDDOWN(U162*V162,-3)</f>
        <v>40000000</v>
      </c>
      <c r="X162" s="247"/>
      <c r="Y162" s="244"/>
    </row>
    <row r="163" spans="1:25" ht="13.2" x14ac:dyDescent="0.25">
      <c r="A163" s="1" t="s">
        <v>164</v>
      </c>
      <c r="B163" s="74" t="s">
        <v>583</v>
      </c>
      <c r="C163" s="75" t="s">
        <v>80</v>
      </c>
      <c r="D163" s="74"/>
      <c r="E163" s="74"/>
      <c r="F163" s="76"/>
      <c r="G163" s="157">
        <f>G164</f>
        <v>3000000</v>
      </c>
      <c r="H163" s="191" t="s">
        <v>583</v>
      </c>
      <c r="I163" s="75" t="s">
        <v>80</v>
      </c>
      <c r="J163" s="74"/>
      <c r="K163" s="74"/>
      <c r="L163" s="76"/>
      <c r="M163" s="76">
        <f ca="1">M164</f>
        <v>4200000</v>
      </c>
      <c r="N163" s="76">
        <f ca="1">N164</f>
        <v>-1200000</v>
      </c>
      <c r="O163" s="157"/>
      <c r="P163" s="244"/>
      <c r="Q163" s="244"/>
      <c r="R163" s="74"/>
      <c r="S163" s="76"/>
      <c r="T163" s="76"/>
      <c r="U163" s="247"/>
      <c r="V163" s="244"/>
      <c r="W163" s="244"/>
      <c r="X163" s="247"/>
      <c r="Y163" s="244"/>
    </row>
    <row r="164" spans="1:25" ht="13.2" x14ac:dyDescent="0.25">
      <c r="A164" s="1" t="s">
        <v>165</v>
      </c>
      <c r="B164" s="65"/>
      <c r="C164" s="66" t="s">
        <v>647</v>
      </c>
      <c r="D164" s="65">
        <v>20</v>
      </c>
      <c r="E164" s="65" t="s">
        <v>26</v>
      </c>
      <c r="F164" s="67">
        <v>150000</v>
      </c>
      <c r="G164" s="154">
        <f>ROUNDDOWN(D164*F164,-3)</f>
        <v>3000000</v>
      </c>
      <c r="H164" s="188"/>
      <c r="I164" s="66" t="s">
        <v>647</v>
      </c>
      <c r="J164" s="65" cm="1">
        <f t="array" aca="1" ref="J164" ca="1">INDIRECT($J$5&amp;ROW())</f>
        <v>28</v>
      </c>
      <c r="K164" s="65" t="s">
        <v>26</v>
      </c>
      <c r="L164" s="67" cm="1">
        <f t="array" aca="1" ref="L164" ca="1">INDIRECT($L$5&amp;ROW())</f>
        <v>150000</v>
      </c>
      <c r="M164" s="67">
        <f ca="1">ROUNDDOWN(J164*L164,-3)</f>
        <v>4200000</v>
      </c>
      <c r="N164" s="67">
        <f ca="1">G164-M164</f>
        <v>-1200000</v>
      </c>
      <c r="O164" s="253" t="str">
        <f ca="1">IF(AND(ISBLANK(H164),N164&lt;&gt;0),"Rev","")</f>
        <v>Rev</v>
      </c>
      <c r="P164" s="244"/>
      <c r="Q164" s="244"/>
      <c r="R164" s="65">
        <v>28</v>
      </c>
      <c r="S164" s="67">
        <v>150000</v>
      </c>
      <c r="T164" s="67">
        <f>ROUNDDOWN(R164*S164,-3)</f>
        <v>4200000</v>
      </c>
      <c r="U164" s="247">
        <v>28</v>
      </c>
      <c r="V164" s="247">
        <v>150000</v>
      </c>
      <c r="W164" s="67">
        <f>ROUNDDOWN(U164*V164,-3)</f>
        <v>4200000</v>
      </c>
      <c r="X164" s="247"/>
      <c r="Y164" s="244"/>
    </row>
    <row r="165" spans="1:25" ht="13.2" x14ac:dyDescent="0.25">
      <c r="A165" s="1" t="s">
        <v>166</v>
      </c>
      <c r="B165" s="80" t="s">
        <v>167</v>
      </c>
      <c r="C165" s="81" t="s">
        <v>168</v>
      </c>
      <c r="D165" s="80"/>
      <c r="E165" s="80"/>
      <c r="F165" s="82"/>
      <c r="G165" s="159">
        <f>SUM(G166,G171,G173)</f>
        <v>65000000</v>
      </c>
      <c r="H165" s="193" t="s">
        <v>167</v>
      </c>
      <c r="I165" s="81" t="s">
        <v>168</v>
      </c>
      <c r="J165" s="80"/>
      <c r="K165" s="80"/>
      <c r="L165" s="82"/>
      <c r="M165" s="82">
        <f ca="1">SUM(M166,M171,M173)</f>
        <v>59800000</v>
      </c>
      <c r="N165" s="82">
        <f ca="1">SUM(N166,N171,N173)</f>
        <v>5200000</v>
      </c>
      <c r="O165" s="159"/>
      <c r="P165" s="244" t="s">
        <v>505</v>
      </c>
      <c r="Q165" s="244" t="s">
        <v>506</v>
      </c>
      <c r="R165" s="80"/>
      <c r="S165" s="82"/>
      <c r="T165" s="82"/>
      <c r="U165" s="247"/>
      <c r="V165" s="244"/>
      <c r="W165" s="244"/>
      <c r="X165" s="247"/>
      <c r="Y165" s="244"/>
    </row>
    <row r="166" spans="1:25" ht="13.2" x14ac:dyDescent="0.25">
      <c r="A166" s="1" t="s">
        <v>169</v>
      </c>
      <c r="B166" s="68" t="s">
        <v>523</v>
      </c>
      <c r="C166" s="69" t="s">
        <v>24</v>
      </c>
      <c r="D166" s="68"/>
      <c r="E166" s="68"/>
      <c r="F166" s="70"/>
      <c r="G166" s="155">
        <f>SUM(G167:G170)</f>
        <v>22000000</v>
      </c>
      <c r="H166" s="189" t="s">
        <v>523</v>
      </c>
      <c r="I166" s="69" t="s">
        <v>24</v>
      </c>
      <c r="J166" s="68"/>
      <c r="K166" s="68"/>
      <c r="L166" s="70"/>
      <c r="M166" s="70">
        <f ca="1">SUM(M167:M170)</f>
        <v>18000000</v>
      </c>
      <c r="N166" s="70">
        <f ca="1">SUM(N167:N170)</f>
        <v>4000000</v>
      </c>
      <c r="O166" s="155"/>
      <c r="P166" s="244"/>
      <c r="Q166" s="244"/>
      <c r="R166" s="68"/>
      <c r="S166" s="70"/>
      <c r="T166" s="70"/>
      <c r="U166" s="247"/>
      <c r="V166" s="244"/>
      <c r="W166" s="244"/>
      <c r="X166" s="247"/>
      <c r="Y166" s="244"/>
    </row>
    <row r="167" spans="1:25" ht="13.2" x14ac:dyDescent="0.25">
      <c r="A167" s="1" t="s">
        <v>170</v>
      </c>
      <c r="B167" s="65"/>
      <c r="C167" s="66" t="s">
        <v>631</v>
      </c>
      <c r="D167" s="65">
        <v>4</v>
      </c>
      <c r="E167" s="65" t="s">
        <v>120</v>
      </c>
      <c r="F167" s="67">
        <v>1500000</v>
      </c>
      <c r="G167" s="154">
        <f>ROUNDDOWN(D167*F167,-3)</f>
        <v>6000000</v>
      </c>
      <c r="H167" s="188"/>
      <c r="I167" s="66" t="s">
        <v>631</v>
      </c>
      <c r="J167" s="65" cm="1">
        <f t="array" aca="1" ref="J167" ca="1">INDIRECT($J$5&amp;ROW())</f>
        <v>4</v>
      </c>
      <c r="K167" s="65" t="s">
        <v>120</v>
      </c>
      <c r="L167" s="67" cm="1">
        <f t="array" aca="1" ref="L167" ca="1">INDIRECT($L$5&amp;ROW())</f>
        <v>1500000</v>
      </c>
      <c r="M167" s="67">
        <f ca="1">ROUNDDOWN(J167*L167,-3)</f>
        <v>6000000</v>
      </c>
      <c r="N167" s="67">
        <f ca="1">G167-M167</f>
        <v>0</v>
      </c>
      <c r="O167" s="240" t="str">
        <f ca="1">IF(AND(ISBLANK(H167),N167&lt;&gt;0),"Rev","")</f>
        <v/>
      </c>
      <c r="P167" s="244"/>
      <c r="Q167" s="244"/>
      <c r="R167" s="65">
        <v>4</v>
      </c>
      <c r="S167" s="67">
        <v>1500000</v>
      </c>
      <c r="T167" s="67">
        <f>ROUNDDOWN(R167*S167,-3)</f>
        <v>6000000</v>
      </c>
      <c r="U167" s="247">
        <v>4</v>
      </c>
      <c r="V167" s="247">
        <v>1500000</v>
      </c>
      <c r="W167" s="67">
        <f>ROUNDDOWN(U167*V167,-3)</f>
        <v>6000000</v>
      </c>
      <c r="X167" s="247"/>
      <c r="Y167" s="244"/>
    </row>
    <row r="168" spans="1:25" ht="13.2" x14ac:dyDescent="0.25">
      <c r="A168" s="1" t="s">
        <v>171</v>
      </c>
      <c r="B168" s="65"/>
      <c r="C168" s="66" t="s">
        <v>563</v>
      </c>
      <c r="D168" s="65">
        <v>4</v>
      </c>
      <c r="E168" s="65" t="s">
        <v>120</v>
      </c>
      <c r="F168" s="67">
        <v>1500000</v>
      </c>
      <c r="G168" s="154">
        <f>ROUNDDOWN(D168*F168,-3)</f>
        <v>6000000</v>
      </c>
      <c r="H168" s="188"/>
      <c r="I168" s="66" t="s">
        <v>563</v>
      </c>
      <c r="J168" s="65" cm="1">
        <f t="array" aca="1" ref="J168" ca="1">INDIRECT($J$5&amp;ROW())</f>
        <v>4</v>
      </c>
      <c r="K168" s="65" t="s">
        <v>120</v>
      </c>
      <c r="L168" s="67" cm="1">
        <f t="array" aca="1" ref="L168" ca="1">INDIRECT($L$5&amp;ROW())</f>
        <v>1500000</v>
      </c>
      <c r="M168" s="67">
        <f ca="1">ROUNDDOWN(J168*L168,-3)</f>
        <v>6000000</v>
      </c>
      <c r="N168" s="67">
        <f ca="1">G168-M168</f>
        <v>0</v>
      </c>
      <c r="O168" s="240" t="str">
        <f ca="1">IF(AND(ISBLANK(H168),N168&lt;&gt;0),"Rev","")</f>
        <v/>
      </c>
      <c r="P168" s="244"/>
      <c r="Q168" s="244"/>
      <c r="R168" s="65">
        <v>4</v>
      </c>
      <c r="S168" s="67">
        <v>1500000</v>
      </c>
      <c r="T168" s="67">
        <f>ROUNDDOWN(R168*S168,-3)</f>
        <v>6000000</v>
      </c>
      <c r="U168" s="247">
        <v>4</v>
      </c>
      <c r="V168" s="247">
        <v>1500000</v>
      </c>
      <c r="W168" s="67">
        <f>ROUNDDOWN(U168*V168,-3)</f>
        <v>6000000</v>
      </c>
      <c r="X168" s="247"/>
      <c r="Y168" s="244"/>
    </row>
    <row r="169" spans="1:25" ht="13.2" x14ac:dyDescent="0.25">
      <c r="A169" s="1" t="s">
        <v>172</v>
      </c>
      <c r="B169" s="65"/>
      <c r="C169" s="66" t="s">
        <v>564</v>
      </c>
      <c r="D169" s="65">
        <v>4</v>
      </c>
      <c r="E169" s="65" t="s">
        <v>120</v>
      </c>
      <c r="F169" s="67">
        <v>1000000</v>
      </c>
      <c r="G169" s="154">
        <f>ROUNDDOWN(D169*F169,-3)</f>
        <v>4000000</v>
      </c>
      <c r="H169" s="188"/>
      <c r="I169" s="66" t="s">
        <v>564</v>
      </c>
      <c r="J169" s="65" cm="1">
        <f t="array" aca="1" ref="J169" ca="1">INDIRECT($J$5&amp;ROW())</f>
        <v>4</v>
      </c>
      <c r="K169" s="65" t="s">
        <v>120</v>
      </c>
      <c r="L169" s="67" cm="1">
        <f t="array" aca="1" ref="L169" ca="1">INDIRECT($L$5&amp;ROW())</f>
        <v>1000000</v>
      </c>
      <c r="M169" s="67">
        <f ca="1">ROUNDDOWN(J169*L169,-3)</f>
        <v>4000000</v>
      </c>
      <c r="N169" s="67">
        <f ca="1">G169-M169</f>
        <v>0</v>
      </c>
      <c r="O169" s="240" t="str">
        <f ca="1">IF(AND(ISBLANK(H169),N169&lt;&gt;0),"Rev","")</f>
        <v/>
      </c>
      <c r="P169" s="244"/>
      <c r="Q169" s="244"/>
      <c r="R169" s="65">
        <v>4</v>
      </c>
      <c r="S169" s="67">
        <v>1000000</v>
      </c>
      <c r="T169" s="67">
        <f>ROUNDDOWN(R169*S169,-3)</f>
        <v>4000000</v>
      </c>
      <c r="U169" s="247">
        <v>4</v>
      </c>
      <c r="V169" s="247">
        <v>1000000</v>
      </c>
      <c r="W169" s="67">
        <f>ROUNDDOWN(U169*V169,-3)</f>
        <v>4000000</v>
      </c>
      <c r="X169" s="247"/>
      <c r="Y169" s="244"/>
    </row>
    <row r="170" spans="1:25" ht="13.2" x14ac:dyDescent="0.25">
      <c r="A170" s="1" t="s">
        <v>173</v>
      </c>
      <c r="B170" s="65"/>
      <c r="C170" s="66" t="s">
        <v>644</v>
      </c>
      <c r="D170" s="65">
        <v>12</v>
      </c>
      <c r="E170" s="65" t="s">
        <v>634</v>
      </c>
      <c r="F170" s="67">
        <v>500000</v>
      </c>
      <c r="G170" s="154">
        <f>ROUNDDOWN(D170*F170,-3)</f>
        <v>6000000</v>
      </c>
      <c r="H170" s="188"/>
      <c r="I170" s="66" t="s">
        <v>644</v>
      </c>
      <c r="J170" s="254" cm="1">
        <f t="array" aca="1" ref="J170" ca="1">INDIRECT($J$5&amp;ROW())</f>
        <v>4</v>
      </c>
      <c r="K170" s="65" t="s">
        <v>634</v>
      </c>
      <c r="L170" s="67" cm="1">
        <f t="array" aca="1" ref="L170" ca="1">INDIRECT($L$5&amp;ROW())</f>
        <v>500000</v>
      </c>
      <c r="M170" s="67">
        <f ca="1">ROUNDDOWN(J170*L170,-3)</f>
        <v>2000000</v>
      </c>
      <c r="N170" s="67">
        <f ca="1">G170-M170</f>
        <v>4000000</v>
      </c>
      <c r="O170" s="240" t="str">
        <f ca="1">IF(AND(ISBLANK(H170),N170&lt;&gt;0),"Rev","")</f>
        <v>Rev</v>
      </c>
      <c r="P170" s="244"/>
      <c r="Q170" s="244"/>
      <c r="R170" s="65">
        <v>12</v>
      </c>
      <c r="S170" s="67">
        <v>500000</v>
      </c>
      <c r="T170" s="67">
        <f>ROUNDDOWN(R170*S170,-3)</f>
        <v>6000000</v>
      </c>
      <c r="U170" s="247">
        <v>4</v>
      </c>
      <c r="V170" s="247">
        <v>500000</v>
      </c>
      <c r="W170" s="67">
        <f>ROUNDDOWN(U170*V170,-3)</f>
        <v>2000000</v>
      </c>
      <c r="X170" s="247"/>
      <c r="Y170" s="244"/>
    </row>
    <row r="171" spans="1:25" ht="13.2" x14ac:dyDescent="0.25">
      <c r="A171" s="1" t="s">
        <v>174</v>
      </c>
      <c r="B171" s="68" t="s">
        <v>525</v>
      </c>
      <c r="C171" s="69" t="s">
        <v>35</v>
      </c>
      <c r="D171" s="68"/>
      <c r="E171" s="68"/>
      <c r="F171" s="70"/>
      <c r="G171" s="155">
        <f>G172</f>
        <v>40000000</v>
      </c>
      <c r="H171" s="189" t="s">
        <v>525</v>
      </c>
      <c r="I171" s="69" t="s">
        <v>35</v>
      </c>
      <c r="J171" s="68"/>
      <c r="K171" s="68"/>
      <c r="L171" s="70"/>
      <c r="M171" s="70">
        <f ca="1">M172</f>
        <v>40000000</v>
      </c>
      <c r="N171" s="70">
        <f ca="1">N172</f>
        <v>0</v>
      </c>
      <c r="O171" s="155"/>
      <c r="P171" s="244"/>
      <c r="Q171" s="244"/>
      <c r="R171" s="68"/>
      <c r="S171" s="70"/>
      <c r="T171" s="70"/>
      <c r="U171" s="247"/>
      <c r="V171" s="244"/>
      <c r="W171" s="244"/>
      <c r="X171" s="247"/>
      <c r="Y171" s="244"/>
    </row>
    <row r="172" spans="1:25" ht="26.4" x14ac:dyDescent="0.25">
      <c r="A172" s="1" t="s">
        <v>175</v>
      </c>
      <c r="B172" s="65"/>
      <c r="C172" s="66" t="s">
        <v>648</v>
      </c>
      <c r="D172" s="65">
        <v>10</v>
      </c>
      <c r="E172" s="65" t="s">
        <v>26</v>
      </c>
      <c r="F172" s="67">
        <v>4000000</v>
      </c>
      <c r="G172" s="154">
        <f>ROUNDDOWN(D172*F172,-3)</f>
        <v>40000000</v>
      </c>
      <c r="H172" s="188"/>
      <c r="I172" s="66" t="s">
        <v>648</v>
      </c>
      <c r="J172" s="65" cm="1">
        <f t="array" aca="1" ref="J172" ca="1">INDIRECT($J$5&amp;ROW())</f>
        <v>10</v>
      </c>
      <c r="K172" s="65" t="s">
        <v>26</v>
      </c>
      <c r="L172" s="67" cm="1">
        <f t="array" aca="1" ref="L172" ca="1">INDIRECT($L$5&amp;ROW())</f>
        <v>4000000</v>
      </c>
      <c r="M172" s="67">
        <f ca="1">ROUNDDOWN(J172*L172,-3)</f>
        <v>40000000</v>
      </c>
      <c r="N172" s="67">
        <f ca="1">G172-M172</f>
        <v>0</v>
      </c>
      <c r="O172" s="240" t="str">
        <f ca="1">IF(AND(ISBLANK(H172),N172&lt;&gt;0),"Rev","")</f>
        <v/>
      </c>
      <c r="P172" s="244"/>
      <c r="Q172" s="244"/>
      <c r="R172" s="65">
        <v>10</v>
      </c>
      <c r="S172" s="67">
        <v>4000000</v>
      </c>
      <c r="T172" s="67">
        <f>ROUNDDOWN(R172*S172,-3)</f>
        <v>40000000</v>
      </c>
      <c r="U172" s="247">
        <v>10</v>
      </c>
      <c r="V172" s="247">
        <v>4000000</v>
      </c>
      <c r="W172" s="67">
        <f>ROUNDDOWN(U172*V172,-3)</f>
        <v>40000000</v>
      </c>
      <c r="X172" s="247"/>
      <c r="Y172" s="244"/>
    </row>
    <row r="173" spans="1:25" ht="13.2" x14ac:dyDescent="0.25">
      <c r="A173" s="1" t="s">
        <v>649</v>
      </c>
      <c r="B173" s="68" t="s">
        <v>583</v>
      </c>
      <c r="C173" s="69" t="s">
        <v>80</v>
      </c>
      <c r="D173" s="68"/>
      <c r="E173" s="68"/>
      <c r="F173" s="70"/>
      <c r="G173" s="155">
        <f>G174</f>
        <v>3000000</v>
      </c>
      <c r="H173" s="189" t="s">
        <v>583</v>
      </c>
      <c r="I173" s="69" t="s">
        <v>80</v>
      </c>
      <c r="J173" s="68"/>
      <c r="K173" s="68"/>
      <c r="L173" s="70"/>
      <c r="M173" s="70">
        <f ca="1">M174</f>
        <v>1800000</v>
      </c>
      <c r="N173" s="70">
        <f ca="1">N174</f>
        <v>1200000</v>
      </c>
      <c r="O173" s="155"/>
      <c r="P173" s="244"/>
      <c r="Q173" s="244"/>
      <c r="R173" s="68"/>
      <c r="S173" s="70"/>
      <c r="T173" s="70"/>
      <c r="U173" s="247"/>
      <c r="V173" s="244"/>
      <c r="W173" s="244"/>
      <c r="X173" s="247"/>
      <c r="Y173" s="244"/>
    </row>
    <row r="174" spans="1:25" ht="13.2" x14ac:dyDescent="0.25">
      <c r="A174" s="1" t="s">
        <v>650</v>
      </c>
      <c r="B174" s="65"/>
      <c r="C174" s="66" t="s">
        <v>647</v>
      </c>
      <c r="D174" s="65">
        <v>20</v>
      </c>
      <c r="E174" s="65" t="s">
        <v>26</v>
      </c>
      <c r="F174" s="67">
        <v>150000</v>
      </c>
      <c r="G174" s="154">
        <f>ROUNDDOWN(D174*F174,-3)</f>
        <v>3000000</v>
      </c>
      <c r="H174" s="188"/>
      <c r="I174" s="66" t="s">
        <v>647</v>
      </c>
      <c r="J174" s="65" cm="1">
        <f t="array" aca="1" ref="J174" ca="1">INDIRECT($J$5&amp;ROW())</f>
        <v>12</v>
      </c>
      <c r="K174" s="65" t="s">
        <v>26</v>
      </c>
      <c r="L174" s="67" cm="1">
        <f t="array" aca="1" ref="L174" ca="1">INDIRECT($L$5&amp;ROW())</f>
        <v>150000</v>
      </c>
      <c r="M174" s="67">
        <f ca="1">ROUNDDOWN(J174*L174,-3)</f>
        <v>1800000</v>
      </c>
      <c r="N174" s="67">
        <f ca="1">G174-M174</f>
        <v>1200000</v>
      </c>
      <c r="O174" s="253" t="str">
        <f ca="1">IF(AND(ISBLANK(H174),N174&lt;&gt;0),"Rev","")</f>
        <v>Rev</v>
      </c>
      <c r="P174" s="244"/>
      <c r="Q174" s="244"/>
      <c r="R174" s="65">
        <v>12</v>
      </c>
      <c r="S174" s="67">
        <v>150000</v>
      </c>
      <c r="T174" s="67">
        <f>ROUNDDOWN(R174*S174,-3)</f>
        <v>1800000</v>
      </c>
      <c r="U174" s="247">
        <v>12</v>
      </c>
      <c r="V174" s="247">
        <v>150000</v>
      </c>
      <c r="W174" s="67">
        <f>ROUNDDOWN(U174*V174,-3)</f>
        <v>1800000</v>
      </c>
      <c r="X174" s="247"/>
      <c r="Y174" s="244"/>
    </row>
    <row r="175" spans="1:25" ht="13.2" x14ac:dyDescent="0.25">
      <c r="A175" s="1" t="s">
        <v>176</v>
      </c>
      <c r="B175" s="80" t="s">
        <v>177</v>
      </c>
      <c r="C175" s="81" t="s">
        <v>178</v>
      </c>
      <c r="D175" s="80"/>
      <c r="E175" s="80"/>
      <c r="F175" s="82"/>
      <c r="G175" s="159">
        <f>SUM(G176,G181,G183,G186)</f>
        <v>82785000</v>
      </c>
      <c r="H175" s="193" t="s">
        <v>177</v>
      </c>
      <c r="I175" s="81" t="s">
        <v>178</v>
      </c>
      <c r="J175" s="80"/>
      <c r="K175" s="80"/>
      <c r="L175" s="82"/>
      <c r="M175" s="82">
        <f ca="1">SUM(M176,M181,M183,M186)</f>
        <v>152285000</v>
      </c>
      <c r="N175" s="82">
        <f ca="1">SUM(N176,N181,N183,N186)</f>
        <v>-69500000</v>
      </c>
      <c r="O175" s="159"/>
      <c r="P175" s="244" t="s">
        <v>505</v>
      </c>
      <c r="Q175" s="244" t="s">
        <v>506</v>
      </c>
      <c r="R175" s="80"/>
      <c r="S175" s="82"/>
      <c r="T175" s="82"/>
      <c r="U175" s="247"/>
      <c r="V175" s="244"/>
      <c r="W175" s="244"/>
      <c r="X175" s="247"/>
      <c r="Y175" s="244"/>
    </row>
    <row r="176" spans="1:25" ht="13.2" x14ac:dyDescent="0.25">
      <c r="A176" s="1" t="s">
        <v>179</v>
      </c>
      <c r="B176" s="74" t="s">
        <v>523</v>
      </c>
      <c r="C176" s="75" t="s">
        <v>24</v>
      </c>
      <c r="D176" s="74"/>
      <c r="E176" s="74"/>
      <c r="F176" s="76"/>
      <c r="G176" s="157">
        <f>SUM(G177:G180)</f>
        <v>22000000</v>
      </c>
      <c r="H176" s="191" t="s">
        <v>523</v>
      </c>
      <c r="I176" s="75" t="s">
        <v>24</v>
      </c>
      <c r="J176" s="74"/>
      <c r="K176" s="74"/>
      <c r="L176" s="76"/>
      <c r="M176" s="76">
        <f ca="1">SUM(M177:M180)</f>
        <v>18000000</v>
      </c>
      <c r="N176" s="76">
        <f ca="1">SUM(N177:N180)</f>
        <v>4000000</v>
      </c>
      <c r="O176" s="157"/>
      <c r="P176" s="244"/>
      <c r="Q176" s="244"/>
      <c r="R176" s="74"/>
      <c r="S176" s="76"/>
      <c r="T176" s="76"/>
      <c r="U176" s="247"/>
      <c r="V176" s="244"/>
      <c r="W176" s="244"/>
      <c r="X176" s="247"/>
      <c r="Y176" s="244"/>
    </row>
    <row r="177" spans="1:25" ht="13.2" x14ac:dyDescent="0.25">
      <c r="A177" s="1" t="s">
        <v>180</v>
      </c>
      <c r="B177" s="65"/>
      <c r="C177" s="66" t="s">
        <v>631</v>
      </c>
      <c r="D177" s="65">
        <v>4</v>
      </c>
      <c r="E177" s="65" t="s">
        <v>120</v>
      </c>
      <c r="F177" s="67">
        <v>1500000</v>
      </c>
      <c r="G177" s="154">
        <f>ROUNDDOWN(D177*F177,-3)</f>
        <v>6000000</v>
      </c>
      <c r="H177" s="188"/>
      <c r="I177" s="66" t="s">
        <v>631</v>
      </c>
      <c r="J177" s="65" cm="1">
        <f t="array" aca="1" ref="J177" ca="1">INDIRECT($J$5&amp;ROW())</f>
        <v>4</v>
      </c>
      <c r="K177" s="65" t="s">
        <v>120</v>
      </c>
      <c r="L177" s="67" cm="1">
        <f t="array" aca="1" ref="L177" ca="1">INDIRECT($L$5&amp;ROW())</f>
        <v>1500000</v>
      </c>
      <c r="M177" s="67">
        <f ca="1">ROUNDDOWN(J177*L177,-3)</f>
        <v>6000000</v>
      </c>
      <c r="N177" s="67">
        <f ca="1">G177-M177</f>
        <v>0</v>
      </c>
      <c r="O177" s="240" t="str">
        <f ca="1">IF(AND(ISBLANK(H177),N177&lt;&gt;0),"Rev","")</f>
        <v/>
      </c>
      <c r="P177" s="244"/>
      <c r="Q177" s="244"/>
      <c r="R177" s="65">
        <v>4</v>
      </c>
      <c r="S177" s="67">
        <v>1500000</v>
      </c>
      <c r="T177" s="67">
        <f>ROUNDDOWN(R177*S177,-3)</f>
        <v>6000000</v>
      </c>
      <c r="U177" s="247">
        <v>4</v>
      </c>
      <c r="V177" s="247">
        <v>1500000</v>
      </c>
      <c r="W177" s="67">
        <f>ROUNDDOWN(U177*V177,-3)</f>
        <v>6000000</v>
      </c>
      <c r="X177" s="247"/>
      <c r="Y177" s="244"/>
    </row>
    <row r="178" spans="1:25" ht="13.2" x14ac:dyDescent="0.25">
      <c r="A178" s="1" t="s">
        <v>181</v>
      </c>
      <c r="B178" s="65"/>
      <c r="C178" s="66" t="s">
        <v>563</v>
      </c>
      <c r="D178" s="65">
        <v>4</v>
      </c>
      <c r="E178" s="65" t="s">
        <v>120</v>
      </c>
      <c r="F178" s="67">
        <v>1500000</v>
      </c>
      <c r="G178" s="154">
        <f>ROUNDDOWN(D178*F178,-3)</f>
        <v>6000000</v>
      </c>
      <c r="H178" s="188"/>
      <c r="I178" s="66" t="s">
        <v>563</v>
      </c>
      <c r="J178" s="65" cm="1">
        <f t="array" aca="1" ref="J178" ca="1">INDIRECT($J$5&amp;ROW())</f>
        <v>4</v>
      </c>
      <c r="K178" s="65" t="s">
        <v>120</v>
      </c>
      <c r="L178" s="67" cm="1">
        <f t="array" aca="1" ref="L178" ca="1">INDIRECT($L$5&amp;ROW())</f>
        <v>1500000</v>
      </c>
      <c r="M178" s="67">
        <f ca="1">ROUNDDOWN(J178*L178,-3)</f>
        <v>6000000</v>
      </c>
      <c r="N178" s="67">
        <f ca="1">G178-M178</f>
        <v>0</v>
      </c>
      <c r="O178" s="240" t="str">
        <f ca="1">IF(AND(ISBLANK(H178),N178&lt;&gt;0),"Rev","")</f>
        <v/>
      </c>
      <c r="P178" s="244"/>
      <c r="Q178" s="244"/>
      <c r="R178" s="65">
        <v>4</v>
      </c>
      <c r="S178" s="67">
        <v>1500000</v>
      </c>
      <c r="T178" s="67">
        <f>ROUNDDOWN(R178*S178,-3)</f>
        <v>6000000</v>
      </c>
      <c r="U178" s="247">
        <v>4</v>
      </c>
      <c r="V178" s="247">
        <v>1500000</v>
      </c>
      <c r="W178" s="67">
        <f>ROUNDDOWN(U178*V178,-3)</f>
        <v>6000000</v>
      </c>
      <c r="X178" s="247"/>
      <c r="Y178" s="244"/>
    </row>
    <row r="179" spans="1:25" ht="13.2" x14ac:dyDescent="0.25">
      <c r="A179" s="1" t="s">
        <v>182</v>
      </c>
      <c r="B179" s="65"/>
      <c r="C179" s="66" t="s">
        <v>564</v>
      </c>
      <c r="D179" s="65">
        <v>4</v>
      </c>
      <c r="E179" s="65" t="s">
        <v>120</v>
      </c>
      <c r="F179" s="67">
        <v>1000000</v>
      </c>
      <c r="G179" s="154">
        <f>ROUNDDOWN(D179*F179,-3)</f>
        <v>4000000</v>
      </c>
      <c r="H179" s="188"/>
      <c r="I179" s="66" t="s">
        <v>564</v>
      </c>
      <c r="J179" s="65" cm="1">
        <f t="array" aca="1" ref="J179" ca="1">INDIRECT($J$5&amp;ROW())</f>
        <v>4</v>
      </c>
      <c r="K179" s="65" t="s">
        <v>120</v>
      </c>
      <c r="L179" s="67" cm="1">
        <f t="array" aca="1" ref="L179" ca="1">INDIRECT($L$5&amp;ROW())</f>
        <v>1000000</v>
      </c>
      <c r="M179" s="67">
        <f ca="1">ROUNDDOWN(J179*L179,-3)</f>
        <v>4000000</v>
      </c>
      <c r="N179" s="67">
        <f ca="1">G179-M179</f>
        <v>0</v>
      </c>
      <c r="O179" s="240" t="str">
        <f ca="1">IF(AND(ISBLANK(H179),N179&lt;&gt;0),"Rev","")</f>
        <v/>
      </c>
      <c r="P179" s="244"/>
      <c r="Q179" s="244"/>
      <c r="R179" s="65">
        <v>4</v>
      </c>
      <c r="S179" s="67">
        <v>1000000</v>
      </c>
      <c r="T179" s="67">
        <f>ROUNDDOWN(R179*S179,-3)</f>
        <v>4000000</v>
      </c>
      <c r="U179" s="247">
        <v>4</v>
      </c>
      <c r="V179" s="247">
        <v>1000000</v>
      </c>
      <c r="W179" s="67">
        <f>ROUNDDOWN(U179*V179,-3)</f>
        <v>4000000</v>
      </c>
      <c r="X179" s="247"/>
      <c r="Y179" s="244"/>
    </row>
    <row r="180" spans="1:25" ht="13.2" x14ac:dyDescent="0.25">
      <c r="A180" s="1" t="s">
        <v>183</v>
      </c>
      <c r="B180" s="65"/>
      <c r="C180" s="66" t="s">
        <v>644</v>
      </c>
      <c r="D180" s="65">
        <v>24</v>
      </c>
      <c r="E180" s="65" t="s">
        <v>634</v>
      </c>
      <c r="F180" s="67">
        <v>250000</v>
      </c>
      <c r="G180" s="154">
        <f>ROUNDDOWN(D180*F180,-3)</f>
        <v>6000000</v>
      </c>
      <c r="H180" s="188"/>
      <c r="I180" s="66" t="s">
        <v>644</v>
      </c>
      <c r="J180" s="254" cm="1">
        <f t="array" aca="1" ref="J180" ca="1">INDIRECT($J$5&amp;ROW())</f>
        <v>8</v>
      </c>
      <c r="K180" s="65" t="s">
        <v>634</v>
      </c>
      <c r="L180" s="67" cm="1">
        <f t="array" aca="1" ref="L180" ca="1">INDIRECT($L$5&amp;ROW())</f>
        <v>250000</v>
      </c>
      <c r="M180" s="67">
        <f ca="1">ROUNDDOWN(J180*L180,-3)</f>
        <v>2000000</v>
      </c>
      <c r="N180" s="67">
        <f ca="1">G180-M180</f>
        <v>4000000</v>
      </c>
      <c r="O180" s="240" t="str">
        <f ca="1">IF(AND(ISBLANK(H180),N180&lt;&gt;0),"Rev","")</f>
        <v>Rev</v>
      </c>
      <c r="P180" s="244"/>
      <c r="Q180" s="244"/>
      <c r="R180" s="65">
        <v>24</v>
      </c>
      <c r="S180" s="67">
        <v>250000</v>
      </c>
      <c r="T180" s="67">
        <f>ROUNDDOWN(R180*S180,-3)</f>
        <v>6000000</v>
      </c>
      <c r="U180" s="247">
        <v>8</v>
      </c>
      <c r="V180" s="247">
        <v>250000</v>
      </c>
      <c r="W180" s="67">
        <f>ROUNDDOWN(U180*V180,-3)</f>
        <v>2000000</v>
      </c>
      <c r="X180" s="247"/>
      <c r="Y180" s="244"/>
    </row>
    <row r="181" spans="1:25" ht="13.2" x14ac:dyDescent="0.25">
      <c r="A181" s="1" t="s">
        <v>651</v>
      </c>
      <c r="B181" s="68" t="s">
        <v>524</v>
      </c>
      <c r="C181" s="69" t="s">
        <v>73</v>
      </c>
      <c r="D181" s="68"/>
      <c r="E181" s="68"/>
      <c r="F181" s="70"/>
      <c r="G181" s="155">
        <f>G182</f>
        <v>26250000</v>
      </c>
      <c r="H181" s="189" t="s">
        <v>524</v>
      </c>
      <c r="I181" s="69" t="s">
        <v>73</v>
      </c>
      <c r="J181" s="68"/>
      <c r="K181" s="68"/>
      <c r="L181" s="70"/>
      <c r="M181" s="70">
        <f ca="1">M182</f>
        <v>26250000</v>
      </c>
      <c r="N181" s="70">
        <f ca="1">N182</f>
        <v>0</v>
      </c>
      <c r="O181" s="155"/>
      <c r="P181" s="244"/>
      <c r="Q181" s="244"/>
      <c r="R181" s="68"/>
      <c r="S181" s="70"/>
      <c r="T181" s="70"/>
      <c r="U181" s="247"/>
      <c r="V181" s="244"/>
      <c r="W181" s="244"/>
      <c r="X181" s="247"/>
      <c r="Y181" s="244"/>
    </row>
    <row r="182" spans="1:25" ht="13.2" x14ac:dyDescent="0.25">
      <c r="A182" s="1" t="s">
        <v>652</v>
      </c>
      <c r="B182" s="65"/>
      <c r="C182" s="66" t="s">
        <v>653</v>
      </c>
      <c r="D182" s="65">
        <v>15</v>
      </c>
      <c r="E182" s="65" t="s">
        <v>26</v>
      </c>
      <c r="F182" s="67">
        <v>1750000</v>
      </c>
      <c r="G182" s="154">
        <f>ROUNDDOWN(D182*F182,-3)</f>
        <v>26250000</v>
      </c>
      <c r="H182" s="188"/>
      <c r="I182" s="66" t="s">
        <v>653</v>
      </c>
      <c r="J182" s="65" cm="1">
        <f t="array" aca="1" ref="J182" ca="1">INDIRECT($J$5&amp;ROW())</f>
        <v>15</v>
      </c>
      <c r="K182" s="65" t="s">
        <v>26</v>
      </c>
      <c r="L182" s="67" cm="1">
        <f t="array" aca="1" ref="L182" ca="1">INDIRECT($L$5&amp;ROW())</f>
        <v>1750000</v>
      </c>
      <c r="M182" s="67">
        <f ca="1">ROUNDDOWN(J182*L182,-3)</f>
        <v>26250000</v>
      </c>
      <c r="N182" s="67">
        <f ca="1">G182-M182</f>
        <v>0</v>
      </c>
      <c r="O182" s="240" t="str">
        <f ca="1">IF(AND(ISBLANK(H182),N182&lt;&gt;0),"Rev","")</f>
        <v/>
      </c>
      <c r="P182" s="244"/>
      <c r="Q182" s="244"/>
      <c r="R182" s="65">
        <v>15</v>
      </c>
      <c r="S182" s="67">
        <v>1750000</v>
      </c>
      <c r="T182" s="67">
        <f>ROUNDDOWN(R182*S182,-3)</f>
        <v>26250000</v>
      </c>
      <c r="U182" s="247">
        <v>15</v>
      </c>
      <c r="V182" s="247">
        <v>1750000</v>
      </c>
      <c r="W182" s="67">
        <f>ROUNDDOWN(U182*V182,-3)</f>
        <v>26250000</v>
      </c>
      <c r="X182" s="247"/>
      <c r="Y182" s="244"/>
    </row>
    <row r="183" spans="1:25" ht="13.2" x14ac:dyDescent="0.25">
      <c r="A183" s="1" t="s">
        <v>186</v>
      </c>
      <c r="B183" s="68" t="s">
        <v>525</v>
      </c>
      <c r="C183" s="69" t="s">
        <v>35</v>
      </c>
      <c r="D183" s="68"/>
      <c r="E183" s="68"/>
      <c r="F183" s="70"/>
      <c r="G183" s="155">
        <f>G184</f>
        <v>32435000</v>
      </c>
      <c r="H183" s="189" t="s">
        <v>525</v>
      </c>
      <c r="I183" s="69" t="s">
        <v>35</v>
      </c>
      <c r="J183" s="68"/>
      <c r="K183" s="68"/>
      <c r="L183" s="70"/>
      <c r="M183" s="70">
        <f ca="1">SUM(M184:M185)</f>
        <v>105935000</v>
      </c>
      <c r="N183" s="70">
        <f ca="1">SUM(N184:N185)</f>
        <v>-73500000</v>
      </c>
      <c r="O183" s="155"/>
      <c r="P183" s="244"/>
      <c r="Q183" s="244"/>
      <c r="R183" s="68"/>
      <c r="S183" s="70"/>
      <c r="T183" s="70"/>
      <c r="U183" s="247"/>
      <c r="V183" s="244"/>
      <c r="W183" s="244"/>
      <c r="X183" s="247"/>
      <c r="Y183" s="244"/>
    </row>
    <row r="184" spans="1:25" ht="13.2" x14ac:dyDescent="0.25">
      <c r="A184" s="1" t="s">
        <v>187</v>
      </c>
      <c r="B184" s="65"/>
      <c r="C184" s="66" t="s">
        <v>654</v>
      </c>
      <c r="D184" s="65">
        <v>12</v>
      </c>
      <c r="E184" s="65" t="s">
        <v>26</v>
      </c>
      <c r="F184" s="67">
        <v>2702917</v>
      </c>
      <c r="G184" s="154">
        <f>ROUNDDOWN(D184*F184,-3)</f>
        <v>32435000</v>
      </c>
      <c r="H184" s="188"/>
      <c r="I184" s="66" t="s">
        <v>654</v>
      </c>
      <c r="J184" s="65" cm="1">
        <f t="array" aca="1" ref="J184" ca="1">INDIRECT($J$5&amp;ROW())</f>
        <v>10</v>
      </c>
      <c r="K184" s="65" t="s">
        <v>26</v>
      </c>
      <c r="L184" s="67" cm="1">
        <f t="array" aca="1" ref="L184" ca="1">INDIRECT($L$5&amp;ROW())</f>
        <v>3843500</v>
      </c>
      <c r="M184" s="67">
        <f ca="1">ROUNDDOWN(J184*L184,-3)</f>
        <v>38435000</v>
      </c>
      <c r="N184" s="67">
        <f ca="1">G184-M184</f>
        <v>-6000000</v>
      </c>
      <c r="O184" s="253" t="str">
        <f ca="1">IF(AND(ISBLANK(H184),N184&lt;&gt;0),"Rev","")</f>
        <v>Rev</v>
      </c>
      <c r="P184" s="244"/>
      <c r="Q184" s="244"/>
      <c r="R184" s="65">
        <v>10</v>
      </c>
      <c r="S184" s="67">
        <v>3843500</v>
      </c>
      <c r="T184" s="67">
        <f>ROUNDDOWN(R184*S184,-3)</f>
        <v>38435000</v>
      </c>
      <c r="U184" s="247">
        <v>10</v>
      </c>
      <c r="V184" s="247">
        <v>3843500</v>
      </c>
      <c r="W184" s="67">
        <f>ROUNDDOWN(U184*V184,-3)</f>
        <v>38435000</v>
      </c>
      <c r="X184" s="247"/>
      <c r="Y184" s="244"/>
    </row>
    <row r="185" spans="1:25" ht="26.4" x14ac:dyDescent="0.25">
      <c r="A185" s="1"/>
      <c r="B185" s="65"/>
      <c r="C185" s="66"/>
      <c r="D185" s="65"/>
      <c r="E185" s="65"/>
      <c r="F185" s="67"/>
      <c r="G185" s="154"/>
      <c r="H185" s="188"/>
      <c r="I185" s="226" t="s">
        <v>966</v>
      </c>
      <c r="J185" s="65" cm="1">
        <f t="array" aca="1" ref="J185" ca="1">INDIRECT($J$5&amp;ROW())</f>
        <v>15</v>
      </c>
      <c r="K185" s="65" t="s">
        <v>26</v>
      </c>
      <c r="L185" s="67" cm="1">
        <f t="array" aca="1" ref="L185" ca="1">INDIRECT($L$5&amp;ROW())</f>
        <v>4500000</v>
      </c>
      <c r="M185" s="67">
        <f ca="1">ROUNDDOWN(J185*L185,-3)</f>
        <v>67500000</v>
      </c>
      <c r="N185" s="67">
        <f ca="1">G185-M185</f>
        <v>-67500000</v>
      </c>
      <c r="O185" s="253" t="str">
        <f ca="1">IF(AND(ISBLANK(H185),N185&lt;&gt;0),"Rev","")</f>
        <v>Rev</v>
      </c>
      <c r="P185" s="244"/>
      <c r="Q185" s="244"/>
      <c r="R185" s="65">
        <v>15</v>
      </c>
      <c r="S185" s="67">
        <v>4500000</v>
      </c>
      <c r="T185" s="67">
        <f>ROUNDDOWN(R185*S185,-3)</f>
        <v>67500000</v>
      </c>
      <c r="U185" s="247">
        <v>15</v>
      </c>
      <c r="V185" s="247">
        <v>4500000</v>
      </c>
      <c r="W185" s="67">
        <f>ROUNDDOWN(U185*V185,-3)</f>
        <v>67500000</v>
      </c>
      <c r="X185" s="247"/>
      <c r="Y185" s="244"/>
    </row>
    <row r="186" spans="1:25" ht="13.2" x14ac:dyDescent="0.25">
      <c r="A186" s="1" t="s">
        <v>188</v>
      </c>
      <c r="B186" s="62" t="s">
        <v>583</v>
      </c>
      <c r="C186" s="63" t="s">
        <v>80</v>
      </c>
      <c r="D186" s="62"/>
      <c r="E186" s="62"/>
      <c r="F186" s="64"/>
      <c r="G186" s="153">
        <f>G187</f>
        <v>2100000</v>
      </c>
      <c r="H186" s="187" t="s">
        <v>583</v>
      </c>
      <c r="I186" s="63" t="s">
        <v>80</v>
      </c>
      <c r="J186" s="62"/>
      <c r="K186" s="62"/>
      <c r="L186" s="64"/>
      <c r="M186" s="64">
        <f ca="1">M187</f>
        <v>2100000</v>
      </c>
      <c r="N186" s="64">
        <f ca="1">N187</f>
        <v>0</v>
      </c>
      <c r="O186" s="153"/>
      <c r="P186" s="244"/>
      <c r="Q186" s="244"/>
      <c r="R186" s="62"/>
      <c r="S186" s="64"/>
      <c r="T186" s="64"/>
      <c r="U186" s="247"/>
      <c r="V186" s="244"/>
      <c r="W186" s="244"/>
      <c r="X186" s="247"/>
      <c r="Y186" s="244"/>
    </row>
    <row r="187" spans="1:25" ht="13.2" x14ac:dyDescent="0.25">
      <c r="A187" s="1" t="s">
        <v>189</v>
      </c>
      <c r="B187" s="65"/>
      <c r="C187" s="66" t="s">
        <v>647</v>
      </c>
      <c r="D187" s="65">
        <v>14</v>
      </c>
      <c r="E187" s="65" t="s">
        <v>26</v>
      </c>
      <c r="F187" s="67">
        <v>150000</v>
      </c>
      <c r="G187" s="154">
        <f>ROUNDDOWN(D187*F187,-3)</f>
        <v>2100000</v>
      </c>
      <c r="H187" s="188"/>
      <c r="I187" s="66" t="s">
        <v>647</v>
      </c>
      <c r="J187" s="65" cm="1">
        <f t="array" aca="1" ref="J187" ca="1">INDIRECT($J$5&amp;ROW())</f>
        <v>14</v>
      </c>
      <c r="K187" s="65" t="s">
        <v>26</v>
      </c>
      <c r="L187" s="67" cm="1">
        <f t="array" aca="1" ref="L187" ca="1">INDIRECT($L$5&amp;ROW())</f>
        <v>150000</v>
      </c>
      <c r="M187" s="67">
        <f ca="1">ROUNDDOWN(J187*L187,-3)</f>
        <v>2100000</v>
      </c>
      <c r="N187" s="67">
        <f ca="1">G187-M187</f>
        <v>0</v>
      </c>
      <c r="O187" s="240" t="str">
        <f ca="1">IF(AND(ISBLANK(H187),N187&lt;&gt;0),"Rev","")</f>
        <v/>
      </c>
      <c r="P187" s="244"/>
      <c r="Q187" s="244"/>
      <c r="R187" s="65">
        <v>14</v>
      </c>
      <c r="S187" s="67">
        <v>150000</v>
      </c>
      <c r="T187" s="67">
        <f>ROUNDDOWN(R187*S187,-3)</f>
        <v>2100000</v>
      </c>
      <c r="U187" s="247">
        <v>14</v>
      </c>
      <c r="V187" s="247">
        <v>150000</v>
      </c>
      <c r="W187" s="67">
        <f>ROUNDDOWN(U187*V187,-3)</f>
        <v>2100000</v>
      </c>
      <c r="X187" s="247"/>
      <c r="Y187" s="244"/>
    </row>
    <row r="188" spans="1:25" ht="13.2" x14ac:dyDescent="0.25">
      <c r="A188" s="1" t="s">
        <v>190</v>
      </c>
      <c r="B188" s="80" t="s">
        <v>191</v>
      </c>
      <c r="C188" s="81" t="s">
        <v>655</v>
      </c>
      <c r="D188" s="80"/>
      <c r="E188" s="80"/>
      <c r="F188" s="82"/>
      <c r="G188" s="159">
        <f>SUM(G189,G194,G196,G198)</f>
        <v>50042000</v>
      </c>
      <c r="H188" s="193" t="s">
        <v>191</v>
      </c>
      <c r="I188" s="81" t="s">
        <v>655</v>
      </c>
      <c r="J188" s="80"/>
      <c r="K188" s="80"/>
      <c r="L188" s="82"/>
      <c r="M188" s="82">
        <f ca="1">SUM(M189,M194,M196,M198)</f>
        <v>50042000</v>
      </c>
      <c r="N188" s="82">
        <f ca="1">SUM(N189,N194,N196,N198)</f>
        <v>0</v>
      </c>
      <c r="O188" s="159"/>
      <c r="P188" s="244" t="s">
        <v>502</v>
      </c>
      <c r="Q188" s="244" t="s">
        <v>503</v>
      </c>
      <c r="R188" s="80"/>
      <c r="S188" s="82"/>
      <c r="T188" s="82"/>
      <c r="U188" s="247"/>
      <c r="V188" s="244"/>
      <c r="W188" s="244"/>
      <c r="X188" s="247"/>
      <c r="Y188" s="244"/>
    </row>
    <row r="189" spans="1:25" ht="13.2" x14ac:dyDescent="0.25">
      <c r="A189" s="1" t="s">
        <v>192</v>
      </c>
      <c r="B189" s="68" t="s">
        <v>523</v>
      </c>
      <c r="C189" s="69" t="s">
        <v>24</v>
      </c>
      <c r="D189" s="68"/>
      <c r="E189" s="68"/>
      <c r="F189" s="70"/>
      <c r="G189" s="155">
        <f>SUM(G190:G193)</f>
        <v>20000000</v>
      </c>
      <c r="H189" s="189" t="s">
        <v>523</v>
      </c>
      <c r="I189" s="69" t="s">
        <v>24</v>
      </c>
      <c r="J189" s="68"/>
      <c r="K189" s="68"/>
      <c r="L189" s="70"/>
      <c r="M189" s="70">
        <f ca="1">SUM(M190:M193)</f>
        <v>20000000</v>
      </c>
      <c r="N189" s="70">
        <f ca="1">SUM(N190:N193)</f>
        <v>0</v>
      </c>
      <c r="O189" s="155"/>
      <c r="P189" s="244"/>
      <c r="Q189" s="244"/>
      <c r="R189" s="68"/>
      <c r="S189" s="70"/>
      <c r="T189" s="70"/>
      <c r="U189" s="247"/>
      <c r="V189" s="244"/>
      <c r="W189" s="244"/>
      <c r="X189" s="247"/>
      <c r="Y189" s="244"/>
    </row>
    <row r="190" spans="1:25" ht="13.2" x14ac:dyDescent="0.25">
      <c r="A190" s="1" t="s">
        <v>193</v>
      </c>
      <c r="B190" s="65"/>
      <c r="C190" s="66" t="s">
        <v>555</v>
      </c>
      <c r="D190" s="65">
        <v>160</v>
      </c>
      <c r="E190" s="65" t="s">
        <v>26</v>
      </c>
      <c r="F190" s="67">
        <v>75000</v>
      </c>
      <c r="G190" s="154">
        <f>ROUNDDOWN(D190*F190,-3)</f>
        <v>12000000</v>
      </c>
      <c r="H190" s="188"/>
      <c r="I190" s="66" t="s">
        <v>555</v>
      </c>
      <c r="J190" s="65" cm="1">
        <f t="array" aca="1" ref="J190" ca="1">INDIRECT($J$5&amp;ROW())</f>
        <v>160</v>
      </c>
      <c r="K190" s="65" t="s">
        <v>26</v>
      </c>
      <c r="L190" s="67" cm="1">
        <f t="array" aca="1" ref="L190" ca="1">INDIRECT($L$5&amp;ROW())</f>
        <v>75000</v>
      </c>
      <c r="M190" s="67">
        <f ca="1">ROUNDDOWN(J190*L190,-3)</f>
        <v>12000000</v>
      </c>
      <c r="N190" s="67">
        <f ca="1">G190-M190</f>
        <v>0</v>
      </c>
      <c r="O190" s="240" t="str">
        <f ca="1">IF(AND(ISBLANK(H190),N190&lt;&gt;0),"Rev","")</f>
        <v/>
      </c>
      <c r="P190" s="244"/>
      <c r="Q190" s="244"/>
      <c r="R190" s="65">
        <v>160</v>
      </c>
      <c r="S190" s="67">
        <v>75000</v>
      </c>
      <c r="T190" s="67">
        <f>ROUNDDOWN(R190*S190,-3)</f>
        <v>12000000</v>
      </c>
      <c r="U190" s="247">
        <v>160</v>
      </c>
      <c r="V190" s="247">
        <v>75000</v>
      </c>
      <c r="W190" s="67">
        <f>ROUNDDOWN(U190*V190,-3)</f>
        <v>12000000</v>
      </c>
      <c r="X190" s="247"/>
      <c r="Y190" s="244"/>
    </row>
    <row r="191" spans="1:25" ht="13.2" x14ac:dyDescent="0.25">
      <c r="A191" s="1" t="s">
        <v>194</v>
      </c>
      <c r="B191" s="65"/>
      <c r="C191" s="66" t="s">
        <v>556</v>
      </c>
      <c r="D191" s="65">
        <v>2</v>
      </c>
      <c r="E191" s="65" t="s">
        <v>120</v>
      </c>
      <c r="F191" s="67">
        <v>1500000</v>
      </c>
      <c r="G191" s="154">
        <f>ROUNDDOWN(D191*F191,-3)</f>
        <v>3000000</v>
      </c>
      <c r="H191" s="188"/>
      <c r="I191" s="66" t="s">
        <v>556</v>
      </c>
      <c r="J191" s="65" cm="1">
        <f t="array" aca="1" ref="J191" ca="1">INDIRECT($J$5&amp;ROW())</f>
        <v>2</v>
      </c>
      <c r="K191" s="65" t="s">
        <v>120</v>
      </c>
      <c r="L191" s="67" cm="1">
        <f t="array" aca="1" ref="L191" ca="1">INDIRECT($L$5&amp;ROW())</f>
        <v>1500000</v>
      </c>
      <c r="M191" s="67">
        <f ca="1">ROUNDDOWN(J191*L191,-3)</f>
        <v>3000000</v>
      </c>
      <c r="N191" s="67">
        <f ca="1">G191-M191</f>
        <v>0</v>
      </c>
      <c r="O191" s="240" t="str">
        <f ca="1">IF(AND(ISBLANK(H191),N191&lt;&gt;0),"Rev","")</f>
        <v/>
      </c>
      <c r="P191" s="244"/>
      <c r="Q191" s="244"/>
      <c r="R191" s="65">
        <v>2</v>
      </c>
      <c r="S191" s="67">
        <v>1500000</v>
      </c>
      <c r="T191" s="67">
        <f>ROUNDDOWN(R191*S191,-3)</f>
        <v>3000000</v>
      </c>
      <c r="U191" s="247">
        <v>2</v>
      </c>
      <c r="V191" s="247">
        <v>1500000</v>
      </c>
      <c r="W191" s="67">
        <f>ROUNDDOWN(U191*V191,-3)</f>
        <v>3000000</v>
      </c>
      <c r="X191" s="247"/>
      <c r="Y191" s="244"/>
    </row>
    <row r="192" spans="1:25" ht="13.2" x14ac:dyDescent="0.25">
      <c r="A192" s="1" t="s">
        <v>195</v>
      </c>
      <c r="B192" s="65"/>
      <c r="C192" s="66" t="s">
        <v>557</v>
      </c>
      <c r="D192" s="65">
        <v>2</v>
      </c>
      <c r="E192" s="65" t="s">
        <v>120</v>
      </c>
      <c r="F192" s="67">
        <v>1500000</v>
      </c>
      <c r="G192" s="154">
        <f>ROUNDDOWN(D192*F192,-3)</f>
        <v>3000000</v>
      </c>
      <c r="H192" s="188"/>
      <c r="I192" s="66" t="s">
        <v>557</v>
      </c>
      <c r="J192" s="65" cm="1">
        <f t="array" aca="1" ref="J192" ca="1">INDIRECT($J$5&amp;ROW())</f>
        <v>2</v>
      </c>
      <c r="K192" s="65" t="s">
        <v>120</v>
      </c>
      <c r="L192" s="67" cm="1">
        <f t="array" aca="1" ref="L192" ca="1">INDIRECT($L$5&amp;ROW())</f>
        <v>1500000</v>
      </c>
      <c r="M192" s="67">
        <f ca="1">ROUNDDOWN(J192*L192,-3)</f>
        <v>3000000</v>
      </c>
      <c r="N192" s="67">
        <f ca="1">G192-M192</f>
        <v>0</v>
      </c>
      <c r="O192" s="240" t="str">
        <f ca="1">IF(AND(ISBLANK(H192),N192&lt;&gt;0),"Rev","")</f>
        <v/>
      </c>
      <c r="P192" s="244"/>
      <c r="Q192" s="244"/>
      <c r="R192" s="65">
        <v>2</v>
      </c>
      <c r="S192" s="67">
        <v>1500000</v>
      </c>
      <c r="T192" s="67">
        <f>ROUNDDOWN(R192*S192,-3)</f>
        <v>3000000</v>
      </c>
      <c r="U192" s="247">
        <v>2</v>
      </c>
      <c r="V192" s="247">
        <v>1500000</v>
      </c>
      <c r="W192" s="67">
        <f>ROUNDDOWN(U192*V192,-3)</f>
        <v>3000000</v>
      </c>
      <c r="X192" s="247"/>
      <c r="Y192" s="244"/>
    </row>
    <row r="193" spans="1:25" ht="13.2" x14ac:dyDescent="0.25">
      <c r="A193" s="1" t="s">
        <v>656</v>
      </c>
      <c r="B193" s="65"/>
      <c r="C193" s="66" t="s">
        <v>558</v>
      </c>
      <c r="D193" s="65">
        <v>2</v>
      </c>
      <c r="E193" s="65" t="s">
        <v>120</v>
      </c>
      <c r="F193" s="67">
        <v>1000000</v>
      </c>
      <c r="G193" s="154">
        <f>ROUNDDOWN(D193*F193,-3)</f>
        <v>2000000</v>
      </c>
      <c r="H193" s="188"/>
      <c r="I193" s="66" t="s">
        <v>558</v>
      </c>
      <c r="J193" s="65" cm="1">
        <f t="array" aca="1" ref="J193" ca="1">INDIRECT($J$5&amp;ROW())</f>
        <v>2</v>
      </c>
      <c r="K193" s="65" t="s">
        <v>120</v>
      </c>
      <c r="L193" s="67" cm="1">
        <f t="array" aca="1" ref="L193" ca="1">INDIRECT($L$5&amp;ROW())</f>
        <v>1000000</v>
      </c>
      <c r="M193" s="67">
        <f ca="1">ROUNDDOWN(J193*L193,-3)</f>
        <v>2000000</v>
      </c>
      <c r="N193" s="67">
        <f ca="1">G193-M193</f>
        <v>0</v>
      </c>
      <c r="O193" s="240" t="str">
        <f ca="1">IF(AND(ISBLANK(H193),N193&lt;&gt;0),"Rev","")</f>
        <v/>
      </c>
      <c r="P193" s="244"/>
      <c r="Q193" s="244"/>
      <c r="R193" s="65">
        <v>2</v>
      </c>
      <c r="S193" s="67">
        <v>1000000</v>
      </c>
      <c r="T193" s="67">
        <f>ROUNDDOWN(R193*S193,-3)</f>
        <v>2000000</v>
      </c>
      <c r="U193" s="247">
        <v>2</v>
      </c>
      <c r="V193" s="247">
        <v>1000000</v>
      </c>
      <c r="W193" s="67">
        <f>ROUNDDOWN(U193*V193,-3)</f>
        <v>2000000</v>
      </c>
      <c r="X193" s="247"/>
      <c r="Y193" s="244"/>
    </row>
    <row r="194" spans="1:25" ht="13.2" x14ac:dyDescent="0.25">
      <c r="A194" s="1" t="s">
        <v>196</v>
      </c>
      <c r="B194" s="68" t="s">
        <v>524</v>
      </c>
      <c r="C194" s="69" t="s">
        <v>73</v>
      </c>
      <c r="D194" s="68"/>
      <c r="E194" s="68"/>
      <c r="F194" s="70"/>
      <c r="G194" s="155">
        <f>G195</f>
        <v>3000000</v>
      </c>
      <c r="H194" s="189" t="s">
        <v>524</v>
      </c>
      <c r="I194" s="69" t="s">
        <v>73</v>
      </c>
      <c r="J194" s="68"/>
      <c r="K194" s="68"/>
      <c r="L194" s="70"/>
      <c r="M194" s="70">
        <f ca="1">M195</f>
        <v>3000000</v>
      </c>
      <c r="N194" s="70">
        <f ca="1">N195</f>
        <v>0</v>
      </c>
      <c r="O194" s="155"/>
      <c r="P194" s="244"/>
      <c r="Q194" s="244"/>
      <c r="R194" s="68"/>
      <c r="S194" s="70"/>
      <c r="T194" s="70"/>
      <c r="U194" s="247"/>
      <c r="V194" s="244"/>
      <c r="W194" s="244"/>
      <c r="X194" s="247"/>
      <c r="Y194" s="244"/>
    </row>
    <row r="195" spans="1:25" ht="13.2" x14ac:dyDescent="0.25">
      <c r="A195" s="1" t="s">
        <v>197</v>
      </c>
      <c r="B195" s="65"/>
      <c r="C195" s="66" t="s">
        <v>622</v>
      </c>
      <c r="D195" s="65">
        <v>12</v>
      </c>
      <c r="E195" s="65" t="s">
        <v>120</v>
      </c>
      <c r="F195" s="67">
        <v>250000</v>
      </c>
      <c r="G195" s="154">
        <f>ROUNDDOWN(D195*F195,-3)</f>
        <v>3000000</v>
      </c>
      <c r="H195" s="188"/>
      <c r="I195" s="66" t="s">
        <v>622</v>
      </c>
      <c r="J195" s="65" cm="1">
        <f t="array" aca="1" ref="J195" ca="1">INDIRECT($J$5&amp;ROW())</f>
        <v>12</v>
      </c>
      <c r="K195" s="65" t="s">
        <v>120</v>
      </c>
      <c r="L195" s="67" cm="1">
        <f t="array" aca="1" ref="L195" ca="1">INDIRECT($L$5&amp;ROW())</f>
        <v>250000</v>
      </c>
      <c r="M195" s="67">
        <f ca="1">ROUNDDOWN(J195*L195,-3)</f>
        <v>3000000</v>
      </c>
      <c r="N195" s="67">
        <f ca="1">G195-M195</f>
        <v>0</v>
      </c>
      <c r="O195" s="240" t="str">
        <f ca="1">IF(AND(ISBLANK(H195),N195&lt;&gt;0),"Rev","")</f>
        <v/>
      </c>
      <c r="P195" s="244"/>
      <c r="Q195" s="244"/>
      <c r="R195" s="65">
        <v>12</v>
      </c>
      <c r="S195" s="67">
        <v>250000</v>
      </c>
      <c r="T195" s="67">
        <f>ROUNDDOWN(R195*S195,-3)</f>
        <v>3000000</v>
      </c>
      <c r="U195" s="247">
        <v>12</v>
      </c>
      <c r="V195" s="247">
        <v>250000</v>
      </c>
      <c r="W195" s="67">
        <f>ROUNDDOWN(U195*V195,-3)</f>
        <v>3000000</v>
      </c>
      <c r="X195" s="247"/>
      <c r="Y195" s="244"/>
    </row>
    <row r="196" spans="1:25" ht="13.2" x14ac:dyDescent="0.25">
      <c r="A196" s="1" t="s">
        <v>198</v>
      </c>
      <c r="B196" s="68" t="s">
        <v>528</v>
      </c>
      <c r="C196" s="69" t="s">
        <v>31</v>
      </c>
      <c r="D196" s="68"/>
      <c r="E196" s="68"/>
      <c r="F196" s="70"/>
      <c r="G196" s="155">
        <f>G197</f>
        <v>9000000</v>
      </c>
      <c r="H196" s="189" t="s">
        <v>528</v>
      </c>
      <c r="I196" s="69" t="s">
        <v>31</v>
      </c>
      <c r="J196" s="68"/>
      <c r="K196" s="68"/>
      <c r="L196" s="70"/>
      <c r="M196" s="70">
        <f ca="1">M197</f>
        <v>9000000</v>
      </c>
      <c r="N196" s="70">
        <f ca="1">N197</f>
        <v>0</v>
      </c>
      <c r="O196" s="155"/>
      <c r="P196" s="244"/>
      <c r="Q196" s="244"/>
      <c r="R196" s="68"/>
      <c r="S196" s="70"/>
      <c r="T196" s="70"/>
      <c r="U196" s="247"/>
      <c r="V196" s="244"/>
      <c r="W196" s="244"/>
      <c r="X196" s="247"/>
      <c r="Y196" s="244"/>
    </row>
    <row r="197" spans="1:25" ht="13.2" x14ac:dyDescent="0.25">
      <c r="A197" s="1" t="s">
        <v>199</v>
      </c>
      <c r="B197" s="65"/>
      <c r="C197" s="66" t="s">
        <v>559</v>
      </c>
      <c r="D197" s="65">
        <v>10</v>
      </c>
      <c r="E197" s="65" t="s">
        <v>33</v>
      </c>
      <c r="F197" s="67">
        <v>900000</v>
      </c>
      <c r="G197" s="154">
        <f>ROUNDDOWN(D197*F197,-3)</f>
        <v>9000000</v>
      </c>
      <c r="H197" s="188"/>
      <c r="I197" s="66" t="s">
        <v>559</v>
      </c>
      <c r="J197" s="65" cm="1">
        <f t="array" aca="1" ref="J197" ca="1">INDIRECT($J$5&amp;ROW())</f>
        <v>10</v>
      </c>
      <c r="K197" s="65" t="s">
        <v>33</v>
      </c>
      <c r="L197" s="67" cm="1">
        <f t="array" aca="1" ref="L197" ca="1">INDIRECT($L$5&amp;ROW())</f>
        <v>900000</v>
      </c>
      <c r="M197" s="67">
        <f ca="1">ROUNDDOWN(J197*L197,-3)</f>
        <v>9000000</v>
      </c>
      <c r="N197" s="67">
        <f ca="1">G197-M197</f>
        <v>0</v>
      </c>
      <c r="O197" s="240" t="str">
        <f ca="1">IF(AND(ISBLANK(H197),N197&lt;&gt;0),"Rev","")</f>
        <v/>
      </c>
      <c r="P197" s="244"/>
      <c r="Q197" s="244"/>
      <c r="R197" s="65">
        <v>10</v>
      </c>
      <c r="S197" s="67">
        <v>900000</v>
      </c>
      <c r="T197" s="67">
        <f>ROUNDDOWN(R197*S197,-3)</f>
        <v>9000000</v>
      </c>
      <c r="U197" s="247">
        <v>10</v>
      </c>
      <c r="V197" s="247">
        <v>900000</v>
      </c>
      <c r="W197" s="67">
        <f>ROUNDDOWN(U197*V197,-3)</f>
        <v>9000000</v>
      </c>
      <c r="X197" s="247"/>
      <c r="Y197" s="244"/>
    </row>
    <row r="198" spans="1:25" ht="13.2" x14ac:dyDescent="0.25">
      <c r="A198" s="1" t="s">
        <v>200</v>
      </c>
      <c r="B198" s="68" t="s">
        <v>525</v>
      </c>
      <c r="C198" s="69" t="s">
        <v>35</v>
      </c>
      <c r="D198" s="68"/>
      <c r="E198" s="68"/>
      <c r="F198" s="70"/>
      <c r="G198" s="155">
        <f>G199</f>
        <v>18042000</v>
      </c>
      <c r="H198" s="189" t="s">
        <v>525</v>
      </c>
      <c r="I198" s="69" t="s">
        <v>35</v>
      </c>
      <c r="J198" s="68"/>
      <c r="K198" s="68"/>
      <c r="L198" s="70"/>
      <c r="M198" s="70">
        <f ca="1">M199</f>
        <v>18042000</v>
      </c>
      <c r="N198" s="70">
        <f ca="1">N199</f>
        <v>0</v>
      </c>
      <c r="O198" s="155"/>
      <c r="P198" s="244"/>
      <c r="Q198" s="244"/>
      <c r="R198" s="68"/>
      <c r="S198" s="70"/>
      <c r="T198" s="70"/>
      <c r="U198" s="247"/>
      <c r="V198" s="244"/>
      <c r="W198" s="244"/>
      <c r="X198" s="247"/>
      <c r="Y198" s="244"/>
    </row>
    <row r="199" spans="1:25" ht="13.2" x14ac:dyDescent="0.25">
      <c r="A199" s="1" t="s">
        <v>201</v>
      </c>
      <c r="B199" s="65"/>
      <c r="C199" s="66" t="s">
        <v>657</v>
      </c>
      <c r="D199" s="65">
        <v>6</v>
      </c>
      <c r="E199" s="65" t="s">
        <v>26</v>
      </c>
      <c r="F199" s="67">
        <v>3007000</v>
      </c>
      <c r="G199" s="154">
        <f>ROUNDDOWN(D199*F199,-3)</f>
        <v>18042000</v>
      </c>
      <c r="H199" s="188"/>
      <c r="I199" s="66" t="s">
        <v>657</v>
      </c>
      <c r="J199" s="65" cm="1">
        <f t="array" aca="1" ref="J199" ca="1">INDIRECT($J$5&amp;ROW())</f>
        <v>6</v>
      </c>
      <c r="K199" s="65" t="s">
        <v>26</v>
      </c>
      <c r="L199" s="67" cm="1">
        <f t="array" aca="1" ref="L199" ca="1">INDIRECT($L$5&amp;ROW())</f>
        <v>3007000</v>
      </c>
      <c r="M199" s="67">
        <f ca="1">ROUNDDOWN(J199*L199,-3)</f>
        <v>18042000</v>
      </c>
      <c r="N199" s="67">
        <f ca="1">G199-M199</f>
        <v>0</v>
      </c>
      <c r="O199" s="240" t="str">
        <f ca="1">IF(AND(ISBLANK(H199),N199&lt;&gt;0),"Rev","")</f>
        <v/>
      </c>
      <c r="P199" s="244"/>
      <c r="Q199" s="244"/>
      <c r="R199" s="65">
        <v>6</v>
      </c>
      <c r="S199" s="67">
        <v>3007000</v>
      </c>
      <c r="T199" s="67">
        <f>ROUNDDOWN(R199*S199,-3)</f>
        <v>18042000</v>
      </c>
      <c r="U199" s="247">
        <v>6</v>
      </c>
      <c r="V199" s="247">
        <v>3007000</v>
      </c>
      <c r="W199" s="67">
        <f>ROUNDDOWN(U199*V199,-3)</f>
        <v>18042000</v>
      </c>
      <c r="X199" s="247"/>
      <c r="Y199" s="244"/>
    </row>
    <row r="200" spans="1:25" ht="13.2" x14ac:dyDescent="0.25">
      <c r="A200" s="1" t="s">
        <v>202</v>
      </c>
      <c r="B200" s="80" t="s">
        <v>203</v>
      </c>
      <c r="C200" s="81" t="s">
        <v>658</v>
      </c>
      <c r="D200" s="80"/>
      <c r="E200" s="80"/>
      <c r="F200" s="82"/>
      <c r="G200" s="159">
        <f>SUM(G201,G206,G208)</f>
        <v>99334000</v>
      </c>
      <c r="H200" s="193" t="s">
        <v>203</v>
      </c>
      <c r="I200" s="81" t="s">
        <v>658</v>
      </c>
      <c r="J200" s="80"/>
      <c r="K200" s="80"/>
      <c r="L200" s="82"/>
      <c r="M200" s="82">
        <f ca="1">SUM(M201,M206,M208)</f>
        <v>99334000</v>
      </c>
      <c r="N200" s="82">
        <f ca="1">SUM(N201,N206,N208)</f>
        <v>0</v>
      </c>
      <c r="O200" s="159"/>
      <c r="P200" s="244" t="s">
        <v>499</v>
      </c>
      <c r="Q200" s="244" t="s">
        <v>500</v>
      </c>
      <c r="R200" s="80"/>
      <c r="S200" s="82"/>
      <c r="T200" s="82"/>
      <c r="U200" s="247"/>
      <c r="V200" s="244"/>
      <c r="W200" s="244"/>
      <c r="X200" s="247"/>
      <c r="Y200" s="244"/>
    </row>
    <row r="201" spans="1:25" ht="13.2" x14ac:dyDescent="0.25">
      <c r="A201" s="1" t="s">
        <v>205</v>
      </c>
      <c r="B201" s="62" t="s">
        <v>523</v>
      </c>
      <c r="C201" s="63" t="s">
        <v>24</v>
      </c>
      <c r="D201" s="62"/>
      <c r="E201" s="62"/>
      <c r="F201" s="64"/>
      <c r="G201" s="153">
        <f>SUM(G202:G205)</f>
        <v>24800000</v>
      </c>
      <c r="H201" s="187" t="s">
        <v>523</v>
      </c>
      <c r="I201" s="63" t="s">
        <v>24</v>
      </c>
      <c r="J201" s="62"/>
      <c r="K201" s="62"/>
      <c r="L201" s="64"/>
      <c r="M201" s="64">
        <f ca="1">SUM(M202:M205)</f>
        <v>24800000</v>
      </c>
      <c r="N201" s="64">
        <f ca="1">SUM(N202:N205)</f>
        <v>0</v>
      </c>
      <c r="O201" s="153"/>
      <c r="P201" s="244"/>
      <c r="Q201" s="244"/>
      <c r="R201" s="62"/>
      <c r="S201" s="64"/>
      <c r="T201" s="64"/>
      <c r="U201" s="247"/>
      <c r="V201" s="244"/>
      <c r="W201" s="244"/>
      <c r="X201" s="247"/>
      <c r="Y201" s="244"/>
    </row>
    <row r="202" spans="1:25" ht="13.2" x14ac:dyDescent="0.25">
      <c r="A202" s="1" t="s">
        <v>206</v>
      </c>
      <c r="B202" s="65"/>
      <c r="C202" s="66" t="s">
        <v>555</v>
      </c>
      <c r="D202" s="65">
        <v>224</v>
      </c>
      <c r="E202" s="65" t="s">
        <v>26</v>
      </c>
      <c r="F202" s="67">
        <v>75000</v>
      </c>
      <c r="G202" s="154">
        <f>ROUNDDOWN(D202*F202,-3)</f>
        <v>16800000</v>
      </c>
      <c r="H202" s="188"/>
      <c r="I202" s="66" t="s">
        <v>555</v>
      </c>
      <c r="J202" s="65" cm="1">
        <f t="array" aca="1" ref="J202" ca="1">INDIRECT($J$5&amp;ROW())</f>
        <v>254</v>
      </c>
      <c r="K202" s="65" t="s">
        <v>26</v>
      </c>
      <c r="L202" s="67" cm="1">
        <f t="array" aca="1" ref="L202" ca="1">INDIRECT($L$5&amp;ROW())</f>
        <v>75000</v>
      </c>
      <c r="M202" s="67">
        <f ca="1">ROUNDDOWN(J202*L202,-3)</f>
        <v>19050000</v>
      </c>
      <c r="N202" s="67">
        <f ca="1">G202-M202</f>
        <v>-2250000</v>
      </c>
      <c r="O202" s="253" t="str">
        <f ca="1">IF(AND(ISBLANK(H202),N202&lt;&gt;0),"Rev","")</f>
        <v>Rev</v>
      </c>
      <c r="P202" s="244"/>
      <c r="Q202" s="244"/>
      <c r="R202" s="65">
        <v>254</v>
      </c>
      <c r="S202" s="67">
        <v>75000</v>
      </c>
      <c r="T202" s="67">
        <f>ROUNDDOWN(R202*S202,-3)</f>
        <v>19050000</v>
      </c>
      <c r="U202" s="247">
        <v>254</v>
      </c>
      <c r="V202" s="247">
        <v>75000</v>
      </c>
      <c r="W202" s="67">
        <f>ROUNDDOWN(U202*V202,-3)</f>
        <v>19050000</v>
      </c>
      <c r="X202" s="247"/>
      <c r="Y202" s="244"/>
    </row>
    <row r="203" spans="1:25" ht="13.2" x14ac:dyDescent="0.25">
      <c r="A203" s="1" t="s">
        <v>207</v>
      </c>
      <c r="B203" s="65"/>
      <c r="C203" s="66" t="s">
        <v>556</v>
      </c>
      <c r="D203" s="65">
        <v>2</v>
      </c>
      <c r="E203" s="65" t="s">
        <v>120</v>
      </c>
      <c r="F203" s="67">
        <v>1500000</v>
      </c>
      <c r="G203" s="154">
        <f>ROUNDDOWN(D203*F203,-3)</f>
        <v>3000000</v>
      </c>
      <c r="H203" s="188"/>
      <c r="I203" s="66" t="s">
        <v>556</v>
      </c>
      <c r="J203" s="65" cm="1">
        <f t="array" aca="1" ref="J203" ca="1">INDIRECT($J$5&amp;ROW())</f>
        <v>1</v>
      </c>
      <c r="K203" s="65" t="s">
        <v>120</v>
      </c>
      <c r="L203" s="67" cm="1">
        <f t="array" aca="1" ref="L203" ca="1">INDIRECT($L$5&amp;ROW())</f>
        <v>750000</v>
      </c>
      <c r="M203" s="67">
        <f ca="1">ROUNDDOWN(J203*L203,-3)</f>
        <v>750000</v>
      </c>
      <c r="N203" s="67">
        <f ca="1">G203-M203</f>
        <v>2250000</v>
      </c>
      <c r="O203" s="253" t="str">
        <f ca="1">IF(AND(ISBLANK(H203),N203&lt;&gt;0),"Rev","")</f>
        <v>Rev</v>
      </c>
      <c r="P203" s="244"/>
      <c r="Q203" s="244"/>
      <c r="R203" s="65">
        <v>1</v>
      </c>
      <c r="S203" s="67">
        <v>750000</v>
      </c>
      <c r="T203" s="67">
        <f>ROUNDDOWN(R203*S203,-3)</f>
        <v>750000</v>
      </c>
      <c r="U203" s="247">
        <v>1</v>
      </c>
      <c r="V203" s="247">
        <v>750000</v>
      </c>
      <c r="W203" s="67">
        <f>ROUNDDOWN(U203*V203,-3)</f>
        <v>750000</v>
      </c>
      <c r="X203" s="247"/>
      <c r="Y203" s="244"/>
    </row>
    <row r="204" spans="1:25" ht="13.2" x14ac:dyDescent="0.25">
      <c r="A204" s="1" t="s">
        <v>208</v>
      </c>
      <c r="B204" s="65"/>
      <c r="C204" s="66" t="s">
        <v>557</v>
      </c>
      <c r="D204" s="65">
        <v>2</v>
      </c>
      <c r="E204" s="65" t="s">
        <v>120</v>
      </c>
      <c r="F204" s="67">
        <v>1500000</v>
      </c>
      <c r="G204" s="154">
        <f>ROUNDDOWN(D204*F204,-3)</f>
        <v>3000000</v>
      </c>
      <c r="H204" s="188"/>
      <c r="I204" s="66" t="s">
        <v>557</v>
      </c>
      <c r="J204" s="65" cm="1">
        <f t="array" aca="1" ref="J204" ca="1">INDIRECT($J$5&amp;ROW())</f>
        <v>2</v>
      </c>
      <c r="K204" s="65" t="s">
        <v>120</v>
      </c>
      <c r="L204" s="67" cm="1">
        <f t="array" aca="1" ref="L204" ca="1">INDIRECT($L$5&amp;ROW())</f>
        <v>1500000</v>
      </c>
      <c r="M204" s="67">
        <f ca="1">ROUNDDOWN(J204*L204,-3)</f>
        <v>3000000</v>
      </c>
      <c r="N204" s="67">
        <f ca="1">G204-M204</f>
        <v>0</v>
      </c>
      <c r="O204" s="240" t="str">
        <f ca="1">IF(AND(ISBLANK(H204),N204&lt;&gt;0),"Rev","")</f>
        <v/>
      </c>
      <c r="P204" s="244"/>
      <c r="Q204" s="244"/>
      <c r="R204" s="65">
        <v>2</v>
      </c>
      <c r="S204" s="67">
        <v>1500000</v>
      </c>
      <c r="T204" s="67">
        <f>ROUNDDOWN(R204*S204,-3)</f>
        <v>3000000</v>
      </c>
      <c r="U204" s="247">
        <v>2</v>
      </c>
      <c r="V204" s="247">
        <v>1500000</v>
      </c>
      <c r="W204" s="67">
        <f>ROUNDDOWN(U204*V204,-3)</f>
        <v>3000000</v>
      </c>
      <c r="X204" s="247"/>
      <c r="Y204" s="244"/>
    </row>
    <row r="205" spans="1:25" ht="13.2" x14ac:dyDescent="0.25">
      <c r="A205" s="1" t="s">
        <v>659</v>
      </c>
      <c r="B205" s="65"/>
      <c r="C205" s="66" t="s">
        <v>558</v>
      </c>
      <c r="D205" s="65">
        <v>2</v>
      </c>
      <c r="E205" s="65" t="s">
        <v>120</v>
      </c>
      <c r="F205" s="67">
        <v>1000000</v>
      </c>
      <c r="G205" s="154">
        <f>ROUNDDOWN(D205*F205,-3)</f>
        <v>2000000</v>
      </c>
      <c r="H205" s="188"/>
      <c r="I205" s="66" t="s">
        <v>558</v>
      </c>
      <c r="J205" s="65" cm="1">
        <f t="array" aca="1" ref="J205" ca="1">INDIRECT($J$5&amp;ROW())</f>
        <v>2</v>
      </c>
      <c r="K205" s="65" t="s">
        <v>120</v>
      </c>
      <c r="L205" s="67" cm="1">
        <f t="array" aca="1" ref="L205" ca="1">INDIRECT($L$5&amp;ROW())</f>
        <v>1000000</v>
      </c>
      <c r="M205" s="67">
        <f ca="1">ROUNDDOWN(J205*L205,-3)</f>
        <v>2000000</v>
      </c>
      <c r="N205" s="67">
        <f ca="1">G205-M205</f>
        <v>0</v>
      </c>
      <c r="O205" s="240" t="str">
        <f ca="1">IF(AND(ISBLANK(H205),N205&lt;&gt;0),"Rev","")</f>
        <v/>
      </c>
      <c r="P205" s="244"/>
      <c r="Q205" s="244"/>
      <c r="R205" s="65">
        <v>2</v>
      </c>
      <c r="S205" s="67">
        <v>1000000</v>
      </c>
      <c r="T205" s="67">
        <f>ROUNDDOWN(R205*S205,-3)</f>
        <v>2000000</v>
      </c>
      <c r="U205" s="247">
        <v>2</v>
      </c>
      <c r="V205" s="247">
        <v>1000000</v>
      </c>
      <c r="W205" s="67">
        <f>ROUNDDOWN(U205*V205,-3)</f>
        <v>2000000</v>
      </c>
      <c r="X205" s="247"/>
      <c r="Y205" s="244"/>
    </row>
    <row r="206" spans="1:25" ht="13.2" x14ac:dyDescent="0.25">
      <c r="A206" s="1" t="s">
        <v>209</v>
      </c>
      <c r="B206" s="68" t="s">
        <v>524</v>
      </c>
      <c r="C206" s="69" t="s">
        <v>73</v>
      </c>
      <c r="D206" s="68"/>
      <c r="E206" s="68"/>
      <c r="F206" s="70"/>
      <c r="G206" s="155">
        <f>G207</f>
        <v>3000000</v>
      </c>
      <c r="H206" s="189" t="s">
        <v>524</v>
      </c>
      <c r="I206" s="69" t="s">
        <v>73</v>
      </c>
      <c r="J206" s="68"/>
      <c r="K206" s="68"/>
      <c r="L206" s="70"/>
      <c r="M206" s="70">
        <f ca="1">M207</f>
        <v>3000000</v>
      </c>
      <c r="N206" s="70">
        <f ca="1">N207</f>
        <v>0</v>
      </c>
      <c r="O206" s="155"/>
      <c r="P206" s="244"/>
      <c r="Q206" s="244"/>
      <c r="R206" s="68"/>
      <c r="S206" s="70"/>
      <c r="T206" s="70"/>
      <c r="U206" s="247"/>
      <c r="V206" s="244"/>
      <c r="W206" s="244"/>
      <c r="X206" s="247"/>
      <c r="Y206" s="244"/>
    </row>
    <row r="207" spans="1:25" ht="13.2" x14ac:dyDescent="0.25">
      <c r="A207" s="1" t="s">
        <v>210</v>
      </c>
      <c r="B207" s="65"/>
      <c r="C207" s="66" t="s">
        <v>622</v>
      </c>
      <c r="D207" s="65">
        <v>12</v>
      </c>
      <c r="E207" s="65" t="s">
        <v>120</v>
      </c>
      <c r="F207" s="67">
        <v>250000</v>
      </c>
      <c r="G207" s="154">
        <f>ROUNDDOWN(D207*F207,-3)</f>
        <v>3000000</v>
      </c>
      <c r="H207" s="188"/>
      <c r="I207" s="66" t="s">
        <v>622</v>
      </c>
      <c r="J207" s="65" cm="1">
        <f t="array" aca="1" ref="J207" ca="1">INDIRECT($J$5&amp;ROW())</f>
        <v>12</v>
      </c>
      <c r="K207" s="65" t="s">
        <v>120</v>
      </c>
      <c r="L207" s="67" cm="1">
        <f t="array" aca="1" ref="L207" ca="1">INDIRECT($L$5&amp;ROW())</f>
        <v>250000</v>
      </c>
      <c r="M207" s="67">
        <f ca="1">ROUNDDOWN(J207*L207,-3)</f>
        <v>3000000</v>
      </c>
      <c r="N207" s="67">
        <f ca="1">G207-M207</f>
        <v>0</v>
      </c>
      <c r="O207" s="240" t="str">
        <f ca="1">IF(AND(ISBLANK(H207),N207&lt;&gt;0),"Rev","")</f>
        <v/>
      </c>
      <c r="P207" s="244"/>
      <c r="Q207" s="244"/>
      <c r="R207" s="65">
        <v>12</v>
      </c>
      <c r="S207" s="67">
        <v>250000</v>
      </c>
      <c r="T207" s="67">
        <f>ROUNDDOWN(R207*S207,-3)</f>
        <v>3000000</v>
      </c>
      <c r="U207" s="247">
        <v>12</v>
      </c>
      <c r="V207" s="247">
        <v>250000</v>
      </c>
      <c r="W207" s="67">
        <f>ROUNDDOWN(U207*V207,-3)</f>
        <v>3000000</v>
      </c>
      <c r="X207" s="247"/>
      <c r="Y207" s="244"/>
    </row>
    <row r="208" spans="1:25" ht="13.2" x14ac:dyDescent="0.25">
      <c r="A208" s="1" t="s">
        <v>211</v>
      </c>
      <c r="B208" s="62" t="s">
        <v>525</v>
      </c>
      <c r="C208" s="63" t="s">
        <v>35</v>
      </c>
      <c r="D208" s="62"/>
      <c r="E208" s="62"/>
      <c r="F208" s="64"/>
      <c r="G208" s="153">
        <f>G209</f>
        <v>71534000</v>
      </c>
      <c r="H208" s="187" t="s">
        <v>525</v>
      </c>
      <c r="I208" s="63" t="s">
        <v>35</v>
      </c>
      <c r="J208" s="62"/>
      <c r="K208" s="62"/>
      <c r="L208" s="64"/>
      <c r="M208" s="64">
        <f ca="1">M209</f>
        <v>71534000</v>
      </c>
      <c r="N208" s="64">
        <f ca="1">N209</f>
        <v>0</v>
      </c>
      <c r="O208" s="153"/>
      <c r="P208" s="244"/>
      <c r="Q208" s="244"/>
      <c r="R208" s="62"/>
      <c r="S208" s="64"/>
      <c r="T208" s="64"/>
      <c r="U208" s="247"/>
      <c r="V208" s="244"/>
      <c r="W208" s="244"/>
      <c r="X208" s="247"/>
      <c r="Y208" s="244"/>
    </row>
    <row r="209" spans="1:25" ht="26.4" x14ac:dyDescent="0.25">
      <c r="A209" s="1" t="s">
        <v>212</v>
      </c>
      <c r="B209" s="65"/>
      <c r="C209" s="66" t="s">
        <v>660</v>
      </c>
      <c r="D209" s="65">
        <v>14</v>
      </c>
      <c r="E209" s="65" t="s">
        <v>26</v>
      </c>
      <c r="F209" s="67">
        <v>5109636</v>
      </c>
      <c r="G209" s="154">
        <f>ROUNDDOWN(D209*F209,-3)</f>
        <v>71534000</v>
      </c>
      <c r="H209" s="188"/>
      <c r="I209" s="66" t="s">
        <v>660</v>
      </c>
      <c r="J209" s="65" cm="1">
        <f t="array" aca="1" ref="J209" ca="1">INDIRECT($J$5&amp;ROW())</f>
        <v>14</v>
      </c>
      <c r="K209" s="65" t="s">
        <v>26</v>
      </c>
      <c r="L209" s="67" cm="1">
        <f t="array" aca="1" ref="L209" ca="1">INDIRECT($L$5&amp;ROW())</f>
        <v>5109636</v>
      </c>
      <c r="M209" s="67">
        <f ca="1">ROUNDDOWN(J209*L209,-3)</f>
        <v>71534000</v>
      </c>
      <c r="N209" s="67">
        <f ca="1">G209-M209</f>
        <v>0</v>
      </c>
      <c r="O209" s="240" t="str">
        <f ca="1">IF(AND(ISBLANK(H209),N209&lt;&gt;0),"Rev","")</f>
        <v/>
      </c>
      <c r="P209" s="244"/>
      <c r="Q209" s="244"/>
      <c r="R209" s="65">
        <v>14</v>
      </c>
      <c r="S209" s="67">
        <v>5109636</v>
      </c>
      <c r="T209" s="67">
        <f>ROUNDDOWN(R209*S209,-3)</f>
        <v>71534000</v>
      </c>
      <c r="U209" s="247">
        <v>14</v>
      </c>
      <c r="V209" s="247">
        <v>5109636</v>
      </c>
      <c r="W209" s="67">
        <f>ROUNDDOWN(U209*V209,-3)</f>
        <v>71534000</v>
      </c>
      <c r="X209" s="247"/>
      <c r="Y209" s="244"/>
    </row>
    <row r="210" spans="1:25" ht="13.2" x14ac:dyDescent="0.25">
      <c r="A210" s="1" t="s">
        <v>213</v>
      </c>
      <c r="B210" s="80" t="s">
        <v>214</v>
      </c>
      <c r="C210" s="81" t="s">
        <v>661</v>
      </c>
      <c r="D210" s="80"/>
      <c r="E210" s="80"/>
      <c r="F210" s="82"/>
      <c r="G210" s="159">
        <f>SUM(G211,G216)</f>
        <v>139554000</v>
      </c>
      <c r="H210" s="193" t="s">
        <v>214</v>
      </c>
      <c r="I210" s="81" t="s">
        <v>661</v>
      </c>
      <c r="J210" s="80"/>
      <c r="K210" s="80"/>
      <c r="L210" s="82"/>
      <c r="M210" s="82">
        <f ca="1">SUM(M211,M216)</f>
        <v>174685000</v>
      </c>
      <c r="N210" s="82">
        <f ca="1">SUM(N211,N216)</f>
        <v>-35131000</v>
      </c>
      <c r="O210" s="159"/>
      <c r="P210" s="244" t="s">
        <v>499</v>
      </c>
      <c r="Q210" s="244" t="s">
        <v>501</v>
      </c>
      <c r="R210" s="80"/>
      <c r="S210" s="82"/>
      <c r="T210" s="82"/>
      <c r="U210" s="247"/>
      <c r="V210" s="244"/>
      <c r="W210" s="244"/>
      <c r="X210" s="247"/>
      <c r="Y210" s="244"/>
    </row>
    <row r="211" spans="1:25" ht="13.2" x14ac:dyDescent="0.25">
      <c r="A211" s="1" t="s">
        <v>215</v>
      </c>
      <c r="B211" s="62" t="s">
        <v>523</v>
      </c>
      <c r="C211" s="63" t="s">
        <v>24</v>
      </c>
      <c r="D211" s="62"/>
      <c r="E211" s="62"/>
      <c r="F211" s="64"/>
      <c r="G211" s="153">
        <f>SUM(G212:G215)</f>
        <v>23500000</v>
      </c>
      <c r="H211" s="187" t="s">
        <v>523</v>
      </c>
      <c r="I211" s="63" t="s">
        <v>24</v>
      </c>
      <c r="J211" s="62"/>
      <c r="K211" s="62"/>
      <c r="L211" s="64"/>
      <c r="M211" s="64">
        <f ca="1">SUM(M212:M215)</f>
        <v>31000000</v>
      </c>
      <c r="N211" s="64">
        <f ca="1">SUM(N212:N215)</f>
        <v>-7500000</v>
      </c>
      <c r="O211" s="153"/>
      <c r="P211" s="244"/>
      <c r="Q211" s="244"/>
      <c r="R211" s="62"/>
      <c r="S211" s="64"/>
      <c r="T211" s="64"/>
      <c r="U211" s="247"/>
      <c r="V211" s="244"/>
      <c r="W211" s="244"/>
      <c r="X211" s="247"/>
      <c r="Y211" s="244"/>
    </row>
    <row r="212" spans="1:25" ht="13.2" x14ac:dyDescent="0.25">
      <c r="A212" s="1" t="s">
        <v>216</v>
      </c>
      <c r="B212" s="65"/>
      <c r="C212" s="66" t="s">
        <v>555</v>
      </c>
      <c r="D212" s="65">
        <v>100</v>
      </c>
      <c r="E212" s="65" t="s">
        <v>26</v>
      </c>
      <c r="F212" s="67">
        <v>75000</v>
      </c>
      <c r="G212" s="154">
        <f>ROUNDDOWN(D212*F212,-3)</f>
        <v>7500000</v>
      </c>
      <c r="H212" s="188"/>
      <c r="I212" s="66" t="s">
        <v>555</v>
      </c>
      <c r="J212" s="65" cm="1">
        <f t="array" aca="1" ref="J212" ca="1">INDIRECT($J$5&amp;ROW())</f>
        <v>200</v>
      </c>
      <c r="K212" s="65" t="s">
        <v>26</v>
      </c>
      <c r="L212" s="67" cm="1">
        <f t="array" aca="1" ref="L212" ca="1">INDIRECT($L$5&amp;ROW())</f>
        <v>75000</v>
      </c>
      <c r="M212" s="67">
        <f ca="1">ROUNDDOWN(J212*L212,-3)</f>
        <v>15000000</v>
      </c>
      <c r="N212" s="67">
        <f ca="1">G212-M212</f>
        <v>-7500000</v>
      </c>
      <c r="O212" s="253" t="str">
        <f ca="1">IF(AND(ISBLANK(H212),N212&lt;&gt;0),"Rev","")</f>
        <v>Rev</v>
      </c>
      <c r="P212" s="244"/>
      <c r="Q212" s="244"/>
      <c r="R212" s="65">
        <v>200</v>
      </c>
      <c r="S212" s="67">
        <v>75000</v>
      </c>
      <c r="T212" s="67">
        <f>ROUNDDOWN(R212*S212,-3)</f>
        <v>15000000</v>
      </c>
      <c r="U212" s="247">
        <v>200</v>
      </c>
      <c r="V212" s="247">
        <v>75000</v>
      </c>
      <c r="W212" s="67">
        <f>ROUNDDOWN(U212*V212,-3)</f>
        <v>15000000</v>
      </c>
      <c r="X212" s="247"/>
      <c r="Y212" s="244"/>
    </row>
    <row r="213" spans="1:25" ht="13.2" x14ac:dyDescent="0.25">
      <c r="A213" s="1" t="s">
        <v>217</v>
      </c>
      <c r="B213" s="65"/>
      <c r="C213" s="66" t="s">
        <v>556</v>
      </c>
      <c r="D213" s="65">
        <v>4</v>
      </c>
      <c r="E213" s="65" t="s">
        <v>120</v>
      </c>
      <c r="F213" s="67">
        <v>1500000</v>
      </c>
      <c r="G213" s="154">
        <f>ROUNDDOWN(D213*F213,-3)</f>
        <v>6000000</v>
      </c>
      <c r="H213" s="188"/>
      <c r="I213" s="66" t="s">
        <v>556</v>
      </c>
      <c r="J213" s="65" cm="1">
        <f t="array" aca="1" ref="J213" ca="1">INDIRECT($J$5&amp;ROW())</f>
        <v>4</v>
      </c>
      <c r="K213" s="65" t="s">
        <v>120</v>
      </c>
      <c r="L213" s="67" cm="1">
        <f t="array" aca="1" ref="L213" ca="1">INDIRECT($L$5&amp;ROW())</f>
        <v>1500000</v>
      </c>
      <c r="M213" s="67">
        <f ca="1">ROUNDDOWN(J213*L213,-3)</f>
        <v>6000000</v>
      </c>
      <c r="N213" s="67">
        <f ca="1">G213-M213</f>
        <v>0</v>
      </c>
      <c r="O213" s="240" t="str">
        <f ca="1">IF(AND(ISBLANK(H213),N213&lt;&gt;0),"Rev","")</f>
        <v/>
      </c>
      <c r="P213" s="244"/>
      <c r="Q213" s="244"/>
      <c r="R213" s="65">
        <v>4</v>
      </c>
      <c r="S213" s="67">
        <v>1500000</v>
      </c>
      <c r="T213" s="67">
        <f>ROUNDDOWN(R213*S213,-3)</f>
        <v>6000000</v>
      </c>
      <c r="U213" s="247">
        <v>4</v>
      </c>
      <c r="V213" s="247">
        <v>1500000</v>
      </c>
      <c r="W213" s="67">
        <f>ROUNDDOWN(U213*V213,-3)</f>
        <v>6000000</v>
      </c>
      <c r="X213" s="247"/>
      <c r="Y213" s="244"/>
    </row>
    <row r="214" spans="1:25" ht="13.2" x14ac:dyDescent="0.25">
      <c r="A214" s="1" t="s">
        <v>218</v>
      </c>
      <c r="B214" s="65"/>
      <c r="C214" s="66" t="s">
        <v>557</v>
      </c>
      <c r="D214" s="65">
        <v>4</v>
      </c>
      <c r="E214" s="65" t="s">
        <v>120</v>
      </c>
      <c r="F214" s="67">
        <v>1500000</v>
      </c>
      <c r="G214" s="154">
        <f>ROUNDDOWN(D214*F214,-3)</f>
        <v>6000000</v>
      </c>
      <c r="H214" s="188"/>
      <c r="I214" s="66" t="s">
        <v>557</v>
      </c>
      <c r="J214" s="65" cm="1">
        <f t="array" aca="1" ref="J214" ca="1">INDIRECT($J$5&amp;ROW())</f>
        <v>4</v>
      </c>
      <c r="K214" s="65" t="s">
        <v>120</v>
      </c>
      <c r="L214" s="67" cm="1">
        <f t="array" aca="1" ref="L214" ca="1">INDIRECT($L$5&amp;ROW())</f>
        <v>1500000</v>
      </c>
      <c r="M214" s="67">
        <f ca="1">ROUNDDOWN(J214*L214,-3)</f>
        <v>6000000</v>
      </c>
      <c r="N214" s="67">
        <f ca="1">G214-M214</f>
        <v>0</v>
      </c>
      <c r="O214" s="240" t="str">
        <f ca="1">IF(AND(ISBLANK(H214),N214&lt;&gt;0),"Rev","")</f>
        <v/>
      </c>
      <c r="P214" s="244"/>
      <c r="Q214" s="244"/>
      <c r="R214" s="65">
        <v>4</v>
      </c>
      <c r="S214" s="67">
        <v>1500000</v>
      </c>
      <c r="T214" s="67">
        <f>ROUNDDOWN(R214*S214,-3)</f>
        <v>6000000</v>
      </c>
      <c r="U214" s="247">
        <v>4</v>
      </c>
      <c r="V214" s="247">
        <v>1500000</v>
      </c>
      <c r="W214" s="67">
        <f>ROUNDDOWN(U214*V214,-3)</f>
        <v>6000000</v>
      </c>
      <c r="X214" s="247"/>
      <c r="Y214" s="244"/>
    </row>
    <row r="215" spans="1:25" ht="13.2" x14ac:dyDescent="0.25">
      <c r="A215" s="1" t="s">
        <v>219</v>
      </c>
      <c r="B215" s="65"/>
      <c r="C215" s="66" t="s">
        <v>558</v>
      </c>
      <c r="D215" s="65">
        <v>4</v>
      </c>
      <c r="E215" s="65" t="s">
        <v>120</v>
      </c>
      <c r="F215" s="67">
        <v>1000000</v>
      </c>
      <c r="G215" s="154">
        <f>ROUNDDOWN(D215*F215,-3)</f>
        <v>4000000</v>
      </c>
      <c r="H215" s="188"/>
      <c r="I215" s="66" t="s">
        <v>558</v>
      </c>
      <c r="J215" s="65" cm="1">
        <f t="array" aca="1" ref="J215" ca="1">INDIRECT($J$5&amp;ROW())</f>
        <v>4</v>
      </c>
      <c r="K215" s="65" t="s">
        <v>120</v>
      </c>
      <c r="L215" s="67" cm="1">
        <f t="array" aca="1" ref="L215" ca="1">INDIRECT($L$5&amp;ROW())</f>
        <v>1000000</v>
      </c>
      <c r="M215" s="67">
        <f ca="1">ROUNDDOWN(J215*L215,-3)</f>
        <v>4000000</v>
      </c>
      <c r="N215" s="67">
        <f ca="1">G215-M215</f>
        <v>0</v>
      </c>
      <c r="O215" s="240" t="str">
        <f ca="1">IF(AND(ISBLANK(H215),N215&lt;&gt;0),"Rev","")</f>
        <v/>
      </c>
      <c r="P215" s="244"/>
      <c r="Q215" s="244"/>
      <c r="R215" s="65">
        <v>4</v>
      </c>
      <c r="S215" s="67">
        <v>1000000</v>
      </c>
      <c r="T215" s="67">
        <f>ROUNDDOWN(R215*S215,-3)</f>
        <v>4000000</v>
      </c>
      <c r="U215" s="247">
        <v>4</v>
      </c>
      <c r="V215" s="247">
        <v>1000000</v>
      </c>
      <c r="W215" s="67">
        <f>ROUNDDOWN(U215*V215,-3)</f>
        <v>4000000</v>
      </c>
      <c r="X215" s="247"/>
      <c r="Y215" s="244"/>
    </row>
    <row r="216" spans="1:25" ht="13.2" x14ac:dyDescent="0.25">
      <c r="A216" s="1" t="s">
        <v>220</v>
      </c>
      <c r="B216" s="62" t="s">
        <v>525</v>
      </c>
      <c r="C216" s="63" t="s">
        <v>35</v>
      </c>
      <c r="D216" s="62"/>
      <c r="E216" s="62"/>
      <c r="F216" s="64"/>
      <c r="G216" s="153">
        <f>G217</f>
        <v>116054000</v>
      </c>
      <c r="H216" s="187" t="s">
        <v>525</v>
      </c>
      <c r="I216" s="63" t="s">
        <v>35</v>
      </c>
      <c r="J216" s="62"/>
      <c r="K216" s="62"/>
      <c r="L216" s="64"/>
      <c r="M216" s="64">
        <f ca="1">M217</f>
        <v>143685000</v>
      </c>
      <c r="N216" s="64">
        <f ca="1">N217</f>
        <v>-27631000</v>
      </c>
      <c r="O216" s="153"/>
      <c r="P216" s="244"/>
      <c r="Q216" s="244"/>
      <c r="R216" s="62"/>
      <c r="S216" s="64"/>
      <c r="T216" s="64"/>
      <c r="U216" s="247"/>
      <c r="V216" s="244"/>
      <c r="W216" s="244"/>
      <c r="X216" s="247"/>
      <c r="Y216" s="244"/>
    </row>
    <row r="217" spans="1:25" ht="13.2" x14ac:dyDescent="0.25">
      <c r="A217" s="1" t="s">
        <v>221</v>
      </c>
      <c r="B217" s="65"/>
      <c r="C217" s="66" t="s">
        <v>662</v>
      </c>
      <c r="D217" s="65">
        <v>21</v>
      </c>
      <c r="E217" s="65" t="s">
        <v>26</v>
      </c>
      <c r="F217" s="67">
        <v>5526381</v>
      </c>
      <c r="G217" s="154">
        <f>ROUNDDOWN(D217*F217,-3)</f>
        <v>116054000</v>
      </c>
      <c r="H217" s="188"/>
      <c r="I217" s="66" t="s">
        <v>662</v>
      </c>
      <c r="J217" s="65" cm="1">
        <f t="array" aca="1" ref="J217" ca="1">INDIRECT($J$5&amp;ROW())</f>
        <v>26</v>
      </c>
      <c r="K217" s="65" t="s">
        <v>26</v>
      </c>
      <c r="L217" s="67" cm="1">
        <f t="array" aca="1" ref="L217" ca="1">INDIRECT($L$5&amp;ROW())</f>
        <v>5526381</v>
      </c>
      <c r="M217" s="67">
        <f ca="1">ROUNDDOWN(J217*L217,-3)</f>
        <v>143685000</v>
      </c>
      <c r="N217" s="67">
        <f ca="1">G217-M217</f>
        <v>-27631000</v>
      </c>
      <c r="O217" s="253" t="str">
        <f ca="1">IF(AND(ISBLANK(H217),N217&lt;&gt;0),"Rev","")</f>
        <v>Rev</v>
      </c>
      <c r="P217" s="244"/>
      <c r="Q217" s="244"/>
      <c r="R217" s="65">
        <v>26</v>
      </c>
      <c r="S217" s="67">
        <v>5526381</v>
      </c>
      <c r="T217" s="67">
        <f>ROUNDDOWN(R217*S217,-3)</f>
        <v>143685000</v>
      </c>
      <c r="U217" s="247">
        <v>26</v>
      </c>
      <c r="V217" s="247">
        <v>5526381</v>
      </c>
      <c r="W217" s="67">
        <f>ROUNDDOWN(U217*V217,-3)</f>
        <v>143685000</v>
      </c>
      <c r="X217" s="247"/>
      <c r="Y217" s="244"/>
    </row>
    <row r="218" spans="1:25" ht="13.2" x14ac:dyDescent="0.25">
      <c r="A218" s="1" t="s">
        <v>222</v>
      </c>
      <c r="B218" s="80" t="s">
        <v>223</v>
      </c>
      <c r="C218" s="81" t="s">
        <v>663</v>
      </c>
      <c r="D218" s="80"/>
      <c r="E218" s="80"/>
      <c r="F218" s="82"/>
      <c r="G218" s="159">
        <f>SUM(G219,G224)</f>
        <v>50000000</v>
      </c>
      <c r="H218" s="193" t="s">
        <v>223</v>
      </c>
      <c r="I218" s="81" t="s">
        <v>663</v>
      </c>
      <c r="J218" s="80"/>
      <c r="K218" s="80"/>
      <c r="L218" s="82"/>
      <c r="M218" s="82">
        <f ca="1">SUM(M219,M224)</f>
        <v>50000000</v>
      </c>
      <c r="N218" s="82">
        <f ca="1">SUM(N219,N224)</f>
        <v>0</v>
      </c>
      <c r="O218" s="159"/>
      <c r="P218" s="244" t="s">
        <v>502</v>
      </c>
      <c r="Q218" s="244" t="s">
        <v>503</v>
      </c>
      <c r="R218" s="80"/>
      <c r="S218" s="82"/>
      <c r="T218" s="82"/>
      <c r="U218" s="247"/>
      <c r="V218" s="244"/>
      <c r="W218" s="244"/>
      <c r="X218" s="247"/>
      <c r="Y218" s="244"/>
    </row>
    <row r="219" spans="1:25" ht="13.2" x14ac:dyDescent="0.25">
      <c r="A219" s="1" t="s">
        <v>224</v>
      </c>
      <c r="B219" s="68" t="s">
        <v>523</v>
      </c>
      <c r="C219" s="69" t="s">
        <v>24</v>
      </c>
      <c r="D219" s="68"/>
      <c r="E219" s="68"/>
      <c r="F219" s="70"/>
      <c r="G219" s="155">
        <f>SUM(G220:G223)</f>
        <v>15500000</v>
      </c>
      <c r="H219" s="189" t="s">
        <v>523</v>
      </c>
      <c r="I219" s="69" t="s">
        <v>24</v>
      </c>
      <c r="J219" s="68"/>
      <c r="K219" s="68"/>
      <c r="L219" s="70"/>
      <c r="M219" s="70">
        <f ca="1">SUM(M220:M223)</f>
        <v>15500000</v>
      </c>
      <c r="N219" s="70">
        <f ca="1">SUM(N220:N223)</f>
        <v>0</v>
      </c>
      <c r="O219" s="155"/>
      <c r="P219" s="244"/>
      <c r="Q219" s="244"/>
      <c r="R219" s="68"/>
      <c r="S219" s="70"/>
      <c r="T219" s="70"/>
      <c r="U219" s="247"/>
      <c r="V219" s="244"/>
      <c r="W219" s="244"/>
      <c r="X219" s="247"/>
      <c r="Y219" s="244"/>
    </row>
    <row r="220" spans="1:25" ht="13.2" x14ac:dyDescent="0.25">
      <c r="A220" s="1" t="s">
        <v>225</v>
      </c>
      <c r="B220" s="65"/>
      <c r="C220" s="66" t="s">
        <v>555</v>
      </c>
      <c r="D220" s="65">
        <v>100</v>
      </c>
      <c r="E220" s="65" t="s">
        <v>26</v>
      </c>
      <c r="F220" s="67">
        <v>75000</v>
      </c>
      <c r="G220" s="154">
        <f>ROUNDDOWN(D220*F220,-3)</f>
        <v>7500000</v>
      </c>
      <c r="H220" s="188"/>
      <c r="I220" s="66" t="s">
        <v>555</v>
      </c>
      <c r="J220" s="65" cm="1">
        <f t="array" aca="1" ref="J220" ca="1">INDIRECT($J$5&amp;ROW())</f>
        <v>100</v>
      </c>
      <c r="K220" s="65" t="s">
        <v>26</v>
      </c>
      <c r="L220" s="67" cm="1">
        <f t="array" aca="1" ref="L220" ca="1">INDIRECT($L$5&amp;ROW())</f>
        <v>75000</v>
      </c>
      <c r="M220" s="67">
        <f ca="1">ROUNDDOWN(J220*L220,-3)</f>
        <v>7500000</v>
      </c>
      <c r="N220" s="67">
        <f ca="1">G220-M220</f>
        <v>0</v>
      </c>
      <c r="O220" s="240" t="str">
        <f ca="1">IF(AND(ISBLANK(H220),N220&lt;&gt;0),"Rev","")</f>
        <v/>
      </c>
      <c r="P220" s="244"/>
      <c r="Q220" s="244"/>
      <c r="R220" s="65">
        <v>100</v>
      </c>
      <c r="S220" s="67">
        <v>75000</v>
      </c>
      <c r="T220" s="67">
        <f>ROUNDDOWN(R220*S220,-3)</f>
        <v>7500000</v>
      </c>
      <c r="U220" s="247">
        <v>100</v>
      </c>
      <c r="V220" s="247">
        <v>75000</v>
      </c>
      <c r="W220" s="67">
        <f>ROUNDDOWN(U220*V220,-3)</f>
        <v>7500000</v>
      </c>
      <c r="X220" s="247"/>
      <c r="Y220" s="244"/>
    </row>
    <row r="221" spans="1:25" ht="13.2" x14ac:dyDescent="0.25">
      <c r="A221" s="1" t="s">
        <v>226</v>
      </c>
      <c r="B221" s="65"/>
      <c r="C221" s="66" t="s">
        <v>556</v>
      </c>
      <c r="D221" s="65">
        <v>2</v>
      </c>
      <c r="E221" s="65" t="s">
        <v>120</v>
      </c>
      <c r="F221" s="67">
        <v>1500000</v>
      </c>
      <c r="G221" s="154">
        <f>ROUNDDOWN(D221*F221,-3)</f>
        <v>3000000</v>
      </c>
      <c r="H221" s="188"/>
      <c r="I221" s="66" t="s">
        <v>556</v>
      </c>
      <c r="J221" s="65" cm="1">
        <f t="array" aca="1" ref="J221" ca="1">INDIRECT($J$5&amp;ROW())</f>
        <v>2</v>
      </c>
      <c r="K221" s="65" t="s">
        <v>120</v>
      </c>
      <c r="L221" s="67" cm="1">
        <f t="array" aca="1" ref="L221" ca="1">INDIRECT($L$5&amp;ROW())</f>
        <v>1500000</v>
      </c>
      <c r="M221" s="67">
        <f ca="1">ROUNDDOWN(J221*L221,-3)</f>
        <v>3000000</v>
      </c>
      <c r="N221" s="67">
        <f ca="1">G221-M221</f>
        <v>0</v>
      </c>
      <c r="O221" s="240" t="str">
        <f ca="1">IF(AND(ISBLANK(H221),N221&lt;&gt;0),"Rev","")</f>
        <v/>
      </c>
      <c r="P221" s="244"/>
      <c r="Q221" s="244"/>
      <c r="R221" s="65">
        <v>2</v>
      </c>
      <c r="S221" s="67">
        <v>1500000</v>
      </c>
      <c r="T221" s="67">
        <f>ROUNDDOWN(R221*S221,-3)</f>
        <v>3000000</v>
      </c>
      <c r="U221" s="247">
        <v>2</v>
      </c>
      <c r="V221" s="247">
        <v>1500000</v>
      </c>
      <c r="W221" s="67">
        <f>ROUNDDOWN(U221*V221,-3)</f>
        <v>3000000</v>
      </c>
      <c r="X221" s="247"/>
      <c r="Y221" s="244"/>
    </row>
    <row r="222" spans="1:25" ht="13.2" x14ac:dyDescent="0.25">
      <c r="A222" s="1" t="s">
        <v>227</v>
      </c>
      <c r="B222" s="65"/>
      <c r="C222" s="66" t="s">
        <v>557</v>
      </c>
      <c r="D222" s="65">
        <v>2</v>
      </c>
      <c r="E222" s="65" t="s">
        <v>120</v>
      </c>
      <c r="F222" s="67">
        <v>1500000</v>
      </c>
      <c r="G222" s="154">
        <f>ROUNDDOWN(D222*F222,-3)</f>
        <v>3000000</v>
      </c>
      <c r="H222" s="188"/>
      <c r="I222" s="66" t="s">
        <v>557</v>
      </c>
      <c r="J222" s="65" cm="1">
        <f t="array" aca="1" ref="J222" ca="1">INDIRECT($J$5&amp;ROW())</f>
        <v>2</v>
      </c>
      <c r="K222" s="65" t="s">
        <v>120</v>
      </c>
      <c r="L222" s="67" cm="1">
        <f t="array" aca="1" ref="L222" ca="1">INDIRECT($L$5&amp;ROW())</f>
        <v>1500000</v>
      </c>
      <c r="M222" s="67">
        <f ca="1">ROUNDDOWN(J222*L222,-3)</f>
        <v>3000000</v>
      </c>
      <c r="N222" s="67">
        <f ca="1">G222-M222</f>
        <v>0</v>
      </c>
      <c r="O222" s="240" t="str">
        <f ca="1">IF(AND(ISBLANK(H222),N222&lt;&gt;0),"Rev","")</f>
        <v/>
      </c>
      <c r="P222" s="244"/>
      <c r="Q222" s="244"/>
      <c r="R222" s="65">
        <v>2</v>
      </c>
      <c r="S222" s="67">
        <v>1500000</v>
      </c>
      <c r="T222" s="67">
        <f>ROUNDDOWN(R222*S222,-3)</f>
        <v>3000000</v>
      </c>
      <c r="U222" s="247">
        <v>2</v>
      </c>
      <c r="V222" s="247">
        <v>1500000</v>
      </c>
      <c r="W222" s="67">
        <f>ROUNDDOWN(U222*V222,-3)</f>
        <v>3000000</v>
      </c>
      <c r="X222" s="247"/>
      <c r="Y222" s="244"/>
    </row>
    <row r="223" spans="1:25" ht="13.2" x14ac:dyDescent="0.25">
      <c r="A223" s="1" t="s">
        <v>228</v>
      </c>
      <c r="B223" s="65"/>
      <c r="C223" s="66" t="s">
        <v>558</v>
      </c>
      <c r="D223" s="65">
        <v>2</v>
      </c>
      <c r="E223" s="65" t="s">
        <v>120</v>
      </c>
      <c r="F223" s="67">
        <v>1000000</v>
      </c>
      <c r="G223" s="154">
        <f>ROUNDDOWN(D223*F223,-3)</f>
        <v>2000000</v>
      </c>
      <c r="H223" s="188"/>
      <c r="I223" s="66" t="s">
        <v>558</v>
      </c>
      <c r="J223" s="65" cm="1">
        <f t="array" aca="1" ref="J223" ca="1">INDIRECT($J$5&amp;ROW())</f>
        <v>2</v>
      </c>
      <c r="K223" s="65" t="s">
        <v>120</v>
      </c>
      <c r="L223" s="67" cm="1">
        <f t="array" aca="1" ref="L223" ca="1">INDIRECT($L$5&amp;ROW())</f>
        <v>1000000</v>
      </c>
      <c r="M223" s="67">
        <f ca="1">ROUNDDOWN(J223*L223,-3)</f>
        <v>2000000</v>
      </c>
      <c r="N223" s="67">
        <f ca="1">G223-M223</f>
        <v>0</v>
      </c>
      <c r="O223" s="240" t="str">
        <f ca="1">IF(AND(ISBLANK(H223),N223&lt;&gt;0),"Rev","")</f>
        <v/>
      </c>
      <c r="P223" s="244"/>
      <c r="Q223" s="244"/>
      <c r="R223" s="65">
        <v>2</v>
      </c>
      <c r="S223" s="67">
        <v>1000000</v>
      </c>
      <c r="T223" s="67">
        <f>ROUNDDOWN(R223*S223,-3)</f>
        <v>2000000</v>
      </c>
      <c r="U223" s="247">
        <v>2</v>
      </c>
      <c r="V223" s="247">
        <v>1000000</v>
      </c>
      <c r="W223" s="67">
        <f>ROUNDDOWN(U223*V223,-3)</f>
        <v>2000000</v>
      </c>
      <c r="X223" s="247"/>
      <c r="Y223" s="244"/>
    </row>
    <row r="224" spans="1:25" ht="13.2" x14ac:dyDescent="0.25">
      <c r="A224" s="1" t="s">
        <v>229</v>
      </c>
      <c r="B224" s="62" t="s">
        <v>525</v>
      </c>
      <c r="C224" s="63" t="s">
        <v>35</v>
      </c>
      <c r="D224" s="62"/>
      <c r="E224" s="62"/>
      <c r="F224" s="64"/>
      <c r="G224" s="153">
        <f>G225</f>
        <v>34500000</v>
      </c>
      <c r="H224" s="187" t="s">
        <v>525</v>
      </c>
      <c r="I224" s="63" t="s">
        <v>35</v>
      </c>
      <c r="J224" s="62"/>
      <c r="K224" s="62"/>
      <c r="L224" s="64"/>
      <c r="M224" s="64">
        <f ca="1">M225</f>
        <v>34500000</v>
      </c>
      <c r="N224" s="64">
        <f ca="1">N225</f>
        <v>0</v>
      </c>
      <c r="O224" s="153"/>
      <c r="P224" s="244"/>
      <c r="Q224" s="244"/>
      <c r="R224" s="62"/>
      <c r="S224" s="64"/>
      <c r="T224" s="64"/>
      <c r="U224" s="247"/>
      <c r="V224" s="244"/>
      <c r="W224" s="244"/>
      <c r="X224" s="247"/>
      <c r="Y224" s="244"/>
    </row>
    <row r="225" spans="1:25" ht="13.2" x14ac:dyDescent="0.25">
      <c r="A225" s="1" t="s">
        <v>230</v>
      </c>
      <c r="B225" s="65"/>
      <c r="C225" s="66" t="s">
        <v>664</v>
      </c>
      <c r="D225" s="65">
        <v>6</v>
      </c>
      <c r="E225" s="65" t="s">
        <v>26</v>
      </c>
      <c r="F225" s="67">
        <v>5750000</v>
      </c>
      <c r="G225" s="154">
        <f>ROUNDDOWN(D225*F225,-3)</f>
        <v>34500000</v>
      </c>
      <c r="H225" s="188"/>
      <c r="I225" s="66" t="s">
        <v>664</v>
      </c>
      <c r="J225" s="65" cm="1">
        <f t="array" aca="1" ref="J225" ca="1">INDIRECT($J$5&amp;ROW())</f>
        <v>6</v>
      </c>
      <c r="K225" s="65" t="s">
        <v>26</v>
      </c>
      <c r="L225" s="67" cm="1">
        <f t="array" aca="1" ref="L225" ca="1">INDIRECT($L$5&amp;ROW())</f>
        <v>5750000</v>
      </c>
      <c r="M225" s="67">
        <f ca="1">ROUNDDOWN(J225*L225,-3)</f>
        <v>34500000</v>
      </c>
      <c r="N225" s="67">
        <f ca="1">G225-M225</f>
        <v>0</v>
      </c>
      <c r="O225" s="240" t="str">
        <f ca="1">IF(AND(ISBLANK(H225),N225&lt;&gt;0),"Rev","")</f>
        <v/>
      </c>
      <c r="P225" s="244"/>
      <c r="Q225" s="244"/>
      <c r="R225" s="65">
        <v>6</v>
      </c>
      <c r="S225" s="67">
        <v>5750000</v>
      </c>
      <c r="T225" s="67">
        <f>ROUNDDOWN(R225*S225,-3)</f>
        <v>34500000</v>
      </c>
      <c r="U225" s="247">
        <v>6</v>
      </c>
      <c r="V225" s="247">
        <v>5750000</v>
      </c>
      <c r="W225" s="67">
        <f>ROUNDDOWN(U225*V225,-3)</f>
        <v>34500000</v>
      </c>
      <c r="X225" s="247"/>
      <c r="Y225" s="244"/>
    </row>
    <row r="226" spans="1:25" ht="13.2" x14ac:dyDescent="0.25">
      <c r="A226" s="1"/>
      <c r="B226" s="65"/>
      <c r="C226" s="66"/>
      <c r="D226" s="65"/>
      <c r="E226" s="65"/>
      <c r="F226" s="67"/>
      <c r="G226" s="154"/>
      <c r="H226" s="193" t="s">
        <v>959</v>
      </c>
      <c r="I226" s="81" t="s">
        <v>968</v>
      </c>
      <c r="J226" s="80"/>
      <c r="K226" s="80"/>
      <c r="L226" s="82"/>
      <c r="M226" s="82">
        <f ca="1">SUM(M227,M232,M234,M236)</f>
        <v>198500000</v>
      </c>
      <c r="N226" s="82">
        <f ca="1">SUM(N227,N232,N234,N236)</f>
        <v>-198500000</v>
      </c>
      <c r="O226" s="154"/>
      <c r="P226" s="244" t="s">
        <v>505</v>
      </c>
      <c r="Q226" s="244" t="s">
        <v>506</v>
      </c>
      <c r="R226" s="80"/>
      <c r="S226" s="82"/>
      <c r="T226" s="82"/>
      <c r="U226" s="247"/>
      <c r="V226" s="244"/>
      <c r="W226" s="244"/>
      <c r="X226" s="247"/>
      <c r="Y226" s="244"/>
    </row>
    <row r="227" spans="1:25" ht="13.2" x14ac:dyDescent="0.25">
      <c r="A227" s="1"/>
      <c r="B227" s="65"/>
      <c r="C227" s="66"/>
      <c r="D227" s="65"/>
      <c r="E227" s="65"/>
      <c r="F227" s="67"/>
      <c r="G227" s="154"/>
      <c r="H227" s="189">
        <v>521211</v>
      </c>
      <c r="I227" s="69" t="s">
        <v>24</v>
      </c>
      <c r="J227" s="68"/>
      <c r="K227" s="68"/>
      <c r="L227" s="70"/>
      <c r="M227" s="70">
        <f ca="1">SUM(M228:M231)</f>
        <v>36500000</v>
      </c>
      <c r="N227" s="70">
        <f ca="1">SUM(N228:N231)</f>
        <v>-36500000</v>
      </c>
      <c r="O227" s="154"/>
      <c r="P227" s="244"/>
      <c r="Q227" s="244"/>
      <c r="R227" s="68"/>
      <c r="S227" s="70"/>
      <c r="T227" s="70"/>
      <c r="U227" s="247"/>
      <c r="V227" s="244"/>
      <c r="W227" s="244"/>
      <c r="X227" s="247"/>
      <c r="Y227" s="244"/>
    </row>
    <row r="228" spans="1:25" ht="13.2" x14ac:dyDescent="0.25">
      <c r="A228" s="1"/>
      <c r="B228" s="65"/>
      <c r="C228" s="66"/>
      <c r="D228" s="65"/>
      <c r="E228" s="65"/>
      <c r="F228" s="67"/>
      <c r="G228" s="154"/>
      <c r="H228" s="188"/>
      <c r="I228" s="66" t="s">
        <v>969</v>
      </c>
      <c r="J228" s="65" cm="1">
        <f t="array" aca="1" ref="J228" ca="1">INDIRECT($J$5&amp;ROW())</f>
        <v>65</v>
      </c>
      <c r="K228" s="65" t="s">
        <v>120</v>
      </c>
      <c r="L228" s="67" cm="1">
        <f t="array" aca="1" ref="L228" ca="1">INDIRECT($L$5&amp;ROW())</f>
        <v>500000</v>
      </c>
      <c r="M228" s="67">
        <f ca="1">ROUNDDOWN(J228*L228,-3)</f>
        <v>32500000</v>
      </c>
      <c r="N228" s="67">
        <f ca="1">G228-M228</f>
        <v>-32500000</v>
      </c>
      <c r="O228" s="253" t="str">
        <f ca="1">IF(AND(ISBLANK(H228),N228&lt;&gt;0),"Rev","")</f>
        <v>Rev</v>
      </c>
      <c r="P228" s="244"/>
      <c r="Q228" s="244"/>
      <c r="R228" s="65">
        <v>65</v>
      </c>
      <c r="S228" s="67">
        <v>500000</v>
      </c>
      <c r="T228" s="67">
        <f>ROUNDDOWN(R228*S228,-3)</f>
        <v>32500000</v>
      </c>
      <c r="U228" s="247">
        <v>65</v>
      </c>
      <c r="V228" s="247">
        <v>500000</v>
      </c>
      <c r="W228" s="67">
        <f>ROUNDDOWN(U228*V228,-3)</f>
        <v>32500000</v>
      </c>
      <c r="X228" s="247"/>
      <c r="Y228" s="244"/>
    </row>
    <row r="229" spans="1:25" ht="13.2" x14ac:dyDescent="0.25">
      <c r="A229" s="1"/>
      <c r="B229" s="65"/>
      <c r="C229" s="66"/>
      <c r="D229" s="65"/>
      <c r="E229" s="65"/>
      <c r="F229" s="67"/>
      <c r="G229" s="154"/>
      <c r="H229" s="188"/>
      <c r="I229" s="66" t="s">
        <v>563</v>
      </c>
      <c r="J229" s="65" cm="1">
        <f t="array" aca="1" ref="J229" ca="1">INDIRECT($J$5&amp;ROW())</f>
        <v>1</v>
      </c>
      <c r="K229" s="65" t="s">
        <v>120</v>
      </c>
      <c r="L229" s="67" cm="1">
        <f t="array" aca="1" ref="L229" ca="1">INDIRECT($L$5&amp;ROW())</f>
        <v>1500000</v>
      </c>
      <c r="M229" s="67">
        <f ca="1">ROUNDDOWN(J229*L229,-3)</f>
        <v>1500000</v>
      </c>
      <c r="N229" s="67">
        <f ca="1">G229-M229</f>
        <v>-1500000</v>
      </c>
      <c r="O229" s="253" t="str">
        <f ca="1">IF(AND(ISBLANK(H229),N229&lt;&gt;0),"Rev","")</f>
        <v>Rev</v>
      </c>
      <c r="P229" s="244"/>
      <c r="Q229" s="244"/>
      <c r="R229" s="65">
        <v>1</v>
      </c>
      <c r="S229" s="67">
        <v>1500000</v>
      </c>
      <c r="T229" s="67">
        <f>ROUNDDOWN(R229*S229,-3)</f>
        <v>1500000</v>
      </c>
      <c r="U229" s="247">
        <v>1</v>
      </c>
      <c r="V229" s="247">
        <v>1500000</v>
      </c>
      <c r="W229" s="67">
        <f>ROUNDDOWN(U229*V229,-3)</f>
        <v>1500000</v>
      </c>
      <c r="X229" s="247"/>
      <c r="Y229" s="244"/>
    </row>
    <row r="230" spans="1:25" ht="13.2" x14ac:dyDescent="0.25">
      <c r="A230" s="1"/>
      <c r="B230" s="65"/>
      <c r="C230" s="66"/>
      <c r="D230" s="65"/>
      <c r="E230" s="65"/>
      <c r="F230" s="67"/>
      <c r="G230" s="154"/>
      <c r="H230" s="188"/>
      <c r="I230" s="66" t="s">
        <v>564</v>
      </c>
      <c r="J230" s="65" cm="1">
        <f t="array" aca="1" ref="J230" ca="1">INDIRECT($J$5&amp;ROW())</f>
        <v>1</v>
      </c>
      <c r="K230" s="65" t="s">
        <v>120</v>
      </c>
      <c r="L230" s="67" cm="1">
        <f t="array" aca="1" ref="L230" ca="1">INDIRECT($L$5&amp;ROW())</f>
        <v>1000000</v>
      </c>
      <c r="M230" s="67">
        <f ca="1">ROUNDDOWN(J230*L230,-3)</f>
        <v>1000000</v>
      </c>
      <c r="N230" s="67">
        <f ca="1">G230-M230</f>
        <v>-1000000</v>
      </c>
      <c r="O230" s="253" t="str">
        <f ca="1">IF(AND(ISBLANK(H230),N230&lt;&gt;0),"Rev","")</f>
        <v>Rev</v>
      </c>
      <c r="P230" s="244"/>
      <c r="Q230" s="244"/>
      <c r="R230" s="65">
        <v>1</v>
      </c>
      <c r="S230" s="67">
        <v>1000000</v>
      </c>
      <c r="T230" s="67">
        <f>ROUNDDOWN(R230*S230,-3)</f>
        <v>1000000</v>
      </c>
      <c r="U230" s="247">
        <v>1</v>
      </c>
      <c r="V230" s="247">
        <v>1000000</v>
      </c>
      <c r="W230" s="67">
        <f>ROUNDDOWN(U230*V230,-3)</f>
        <v>1000000</v>
      </c>
      <c r="X230" s="247"/>
      <c r="Y230" s="244"/>
    </row>
    <row r="231" spans="1:25" ht="13.2" x14ac:dyDescent="0.25">
      <c r="A231" s="1"/>
      <c r="B231" s="65"/>
      <c r="C231" s="66"/>
      <c r="D231" s="65"/>
      <c r="E231" s="65"/>
      <c r="F231" s="67"/>
      <c r="G231" s="154"/>
      <c r="H231" s="188"/>
      <c r="I231" s="66" t="s">
        <v>644</v>
      </c>
      <c r="J231" s="65" cm="1">
        <f t="array" aca="1" ref="J231" ca="1">INDIRECT($J$5&amp;ROW())</f>
        <v>1</v>
      </c>
      <c r="K231" s="65" t="s">
        <v>120</v>
      </c>
      <c r="L231" s="67" cm="1">
        <f t="array" aca="1" ref="L231" ca="1">INDIRECT($L$5&amp;ROW())</f>
        <v>1500000</v>
      </c>
      <c r="M231" s="67">
        <f ca="1">ROUNDDOWN(J231*L231,-3)</f>
        <v>1500000</v>
      </c>
      <c r="N231" s="67">
        <f ca="1">G231-M231</f>
        <v>-1500000</v>
      </c>
      <c r="O231" s="253" t="str">
        <f ca="1">IF(AND(ISBLANK(H231),N231&lt;&gt;0),"Rev","")</f>
        <v>Rev</v>
      </c>
      <c r="P231" s="244"/>
      <c r="Q231" s="244"/>
      <c r="R231" s="65">
        <v>1</v>
      </c>
      <c r="S231" s="67">
        <v>1500000</v>
      </c>
      <c r="T231" s="67">
        <f>ROUNDDOWN(R231*S231,-3)</f>
        <v>1500000</v>
      </c>
      <c r="U231" s="247">
        <v>1</v>
      </c>
      <c r="V231" s="247">
        <v>1500000</v>
      </c>
      <c r="W231" s="67">
        <f>ROUNDDOWN(U231*V231,-3)</f>
        <v>1500000</v>
      </c>
      <c r="X231" s="247"/>
      <c r="Y231" s="244"/>
    </row>
    <row r="232" spans="1:25" ht="13.2" x14ac:dyDescent="0.25">
      <c r="A232" s="1"/>
      <c r="B232" s="65"/>
      <c r="C232" s="66"/>
      <c r="D232" s="65"/>
      <c r="E232" s="65"/>
      <c r="F232" s="67"/>
      <c r="G232" s="154"/>
      <c r="H232" s="187">
        <v>522191</v>
      </c>
      <c r="I232" s="63" t="s">
        <v>185</v>
      </c>
      <c r="J232" s="62"/>
      <c r="K232" s="62"/>
      <c r="L232" s="64"/>
      <c r="M232" s="64">
        <f ca="1">M233</f>
        <v>60000000</v>
      </c>
      <c r="N232" s="64">
        <f ca="1">N233</f>
        <v>-60000000</v>
      </c>
      <c r="O232" s="154"/>
      <c r="P232" s="244"/>
      <c r="Q232" s="244"/>
      <c r="R232" s="62"/>
      <c r="S232" s="64"/>
      <c r="T232" s="64"/>
      <c r="U232" s="247"/>
      <c r="V232" s="244"/>
      <c r="W232" s="244"/>
      <c r="X232" s="247"/>
      <c r="Y232" s="244"/>
    </row>
    <row r="233" spans="1:25" ht="13.2" x14ac:dyDescent="0.25">
      <c r="A233" s="1"/>
      <c r="B233" s="65"/>
      <c r="C233" s="66"/>
      <c r="D233" s="65"/>
      <c r="E233" s="65"/>
      <c r="F233" s="67"/>
      <c r="G233" s="154"/>
      <c r="H233" s="188"/>
      <c r="I233" s="66" t="s">
        <v>970</v>
      </c>
      <c r="J233" s="65" cm="1">
        <f t="array" aca="1" ref="J233" ca="1">INDIRECT($J$5&amp;ROW())</f>
        <v>1</v>
      </c>
      <c r="K233" s="65" t="s">
        <v>120</v>
      </c>
      <c r="L233" s="67" cm="1">
        <f t="array" aca="1" ref="L233" ca="1">INDIRECT($L$5&amp;ROW())</f>
        <v>60000000</v>
      </c>
      <c r="M233" s="67">
        <f ca="1">ROUNDDOWN(J233*L233,-3)</f>
        <v>60000000</v>
      </c>
      <c r="N233" s="67">
        <f ca="1">G233-M233</f>
        <v>-60000000</v>
      </c>
      <c r="O233" s="253" t="str">
        <f ca="1">IF(AND(ISBLANK(H233),N233&lt;&gt;0),"Rev","")</f>
        <v>Rev</v>
      </c>
      <c r="P233" s="244"/>
      <c r="Q233" s="244"/>
      <c r="R233" s="65">
        <v>1</v>
      </c>
      <c r="S233" s="67">
        <v>60000000</v>
      </c>
      <c r="T233" s="67">
        <f>ROUNDDOWN(R233*S233,-3)</f>
        <v>60000000</v>
      </c>
      <c r="U233" s="247">
        <v>1</v>
      </c>
      <c r="V233" s="247">
        <v>60000000</v>
      </c>
      <c r="W233" s="67">
        <f>ROUNDDOWN(U233*V233,-3)</f>
        <v>60000000</v>
      </c>
      <c r="X233" s="247"/>
      <c r="Y233" s="244"/>
    </row>
    <row r="234" spans="1:25" ht="13.2" x14ac:dyDescent="0.25">
      <c r="A234" s="1"/>
      <c r="B234" s="65"/>
      <c r="C234" s="66"/>
      <c r="D234" s="65"/>
      <c r="E234" s="65"/>
      <c r="F234" s="67"/>
      <c r="G234" s="154"/>
      <c r="H234" s="187">
        <v>524111</v>
      </c>
      <c r="I234" s="63" t="s">
        <v>35</v>
      </c>
      <c r="J234" s="65"/>
      <c r="K234" s="65"/>
      <c r="L234" s="67"/>
      <c r="M234" s="64">
        <f ca="1">M235</f>
        <v>3200000</v>
      </c>
      <c r="N234" s="64">
        <f ca="1">N235</f>
        <v>-3200000</v>
      </c>
      <c r="O234" s="154"/>
      <c r="P234" s="244"/>
      <c r="Q234" s="244"/>
      <c r="R234" s="65"/>
      <c r="S234" s="67"/>
      <c r="T234" s="67"/>
      <c r="U234" s="247"/>
      <c r="V234" s="244"/>
      <c r="W234" s="244"/>
      <c r="X234" s="247"/>
      <c r="Y234" s="244"/>
    </row>
    <row r="235" spans="1:25" ht="13.2" x14ac:dyDescent="0.25">
      <c r="A235" s="1"/>
      <c r="B235" s="65"/>
      <c r="C235" s="66"/>
      <c r="D235" s="65"/>
      <c r="E235" s="65"/>
      <c r="F235" s="67"/>
      <c r="G235" s="154"/>
      <c r="H235" s="188"/>
      <c r="I235" s="66" t="s">
        <v>971</v>
      </c>
      <c r="J235" s="65" cm="1">
        <f t="array" aca="1" ref="J235" ca="1">INDIRECT($J$5&amp;ROW())</f>
        <v>4</v>
      </c>
      <c r="K235" s="65" t="s">
        <v>26</v>
      </c>
      <c r="L235" s="67" cm="1">
        <f t="array" aca="1" ref="L235" ca="1">INDIRECT($L$5&amp;ROW())</f>
        <v>800000</v>
      </c>
      <c r="M235" s="67">
        <f ca="1">ROUNDDOWN(J235*L235,-3)</f>
        <v>3200000</v>
      </c>
      <c r="N235" s="67">
        <f ca="1">G235-M235</f>
        <v>-3200000</v>
      </c>
      <c r="O235" s="253" t="str">
        <f ca="1">IF(AND(ISBLANK(H235),N235&lt;&gt;0),"Rev","")</f>
        <v>Rev</v>
      </c>
      <c r="P235" s="244"/>
      <c r="Q235" s="244"/>
      <c r="R235" s="65">
        <v>4</v>
      </c>
      <c r="S235" s="67">
        <v>800000</v>
      </c>
      <c r="T235" s="67">
        <f>ROUNDDOWN(R235*S235,-3)</f>
        <v>3200000</v>
      </c>
      <c r="U235" s="247">
        <v>4</v>
      </c>
      <c r="V235" s="247">
        <v>800000</v>
      </c>
      <c r="W235" s="67">
        <f>ROUNDDOWN(U235*V235,-3)</f>
        <v>3200000</v>
      </c>
      <c r="X235" s="247"/>
      <c r="Y235" s="244"/>
    </row>
    <row r="236" spans="1:25" ht="13.2" x14ac:dyDescent="0.25">
      <c r="A236" s="1"/>
      <c r="B236" s="65"/>
      <c r="C236" s="66"/>
      <c r="D236" s="65"/>
      <c r="E236" s="65"/>
      <c r="F236" s="67"/>
      <c r="G236" s="154"/>
      <c r="H236" s="189" t="s">
        <v>529</v>
      </c>
      <c r="I236" s="69" t="s">
        <v>477</v>
      </c>
      <c r="J236" s="68"/>
      <c r="K236" s="68"/>
      <c r="L236" s="70"/>
      <c r="M236" s="70">
        <f ca="1">SUM(M237:M239)</f>
        <v>98800000</v>
      </c>
      <c r="N236" s="70">
        <f ca="1">SUM(N237:N239)</f>
        <v>-98800000</v>
      </c>
      <c r="O236" s="154"/>
      <c r="P236" s="244"/>
      <c r="Q236" s="244"/>
      <c r="R236" s="68"/>
      <c r="S236" s="70"/>
      <c r="T236" s="70"/>
      <c r="U236" s="247"/>
      <c r="V236" s="244"/>
      <c r="W236" s="244"/>
      <c r="X236" s="247"/>
      <c r="Y236" s="244"/>
    </row>
    <row r="237" spans="1:25" ht="13.2" x14ac:dyDescent="0.25">
      <c r="A237" s="1"/>
      <c r="B237" s="65"/>
      <c r="C237" s="66"/>
      <c r="D237" s="65"/>
      <c r="E237" s="65"/>
      <c r="F237" s="67"/>
      <c r="G237" s="154"/>
      <c r="H237" s="188"/>
      <c r="I237" s="66" t="s">
        <v>972</v>
      </c>
      <c r="J237" s="65" cm="1">
        <f t="array" aca="1" ref="J237" ca="1">INDIRECT($J$5&amp;ROW())</f>
        <v>65</v>
      </c>
      <c r="K237" s="65" t="s">
        <v>479</v>
      </c>
      <c r="L237" s="67" cm="1">
        <f t="array" aca="1" ref="L237" ca="1">INDIRECT($L$5&amp;ROW())</f>
        <v>820000</v>
      </c>
      <c r="M237" s="67">
        <f ca="1">ROUNDDOWN(J237*L237,-3)</f>
        <v>53300000</v>
      </c>
      <c r="N237" s="67">
        <f ca="1">G237-M237</f>
        <v>-53300000</v>
      </c>
      <c r="O237" s="253" t="str">
        <f ca="1">IF(AND(ISBLANK(H237),N237&lt;&gt;0),"Rev","")</f>
        <v>Rev</v>
      </c>
      <c r="P237" s="244"/>
      <c r="Q237" s="244"/>
      <c r="R237" s="65">
        <v>65</v>
      </c>
      <c r="S237" s="67">
        <v>820000</v>
      </c>
      <c r="T237" s="67">
        <f>ROUNDDOWN(R237*S237,-3)</f>
        <v>53300000</v>
      </c>
      <c r="U237" s="247">
        <v>65</v>
      </c>
      <c r="V237" s="247">
        <v>820000</v>
      </c>
      <c r="W237" s="67">
        <f>ROUNDDOWN(U237*V237,-3)</f>
        <v>53300000</v>
      </c>
      <c r="X237" s="247"/>
      <c r="Y237" s="244"/>
    </row>
    <row r="238" spans="1:25" ht="13.2" x14ac:dyDescent="0.25">
      <c r="A238" s="1"/>
      <c r="B238" s="65"/>
      <c r="C238" s="66"/>
      <c r="D238" s="65"/>
      <c r="E238" s="65"/>
      <c r="F238" s="67"/>
      <c r="G238" s="154"/>
      <c r="H238" s="188"/>
      <c r="I238" s="66" t="s">
        <v>973</v>
      </c>
      <c r="J238" s="65" cm="1">
        <f t="array" aca="1" ref="J238" ca="1">INDIRECT($J$5&amp;ROW())</f>
        <v>130</v>
      </c>
      <c r="K238" s="65" t="s">
        <v>479</v>
      </c>
      <c r="L238" s="67" cm="1">
        <f t="array" aca="1" ref="L238" ca="1">INDIRECT($L$5&amp;ROW())</f>
        <v>150000</v>
      </c>
      <c r="M238" s="67">
        <f ca="1">ROUNDDOWN(J238*L238,-3)</f>
        <v>19500000</v>
      </c>
      <c r="N238" s="67">
        <f ca="1">G238-M238</f>
        <v>-19500000</v>
      </c>
      <c r="O238" s="253" t="str">
        <f ca="1">IF(AND(ISBLANK(H238),N238&lt;&gt;0),"Rev","")</f>
        <v>Rev</v>
      </c>
      <c r="P238" s="244"/>
      <c r="Q238" s="244"/>
      <c r="R238" s="65">
        <v>130</v>
      </c>
      <c r="S238" s="67">
        <v>150000</v>
      </c>
      <c r="T238" s="67">
        <f>ROUNDDOWN(R238*S238,-3)</f>
        <v>19500000</v>
      </c>
      <c r="U238" s="247">
        <v>130</v>
      </c>
      <c r="V238" s="247">
        <v>150000</v>
      </c>
      <c r="W238" s="67">
        <f>ROUNDDOWN(U238*V238,-3)</f>
        <v>19500000</v>
      </c>
      <c r="X238" s="247"/>
      <c r="Y238" s="244"/>
    </row>
    <row r="239" spans="1:25" ht="13.2" x14ac:dyDescent="0.25">
      <c r="A239" s="1"/>
      <c r="B239" s="65"/>
      <c r="C239" s="66"/>
      <c r="D239" s="65"/>
      <c r="E239" s="65"/>
      <c r="F239" s="67"/>
      <c r="G239" s="154"/>
      <c r="H239" s="188"/>
      <c r="I239" s="66" t="s">
        <v>844</v>
      </c>
      <c r="J239" s="65" cm="1">
        <f t="array" aca="1" ref="J239" ca="1">INDIRECT($J$5&amp;ROW())</f>
        <v>65</v>
      </c>
      <c r="K239" s="65" t="s">
        <v>26</v>
      </c>
      <c r="L239" s="67" cm="1">
        <f t="array" aca="1" ref="L239" ca="1">INDIRECT($L$5&amp;ROW())</f>
        <v>400000</v>
      </c>
      <c r="M239" s="67">
        <f ca="1">ROUNDDOWN(J239*L239,-3)</f>
        <v>26000000</v>
      </c>
      <c r="N239" s="67">
        <f ca="1">G239-M239</f>
        <v>-26000000</v>
      </c>
      <c r="O239" s="253" t="str">
        <f ca="1">IF(AND(ISBLANK(H239),N239&lt;&gt;0),"Rev","")</f>
        <v>Rev</v>
      </c>
      <c r="P239" s="244"/>
      <c r="Q239" s="244"/>
      <c r="R239" s="65">
        <v>65</v>
      </c>
      <c r="S239" s="67">
        <v>400000</v>
      </c>
      <c r="T239" s="67">
        <f>ROUNDDOWN(R239*S239,-3)</f>
        <v>26000000</v>
      </c>
      <c r="U239" s="247">
        <v>65</v>
      </c>
      <c r="V239" s="247">
        <v>400000</v>
      </c>
      <c r="W239" s="67">
        <f>ROUNDDOWN(U239*V239,-3)</f>
        <v>26000000</v>
      </c>
      <c r="X239" s="247"/>
      <c r="Y239" s="244"/>
    </row>
    <row r="240" spans="1:25" ht="13.2" x14ac:dyDescent="0.25">
      <c r="A240" s="1"/>
      <c r="B240" s="65"/>
      <c r="C240" s="66"/>
      <c r="D240" s="65"/>
      <c r="E240" s="65"/>
      <c r="F240" s="67"/>
      <c r="G240" s="154"/>
      <c r="H240" s="193" t="s">
        <v>967</v>
      </c>
      <c r="I240" s="81" t="s">
        <v>960</v>
      </c>
      <c r="J240" s="80"/>
      <c r="K240" s="80"/>
      <c r="L240" s="82"/>
      <c r="M240" s="82">
        <f ca="1">SUM(M241,M246,M248)</f>
        <v>175655000</v>
      </c>
      <c r="N240" s="82">
        <f ca="1">SUM(N241,N246,N248)</f>
        <v>-175655000</v>
      </c>
      <c r="O240" s="154"/>
      <c r="P240" s="244" t="s">
        <v>499</v>
      </c>
      <c r="Q240" s="244" t="s">
        <v>500</v>
      </c>
      <c r="R240" s="80"/>
      <c r="S240" s="82"/>
      <c r="T240" s="82"/>
      <c r="U240" s="247"/>
      <c r="V240" s="244"/>
      <c r="W240" s="244"/>
      <c r="X240" s="247"/>
      <c r="Y240" s="244"/>
    </row>
    <row r="241" spans="1:25" ht="13.2" x14ac:dyDescent="0.25">
      <c r="A241" s="1"/>
      <c r="B241" s="65"/>
      <c r="C241" s="66"/>
      <c r="D241" s="65"/>
      <c r="E241" s="65"/>
      <c r="F241" s="67"/>
      <c r="G241" s="154"/>
      <c r="H241" s="189">
        <v>521211</v>
      </c>
      <c r="I241" s="69" t="s">
        <v>24</v>
      </c>
      <c r="J241" s="68"/>
      <c r="K241" s="68"/>
      <c r="L241" s="70"/>
      <c r="M241" s="70">
        <f ca="1">SUM(M242:M245)</f>
        <v>11000000</v>
      </c>
      <c r="N241" s="70">
        <f ca="1">SUM(N242:N245)</f>
        <v>-11000000</v>
      </c>
      <c r="O241" s="154"/>
      <c r="P241" s="244"/>
      <c r="Q241" s="244"/>
      <c r="R241" s="68"/>
      <c r="S241" s="70"/>
      <c r="T241" s="70"/>
      <c r="U241" s="247"/>
      <c r="V241" s="244"/>
      <c r="W241" s="244"/>
      <c r="X241" s="247"/>
      <c r="Y241" s="244"/>
    </row>
    <row r="242" spans="1:25" ht="13.2" x14ac:dyDescent="0.25">
      <c r="A242" s="1"/>
      <c r="B242" s="65"/>
      <c r="C242" s="66"/>
      <c r="D242" s="65"/>
      <c r="E242" s="65"/>
      <c r="F242" s="67"/>
      <c r="G242" s="154"/>
      <c r="H242" s="188"/>
      <c r="I242" s="66" t="s">
        <v>555</v>
      </c>
      <c r="J242" s="65" cm="1">
        <f t="array" aca="1" ref="J242" ca="1">INDIRECT($J$5&amp;ROW())</f>
        <v>100</v>
      </c>
      <c r="K242" s="65" t="s">
        <v>26</v>
      </c>
      <c r="L242" s="67" cm="1">
        <f t="array" aca="1" ref="L242" ca="1">INDIRECT($L$5&amp;ROW())</f>
        <v>75000</v>
      </c>
      <c r="M242" s="67">
        <f ca="1">ROUNDDOWN(J242*L242,-3)</f>
        <v>7500000</v>
      </c>
      <c r="N242" s="67">
        <f ca="1">G242-M242</f>
        <v>-7500000</v>
      </c>
      <c r="O242" s="253" t="str">
        <f ca="1">IF(AND(ISBLANK(H242),N242&lt;&gt;0),"Rev","")</f>
        <v>Rev</v>
      </c>
      <c r="P242" s="244"/>
      <c r="Q242" s="244"/>
      <c r="R242" s="65">
        <v>100</v>
      </c>
      <c r="S242" s="67">
        <v>75000</v>
      </c>
      <c r="T242" s="67">
        <f>ROUNDDOWN(R242*S242,-3)</f>
        <v>7500000</v>
      </c>
      <c r="U242" s="247">
        <v>100</v>
      </c>
      <c r="V242" s="247">
        <v>75000</v>
      </c>
      <c r="W242" s="67">
        <f>ROUNDDOWN(U242*V242,-3)</f>
        <v>7500000</v>
      </c>
      <c r="X242" s="247"/>
      <c r="Y242" s="244"/>
    </row>
    <row r="243" spans="1:25" ht="13.2" x14ac:dyDescent="0.25">
      <c r="A243" s="1"/>
      <c r="B243" s="65"/>
      <c r="C243" s="66"/>
      <c r="D243" s="65"/>
      <c r="E243" s="65"/>
      <c r="F243" s="67"/>
      <c r="G243" s="154"/>
      <c r="H243" s="188"/>
      <c r="I243" s="66" t="s">
        <v>893</v>
      </c>
      <c r="J243" s="65" cm="1">
        <f t="array" aca="1" ref="J243" ca="1">INDIRECT($J$5&amp;ROW())</f>
        <v>1</v>
      </c>
      <c r="K243" s="65" t="s">
        <v>120</v>
      </c>
      <c r="L243" s="67" cm="1">
        <f t="array" aca="1" ref="L243" ca="1">INDIRECT($L$5&amp;ROW())</f>
        <v>1000000</v>
      </c>
      <c r="M243" s="67">
        <f ca="1">ROUNDDOWN(J243*L243,-3)</f>
        <v>1000000</v>
      </c>
      <c r="N243" s="67">
        <f ca="1">G243-M243</f>
        <v>-1000000</v>
      </c>
      <c r="O243" s="253" t="str">
        <f ca="1">IF(AND(ISBLANK(H243),N243&lt;&gt;0),"Rev","")</f>
        <v>Rev</v>
      </c>
      <c r="P243" s="244"/>
      <c r="Q243" s="244"/>
      <c r="R243" s="65">
        <v>1</v>
      </c>
      <c r="S243" s="67">
        <v>1000000</v>
      </c>
      <c r="T243" s="67">
        <f>ROUNDDOWN(R243*S243,-3)</f>
        <v>1000000</v>
      </c>
      <c r="U243" s="247">
        <v>1</v>
      </c>
      <c r="V243" s="247">
        <v>1000000</v>
      </c>
      <c r="W243" s="67">
        <f>ROUNDDOWN(U243*V243,-3)</f>
        <v>1000000</v>
      </c>
      <c r="X243" s="247"/>
      <c r="Y243" s="244"/>
    </row>
    <row r="244" spans="1:25" ht="13.2" x14ac:dyDescent="0.25">
      <c r="A244" s="1"/>
      <c r="B244" s="65"/>
      <c r="C244" s="66"/>
      <c r="D244" s="65"/>
      <c r="E244" s="65"/>
      <c r="F244" s="67"/>
      <c r="G244" s="154"/>
      <c r="H244" s="188"/>
      <c r="I244" s="66" t="s">
        <v>557</v>
      </c>
      <c r="J244" s="65" cm="1">
        <f t="array" aca="1" ref="J244" ca="1">INDIRECT($J$5&amp;ROW())</f>
        <v>1</v>
      </c>
      <c r="K244" s="65" t="s">
        <v>120</v>
      </c>
      <c r="L244" s="67" cm="1">
        <f t="array" aca="1" ref="L244" ca="1">INDIRECT($L$5&amp;ROW())</f>
        <v>1500000</v>
      </c>
      <c r="M244" s="67">
        <f ca="1">ROUNDDOWN(J244*L244,-3)</f>
        <v>1500000</v>
      </c>
      <c r="N244" s="67">
        <f ca="1">G244-M244</f>
        <v>-1500000</v>
      </c>
      <c r="O244" s="253" t="str">
        <f ca="1">IF(AND(ISBLANK(H244),N244&lt;&gt;0),"Rev","")</f>
        <v>Rev</v>
      </c>
      <c r="P244" s="244"/>
      <c r="Q244" s="244"/>
      <c r="R244" s="65">
        <v>1</v>
      </c>
      <c r="S244" s="67">
        <v>1500000</v>
      </c>
      <c r="T244" s="67">
        <f>ROUNDDOWN(R244*S244,-3)</f>
        <v>1500000</v>
      </c>
      <c r="U244" s="247">
        <v>1</v>
      </c>
      <c r="V244" s="247">
        <v>1500000</v>
      </c>
      <c r="W244" s="67">
        <f>ROUNDDOWN(U244*V244,-3)</f>
        <v>1500000</v>
      </c>
      <c r="X244" s="247"/>
      <c r="Y244" s="244"/>
    </row>
    <row r="245" spans="1:25" ht="13.2" x14ac:dyDescent="0.25">
      <c r="A245" s="1"/>
      <c r="B245" s="65"/>
      <c r="C245" s="66"/>
      <c r="D245" s="65"/>
      <c r="E245" s="65"/>
      <c r="F245" s="67"/>
      <c r="G245" s="154"/>
      <c r="H245" s="188"/>
      <c r="I245" s="66" t="s">
        <v>558</v>
      </c>
      <c r="J245" s="65" cm="1">
        <f t="array" aca="1" ref="J245" ca="1">INDIRECT($J$5&amp;ROW())</f>
        <v>1</v>
      </c>
      <c r="K245" s="65" t="s">
        <v>120</v>
      </c>
      <c r="L245" s="67" cm="1">
        <f t="array" aca="1" ref="L245" ca="1">INDIRECT($L$5&amp;ROW())</f>
        <v>1000000</v>
      </c>
      <c r="M245" s="67">
        <f ca="1">ROUNDDOWN(J245*L245,-3)</f>
        <v>1000000</v>
      </c>
      <c r="N245" s="67">
        <f ca="1">G245-M245</f>
        <v>-1000000</v>
      </c>
      <c r="O245" s="253" t="str">
        <f ca="1">IF(AND(ISBLANK(H245),N245&lt;&gt;0),"Rev","")</f>
        <v>Rev</v>
      </c>
      <c r="P245" s="244"/>
      <c r="Q245" s="244"/>
      <c r="R245" s="65">
        <v>1</v>
      </c>
      <c r="S245" s="67">
        <v>1000000</v>
      </c>
      <c r="T245" s="67">
        <f>ROUNDDOWN(R245*S245,-3)</f>
        <v>1000000</v>
      </c>
      <c r="U245" s="247">
        <v>1</v>
      </c>
      <c r="V245" s="247">
        <v>1000000</v>
      </c>
      <c r="W245" s="67">
        <f>ROUNDDOWN(U245*V245,-3)</f>
        <v>1000000</v>
      </c>
      <c r="X245" s="247"/>
      <c r="Y245" s="244"/>
    </row>
    <row r="246" spans="1:25" ht="13.2" x14ac:dyDescent="0.25">
      <c r="A246" s="1"/>
      <c r="B246" s="65"/>
      <c r="C246" s="66"/>
      <c r="D246" s="65"/>
      <c r="E246" s="65"/>
      <c r="F246" s="67"/>
      <c r="G246" s="154"/>
      <c r="H246" s="187">
        <v>522151</v>
      </c>
      <c r="I246" s="63" t="s">
        <v>31</v>
      </c>
      <c r="J246" s="62"/>
      <c r="K246" s="62"/>
      <c r="L246" s="64"/>
      <c r="M246" s="64">
        <f ca="1">M247</f>
        <v>20000000</v>
      </c>
      <c r="N246" s="64">
        <f ca="1">N247</f>
        <v>-20000000</v>
      </c>
      <c r="O246" s="154"/>
      <c r="P246" s="244"/>
      <c r="Q246" s="244"/>
      <c r="R246" s="62"/>
      <c r="S246" s="64"/>
      <c r="T246" s="64"/>
      <c r="U246" s="247"/>
      <c r="V246" s="244"/>
      <c r="W246" s="244"/>
      <c r="X246" s="247"/>
      <c r="Y246" s="244"/>
    </row>
    <row r="247" spans="1:25" ht="13.2" x14ac:dyDescent="0.25">
      <c r="A247" s="1"/>
      <c r="B247" s="65"/>
      <c r="C247" s="66"/>
      <c r="D247" s="65"/>
      <c r="E247" s="65"/>
      <c r="F247" s="67"/>
      <c r="G247" s="154"/>
      <c r="H247" s="188"/>
      <c r="I247" s="66" t="s">
        <v>559</v>
      </c>
      <c r="J247" s="65" cm="1">
        <f t="array" aca="1" ref="J247" ca="1">INDIRECT($J$5&amp;ROW())</f>
        <v>20</v>
      </c>
      <c r="K247" s="65" t="s">
        <v>33</v>
      </c>
      <c r="L247" s="67" cm="1">
        <f t="array" aca="1" ref="L247" ca="1">INDIRECT($L$5&amp;ROW())</f>
        <v>1000000</v>
      </c>
      <c r="M247" s="67">
        <f ca="1">ROUNDDOWN(J247*L247,-3)</f>
        <v>20000000</v>
      </c>
      <c r="N247" s="67">
        <f ca="1">G247-M247</f>
        <v>-20000000</v>
      </c>
      <c r="O247" s="253" t="str">
        <f ca="1">IF(AND(ISBLANK(H247),N247&lt;&gt;0),"Rev","")</f>
        <v>Rev</v>
      </c>
      <c r="P247" s="244"/>
      <c r="Q247" s="244"/>
      <c r="R247" s="65">
        <v>20</v>
      </c>
      <c r="S247" s="67">
        <v>1000000</v>
      </c>
      <c r="T247" s="67">
        <f>ROUNDDOWN(R247*S247,-3)</f>
        <v>20000000</v>
      </c>
      <c r="U247" s="247">
        <v>20</v>
      </c>
      <c r="V247" s="247">
        <v>1000000</v>
      </c>
      <c r="W247" s="67">
        <f>ROUNDDOWN(U247*V247,-3)</f>
        <v>20000000</v>
      </c>
      <c r="X247" s="247"/>
      <c r="Y247" s="244"/>
    </row>
    <row r="248" spans="1:25" ht="13.2" x14ac:dyDescent="0.25">
      <c r="A248" s="1"/>
      <c r="B248" s="65"/>
      <c r="C248" s="66"/>
      <c r="D248" s="65"/>
      <c r="E248" s="65"/>
      <c r="F248" s="67"/>
      <c r="G248" s="154"/>
      <c r="H248" s="187">
        <v>524111</v>
      </c>
      <c r="I248" s="63" t="s">
        <v>35</v>
      </c>
      <c r="J248" s="65"/>
      <c r="K248" s="65"/>
      <c r="L248" s="67"/>
      <c r="M248" s="64">
        <f ca="1">M249</f>
        <v>144655000</v>
      </c>
      <c r="N248" s="64">
        <f ca="1">N249</f>
        <v>-144655000</v>
      </c>
      <c r="O248" s="154"/>
      <c r="P248" s="244"/>
      <c r="Q248" s="244"/>
      <c r="R248" s="65"/>
      <c r="S248" s="67"/>
      <c r="T248" s="67"/>
      <c r="U248" s="247"/>
      <c r="V248" s="244"/>
      <c r="W248" s="244"/>
      <c r="X248" s="247"/>
      <c r="Y248" s="244"/>
    </row>
    <row r="249" spans="1:25" ht="13.2" x14ac:dyDescent="0.25">
      <c r="A249" s="1"/>
      <c r="B249" s="65"/>
      <c r="C249" s="66"/>
      <c r="D249" s="65"/>
      <c r="E249" s="65"/>
      <c r="F249" s="67"/>
      <c r="G249" s="154"/>
      <c r="H249" s="188"/>
      <c r="I249" s="66" t="s">
        <v>961</v>
      </c>
      <c r="J249" s="65" cm="1">
        <f t="array" aca="1" ref="J249" ca="1">INDIRECT($J$5&amp;ROW())</f>
        <v>24</v>
      </c>
      <c r="K249" s="65" t="s">
        <v>26</v>
      </c>
      <c r="L249" s="67" cm="1">
        <f t="array" aca="1" ref="L249" ca="1">INDIRECT($L$5&amp;ROW())</f>
        <v>6027312.5</v>
      </c>
      <c r="M249" s="67">
        <f ca="1">ROUNDDOWN(J249*L249,-3)</f>
        <v>144655000</v>
      </c>
      <c r="N249" s="67">
        <f ca="1">G249-M249</f>
        <v>-144655000</v>
      </c>
      <c r="O249" s="253" t="str">
        <f ca="1">IF(AND(ISBLANK(H249),N249&lt;&gt;0),"Rev","")</f>
        <v>Rev</v>
      </c>
      <c r="P249" s="244"/>
      <c r="Q249" s="244"/>
      <c r="R249" s="65">
        <v>24</v>
      </c>
      <c r="S249" s="67">
        <v>6027312.5</v>
      </c>
      <c r="T249" s="67">
        <f>ROUNDDOWN(R249*S249,-3)</f>
        <v>144655000</v>
      </c>
      <c r="U249" s="247">
        <v>24</v>
      </c>
      <c r="V249" s="247">
        <v>6027312.5</v>
      </c>
      <c r="W249" s="67">
        <f>ROUNDDOWN(U249*V249,-3)</f>
        <v>144655000</v>
      </c>
      <c r="X249" s="247"/>
      <c r="Y249" s="244"/>
    </row>
    <row r="250" spans="1:25" ht="13.2" x14ac:dyDescent="0.25">
      <c r="A250" s="1" t="s">
        <v>231</v>
      </c>
      <c r="B250" s="119" t="s">
        <v>232</v>
      </c>
      <c r="C250" s="120" t="s">
        <v>233</v>
      </c>
      <c r="D250" s="119">
        <v>1</v>
      </c>
      <c r="E250" s="119" t="s">
        <v>123</v>
      </c>
      <c r="F250" s="121"/>
      <c r="G250" s="172">
        <f>SUM(G251,G277)</f>
        <v>9231678000</v>
      </c>
      <c r="H250" s="206" t="s">
        <v>232</v>
      </c>
      <c r="I250" s="120" t="s">
        <v>233</v>
      </c>
      <c r="J250" s="119">
        <v>1</v>
      </c>
      <c r="K250" s="119" t="s">
        <v>123</v>
      </c>
      <c r="L250" s="121"/>
      <c r="M250" s="121">
        <f ca="1">SUM(M251,M277)</f>
        <v>9231678000</v>
      </c>
      <c r="N250" s="121">
        <f ca="1">SUM(N251,N277)</f>
        <v>0</v>
      </c>
      <c r="O250" s="172"/>
      <c r="P250" s="244"/>
      <c r="Q250" s="244"/>
      <c r="R250" s="119">
        <v>1</v>
      </c>
      <c r="S250" s="121"/>
      <c r="T250" s="121"/>
      <c r="U250" s="247"/>
      <c r="V250" s="244"/>
      <c r="W250" s="244"/>
      <c r="X250" s="247"/>
      <c r="Y250" s="244"/>
    </row>
    <row r="251" spans="1:25" ht="14.4" x14ac:dyDescent="0.3">
      <c r="A251" t="s">
        <v>535</v>
      </c>
      <c r="B251" s="77" t="s">
        <v>536</v>
      </c>
      <c r="C251" s="122" t="s">
        <v>537</v>
      </c>
      <c r="D251" s="123"/>
      <c r="E251" s="123" t="s">
        <v>554</v>
      </c>
      <c r="F251" s="124"/>
      <c r="G251" s="173">
        <f>G252</f>
        <v>7036020000</v>
      </c>
      <c r="H251" s="192" t="s">
        <v>536</v>
      </c>
      <c r="I251" s="122" t="s">
        <v>537</v>
      </c>
      <c r="J251" s="123"/>
      <c r="K251" s="123" t="s">
        <v>554</v>
      </c>
      <c r="L251" s="124"/>
      <c r="M251" s="124">
        <f ca="1">M252</f>
        <v>7036020000</v>
      </c>
      <c r="N251" s="124">
        <f ca="1">N252</f>
        <v>0</v>
      </c>
      <c r="O251" s="173"/>
      <c r="P251" s="244"/>
      <c r="Q251" s="244"/>
      <c r="R251" s="123"/>
      <c r="S251" s="124"/>
      <c r="T251" s="124"/>
      <c r="U251" s="247"/>
      <c r="V251" s="244"/>
      <c r="W251" s="244"/>
      <c r="X251" s="247"/>
      <c r="Y251" s="244"/>
    </row>
    <row r="252" spans="1:25" ht="13.2" x14ac:dyDescent="0.25">
      <c r="A252" s="1" t="s">
        <v>665</v>
      </c>
      <c r="B252" s="80" t="s">
        <v>666</v>
      </c>
      <c r="C252" s="81" t="s">
        <v>538</v>
      </c>
      <c r="D252" s="80"/>
      <c r="E252" s="80"/>
      <c r="F252" s="82"/>
      <c r="G252" s="159">
        <f>SUM(G253,G255,G257,G259,G261,G263,G265,G267,G269,G271,G273,G275)</f>
        <v>7036020000</v>
      </c>
      <c r="H252" s="193" t="s">
        <v>666</v>
      </c>
      <c r="I252" s="81" t="s">
        <v>538</v>
      </c>
      <c r="J252" s="80"/>
      <c r="K252" s="80"/>
      <c r="L252" s="82"/>
      <c r="M252" s="82">
        <f ca="1">SUM(M253,M255,M257,M259,M261,M263,M265,M267,M269,M271,M273,M275)</f>
        <v>7036020000</v>
      </c>
      <c r="N252" s="82">
        <f ca="1">SUM(N253,N255,N257,N259,N261,N263,N265,N267,N269,N271,N273,N275)</f>
        <v>0</v>
      </c>
      <c r="O252" s="159"/>
      <c r="P252" s="244" t="s">
        <v>505</v>
      </c>
      <c r="Q252" s="244" t="s">
        <v>510</v>
      </c>
      <c r="R252" s="80"/>
      <c r="S252" s="82"/>
      <c r="T252" s="82"/>
      <c r="U252" s="247"/>
      <c r="V252" s="244"/>
      <c r="W252" s="244"/>
      <c r="X252" s="247"/>
      <c r="Y252" s="244"/>
    </row>
    <row r="253" spans="1:25" ht="13.2" x14ac:dyDescent="0.25">
      <c r="A253" s="1" t="s">
        <v>667</v>
      </c>
      <c r="B253" s="74" t="s">
        <v>668</v>
      </c>
      <c r="C253" s="75" t="s">
        <v>539</v>
      </c>
      <c r="D253" s="74"/>
      <c r="E253" s="74"/>
      <c r="F253" s="76"/>
      <c r="G253" s="157">
        <f>G254</f>
        <v>2390272000</v>
      </c>
      <c r="H253" s="191" t="s">
        <v>668</v>
      </c>
      <c r="I253" s="75" t="s">
        <v>539</v>
      </c>
      <c r="J253" s="74"/>
      <c r="K253" s="74"/>
      <c r="L253" s="76"/>
      <c r="M253" s="76">
        <f ca="1">M254</f>
        <v>2390272000</v>
      </c>
      <c r="N253" s="76">
        <f ca="1">N254</f>
        <v>0</v>
      </c>
      <c r="O253" s="157"/>
      <c r="P253" s="244"/>
      <c r="Q253" s="244"/>
      <c r="R253" s="74"/>
      <c r="S253" s="76"/>
      <c r="T253" s="76"/>
      <c r="U253" s="247"/>
      <c r="V253" s="244"/>
      <c r="W253" s="244"/>
      <c r="X253" s="247"/>
      <c r="Y253" s="244"/>
    </row>
    <row r="254" spans="1:25" ht="13.2" x14ac:dyDescent="0.25">
      <c r="A254" s="1" t="s">
        <v>669</v>
      </c>
      <c r="B254" s="65"/>
      <c r="C254" s="66" t="s">
        <v>670</v>
      </c>
      <c r="D254" s="65">
        <v>14</v>
      </c>
      <c r="E254" s="65" t="s">
        <v>671</v>
      </c>
      <c r="F254" s="67">
        <v>170733715</v>
      </c>
      <c r="G254" s="154">
        <f>ROUNDDOWN(D254*F254,-3)</f>
        <v>2390272000</v>
      </c>
      <c r="H254" s="188"/>
      <c r="I254" s="66" t="s">
        <v>670</v>
      </c>
      <c r="J254" s="65" cm="1">
        <f t="array" aca="1" ref="J254" ca="1">INDIRECT($J$5&amp;ROW())</f>
        <v>14</v>
      </c>
      <c r="K254" s="65" t="s">
        <v>671</v>
      </c>
      <c r="L254" s="67" cm="1">
        <f t="array" aca="1" ref="L254" ca="1">INDIRECT($L$5&amp;ROW())</f>
        <v>170733715</v>
      </c>
      <c r="M254" s="67">
        <f ca="1">ROUNDDOWN(J254*L254,-3)</f>
        <v>2390272000</v>
      </c>
      <c r="N254" s="67">
        <f ca="1">G254-M254</f>
        <v>0</v>
      </c>
      <c r="O254" s="240" t="str">
        <f ca="1">IF(AND(ISBLANK(H254),N254&lt;&gt;0),"Rev","")</f>
        <v/>
      </c>
      <c r="P254" s="244"/>
      <c r="Q254" s="244"/>
      <c r="R254" s="65">
        <v>14</v>
      </c>
      <c r="S254" s="67">
        <v>170733715</v>
      </c>
      <c r="T254" s="67">
        <f>ROUNDDOWN(R254*S254,-3)</f>
        <v>2390272000</v>
      </c>
      <c r="U254" s="247">
        <v>14</v>
      </c>
      <c r="V254" s="247">
        <v>170733715</v>
      </c>
      <c r="W254" s="67">
        <f>ROUNDDOWN(U254*V254,-3)</f>
        <v>2390272000</v>
      </c>
      <c r="X254" s="247"/>
      <c r="Y254" s="244"/>
    </row>
    <row r="255" spans="1:25" ht="13.2" x14ac:dyDescent="0.25">
      <c r="A255" s="1" t="s">
        <v>672</v>
      </c>
      <c r="B255" s="68" t="s">
        <v>673</v>
      </c>
      <c r="C255" s="69" t="s">
        <v>540</v>
      </c>
      <c r="D255" s="68"/>
      <c r="E255" s="68"/>
      <c r="F255" s="70"/>
      <c r="G255" s="155">
        <f>G256</f>
        <v>109000</v>
      </c>
      <c r="H255" s="189" t="s">
        <v>673</v>
      </c>
      <c r="I255" s="69" t="s">
        <v>540</v>
      </c>
      <c r="J255" s="68"/>
      <c r="K255" s="68"/>
      <c r="L255" s="70"/>
      <c r="M255" s="70">
        <f ca="1">M256</f>
        <v>109000</v>
      </c>
      <c r="N255" s="70">
        <f ca="1">N256</f>
        <v>0</v>
      </c>
      <c r="O255" s="155"/>
      <c r="P255" s="244"/>
      <c r="Q255" s="244"/>
      <c r="R255" s="68"/>
      <c r="S255" s="70"/>
      <c r="T255" s="70"/>
      <c r="U255" s="247"/>
      <c r="V255" s="244"/>
      <c r="W255" s="244"/>
      <c r="X255" s="247"/>
      <c r="Y255" s="244"/>
    </row>
    <row r="256" spans="1:25" ht="13.2" x14ac:dyDescent="0.25">
      <c r="A256" s="1" t="s">
        <v>674</v>
      </c>
      <c r="B256" s="65"/>
      <c r="C256" s="66" t="s">
        <v>675</v>
      </c>
      <c r="D256" s="65">
        <v>14</v>
      </c>
      <c r="E256" s="65" t="s">
        <v>671</v>
      </c>
      <c r="F256" s="67">
        <v>7786</v>
      </c>
      <c r="G256" s="154">
        <f>ROUNDDOWN(D256*F256,-3)</f>
        <v>109000</v>
      </c>
      <c r="H256" s="188"/>
      <c r="I256" s="66" t="s">
        <v>675</v>
      </c>
      <c r="J256" s="65" cm="1">
        <f t="array" aca="1" ref="J256" ca="1">INDIRECT($J$5&amp;ROW())</f>
        <v>14</v>
      </c>
      <c r="K256" s="65" t="s">
        <v>671</v>
      </c>
      <c r="L256" s="67" cm="1">
        <f t="array" aca="1" ref="L256" ca="1">INDIRECT($L$5&amp;ROW())</f>
        <v>7786</v>
      </c>
      <c r="M256" s="67">
        <f ca="1">ROUNDDOWN(J256*L256,-3)</f>
        <v>109000</v>
      </c>
      <c r="N256" s="67">
        <f ca="1">G256-M256</f>
        <v>0</v>
      </c>
      <c r="O256" s="240" t="str">
        <f ca="1">IF(AND(ISBLANK(H256),N256&lt;&gt;0),"Rev","")</f>
        <v/>
      </c>
      <c r="P256" s="244"/>
      <c r="Q256" s="244"/>
      <c r="R256" s="65">
        <v>14</v>
      </c>
      <c r="S256" s="67">
        <v>7786</v>
      </c>
      <c r="T256" s="67">
        <f>ROUNDDOWN(R256*S256,-3)</f>
        <v>109000</v>
      </c>
      <c r="U256" s="247">
        <v>14</v>
      </c>
      <c r="V256" s="247">
        <v>7786</v>
      </c>
      <c r="W256" s="67">
        <f>ROUNDDOWN(U256*V256,-3)</f>
        <v>109000</v>
      </c>
      <c r="X256" s="247"/>
      <c r="Y256" s="244"/>
    </row>
    <row r="257" spans="1:25" ht="13.2" x14ac:dyDescent="0.25">
      <c r="A257" s="1" t="s">
        <v>676</v>
      </c>
      <c r="B257" s="68" t="s">
        <v>677</v>
      </c>
      <c r="C257" s="69" t="s">
        <v>541</v>
      </c>
      <c r="D257" s="68"/>
      <c r="E257" s="68"/>
      <c r="F257" s="70"/>
      <c r="G257" s="155">
        <f>G258</f>
        <v>163168000</v>
      </c>
      <c r="H257" s="189" t="s">
        <v>677</v>
      </c>
      <c r="I257" s="69" t="s">
        <v>541</v>
      </c>
      <c r="J257" s="68"/>
      <c r="K257" s="68"/>
      <c r="L257" s="70"/>
      <c r="M257" s="70">
        <f ca="1">M258</f>
        <v>163168000</v>
      </c>
      <c r="N257" s="70">
        <f ca="1">N258</f>
        <v>0</v>
      </c>
      <c r="O257" s="155"/>
      <c r="P257" s="244"/>
      <c r="Q257" s="244"/>
      <c r="R257" s="68"/>
      <c r="S257" s="70"/>
      <c r="T257" s="70"/>
      <c r="U257" s="247"/>
      <c r="V257" s="244"/>
      <c r="W257" s="244"/>
      <c r="X257" s="247"/>
      <c r="Y257" s="244"/>
    </row>
    <row r="258" spans="1:25" ht="13.2" x14ac:dyDescent="0.25">
      <c r="A258" s="1" t="s">
        <v>678</v>
      </c>
      <c r="B258" s="65"/>
      <c r="C258" s="66" t="s">
        <v>679</v>
      </c>
      <c r="D258" s="65">
        <v>14</v>
      </c>
      <c r="E258" s="65" t="s">
        <v>671</v>
      </c>
      <c r="F258" s="67">
        <v>11654858</v>
      </c>
      <c r="G258" s="154">
        <f>ROUNDDOWN(D258*F258,-3)</f>
        <v>163168000</v>
      </c>
      <c r="H258" s="188"/>
      <c r="I258" s="66" t="s">
        <v>679</v>
      </c>
      <c r="J258" s="65" cm="1">
        <f t="array" aca="1" ref="J258" ca="1">INDIRECT($J$5&amp;ROW())</f>
        <v>14</v>
      </c>
      <c r="K258" s="65" t="s">
        <v>671</v>
      </c>
      <c r="L258" s="67" cm="1">
        <f t="array" aca="1" ref="L258" ca="1">INDIRECT($L$5&amp;ROW())</f>
        <v>11654858</v>
      </c>
      <c r="M258" s="67">
        <f ca="1">ROUNDDOWN(J258*L258,-3)</f>
        <v>163168000</v>
      </c>
      <c r="N258" s="67">
        <f ca="1">G258-M258</f>
        <v>0</v>
      </c>
      <c r="O258" s="240" t="str">
        <f ca="1">IF(AND(ISBLANK(H258),N258&lt;&gt;0),"Rev","")</f>
        <v/>
      </c>
      <c r="P258" s="244"/>
      <c r="Q258" s="244"/>
      <c r="R258" s="65">
        <v>14</v>
      </c>
      <c r="S258" s="67">
        <v>11654858</v>
      </c>
      <c r="T258" s="67">
        <f>ROUNDDOWN(R258*S258,-3)</f>
        <v>163168000</v>
      </c>
      <c r="U258" s="247">
        <v>14</v>
      </c>
      <c r="V258" s="247">
        <v>11654858</v>
      </c>
      <c r="W258" s="67">
        <f>ROUNDDOWN(U258*V258,-3)</f>
        <v>163168000</v>
      </c>
      <c r="X258" s="247"/>
      <c r="Y258" s="244"/>
    </row>
    <row r="259" spans="1:25" ht="13.2" x14ac:dyDescent="0.25">
      <c r="A259" s="1" t="s">
        <v>680</v>
      </c>
      <c r="B259" s="68" t="s">
        <v>681</v>
      </c>
      <c r="C259" s="69" t="s">
        <v>542</v>
      </c>
      <c r="D259" s="68"/>
      <c r="E259" s="68"/>
      <c r="F259" s="70"/>
      <c r="G259" s="155">
        <f>G260</f>
        <v>57444000</v>
      </c>
      <c r="H259" s="189" t="s">
        <v>681</v>
      </c>
      <c r="I259" s="69" t="s">
        <v>542</v>
      </c>
      <c r="J259" s="68"/>
      <c r="K259" s="68"/>
      <c r="L259" s="70"/>
      <c r="M259" s="70">
        <f ca="1">M260</f>
        <v>57444000</v>
      </c>
      <c r="N259" s="70">
        <f ca="1">N260</f>
        <v>0</v>
      </c>
      <c r="O259" s="155"/>
      <c r="P259" s="244"/>
      <c r="Q259" s="244"/>
      <c r="R259" s="68"/>
      <c r="S259" s="70"/>
      <c r="T259" s="70"/>
      <c r="U259" s="247"/>
      <c r="V259" s="244"/>
      <c r="W259" s="244"/>
      <c r="X259" s="247"/>
      <c r="Y259" s="244"/>
    </row>
    <row r="260" spans="1:25" ht="13.2" x14ac:dyDescent="0.25">
      <c r="A260" s="1" t="s">
        <v>682</v>
      </c>
      <c r="B260" s="65"/>
      <c r="C260" s="66" t="s">
        <v>683</v>
      </c>
      <c r="D260" s="65">
        <v>14</v>
      </c>
      <c r="E260" s="65" t="s">
        <v>671</v>
      </c>
      <c r="F260" s="67">
        <v>4103143</v>
      </c>
      <c r="G260" s="154">
        <f>ROUNDDOWN(D260*F260,-3)</f>
        <v>57444000</v>
      </c>
      <c r="H260" s="188"/>
      <c r="I260" s="66" t="s">
        <v>683</v>
      </c>
      <c r="J260" s="65" cm="1">
        <f t="array" aca="1" ref="J260" ca="1">INDIRECT($J$5&amp;ROW())</f>
        <v>14</v>
      </c>
      <c r="K260" s="65" t="s">
        <v>671</v>
      </c>
      <c r="L260" s="67" cm="1">
        <f t="array" aca="1" ref="L260" ca="1">INDIRECT($L$5&amp;ROW())</f>
        <v>4103143</v>
      </c>
      <c r="M260" s="67">
        <f ca="1">ROUNDDOWN(J260*L260,-3)</f>
        <v>57444000</v>
      </c>
      <c r="N260" s="67">
        <f ca="1">G260-M260</f>
        <v>0</v>
      </c>
      <c r="O260" s="240" t="str">
        <f ca="1">IF(AND(ISBLANK(H260),N260&lt;&gt;0),"Rev","")</f>
        <v/>
      </c>
      <c r="P260" s="244"/>
      <c r="Q260" s="244"/>
      <c r="R260" s="65">
        <v>14</v>
      </c>
      <c r="S260" s="67">
        <v>4103143</v>
      </c>
      <c r="T260" s="67">
        <f>ROUNDDOWN(R260*S260,-3)</f>
        <v>57444000</v>
      </c>
      <c r="U260" s="247">
        <v>14</v>
      </c>
      <c r="V260" s="247">
        <v>4103143</v>
      </c>
      <c r="W260" s="67">
        <f>ROUNDDOWN(U260*V260,-3)</f>
        <v>57444000</v>
      </c>
      <c r="X260" s="247"/>
      <c r="Y260" s="244"/>
    </row>
    <row r="261" spans="1:25" ht="13.2" x14ac:dyDescent="0.25">
      <c r="A261" s="1" t="s">
        <v>684</v>
      </c>
      <c r="B261" s="68" t="s">
        <v>685</v>
      </c>
      <c r="C261" s="69" t="s">
        <v>543</v>
      </c>
      <c r="D261" s="68"/>
      <c r="E261" s="68"/>
      <c r="F261" s="70"/>
      <c r="G261" s="155">
        <f>G262</f>
        <v>136220000</v>
      </c>
      <c r="H261" s="189" t="s">
        <v>685</v>
      </c>
      <c r="I261" s="69" t="s">
        <v>543</v>
      </c>
      <c r="J261" s="68"/>
      <c r="K261" s="68"/>
      <c r="L261" s="70"/>
      <c r="M261" s="70">
        <f ca="1">M262</f>
        <v>136220000</v>
      </c>
      <c r="N261" s="70">
        <f ca="1">N262</f>
        <v>0</v>
      </c>
      <c r="O261" s="155"/>
      <c r="P261" s="244"/>
      <c r="Q261" s="244"/>
      <c r="R261" s="68"/>
      <c r="S261" s="70"/>
      <c r="T261" s="70"/>
      <c r="U261" s="247"/>
      <c r="V261" s="244"/>
      <c r="W261" s="244"/>
      <c r="X261" s="247"/>
      <c r="Y261" s="244"/>
    </row>
    <row r="262" spans="1:25" ht="13.2" x14ac:dyDescent="0.25">
      <c r="A262" s="1" t="s">
        <v>686</v>
      </c>
      <c r="B262" s="65"/>
      <c r="C262" s="66" t="s">
        <v>687</v>
      </c>
      <c r="D262" s="65">
        <v>14</v>
      </c>
      <c r="E262" s="65" t="s">
        <v>671</v>
      </c>
      <c r="F262" s="67">
        <v>9730000</v>
      </c>
      <c r="G262" s="154">
        <f>ROUNDDOWN(D262*F262,-3)</f>
        <v>136220000</v>
      </c>
      <c r="H262" s="188"/>
      <c r="I262" s="66" t="s">
        <v>687</v>
      </c>
      <c r="J262" s="65" cm="1">
        <f t="array" aca="1" ref="J262" ca="1">INDIRECT($J$5&amp;ROW())</f>
        <v>14</v>
      </c>
      <c r="K262" s="65" t="s">
        <v>671</v>
      </c>
      <c r="L262" s="67" cm="1">
        <f t="array" aca="1" ref="L262" ca="1">INDIRECT($L$5&amp;ROW())</f>
        <v>9730000</v>
      </c>
      <c r="M262" s="67">
        <f ca="1">ROUNDDOWN(J262*L262,-3)</f>
        <v>136220000</v>
      </c>
      <c r="N262" s="67">
        <f ca="1">G262-M262</f>
        <v>0</v>
      </c>
      <c r="O262" s="240" t="str">
        <f ca="1">IF(AND(ISBLANK(H262),N262&lt;&gt;0),"Rev","")</f>
        <v/>
      </c>
      <c r="P262" s="244"/>
      <c r="Q262" s="244"/>
      <c r="R262" s="65">
        <v>14</v>
      </c>
      <c r="S262" s="67">
        <v>9730000</v>
      </c>
      <c r="T262" s="67">
        <f>ROUNDDOWN(R262*S262,-3)</f>
        <v>136220000</v>
      </c>
      <c r="U262" s="247">
        <v>14</v>
      </c>
      <c r="V262" s="247">
        <v>9730000</v>
      </c>
      <c r="W262" s="67">
        <f>ROUNDDOWN(U262*V262,-3)</f>
        <v>136220000</v>
      </c>
      <c r="X262" s="247"/>
      <c r="Y262" s="244"/>
    </row>
    <row r="263" spans="1:25" ht="13.2" x14ac:dyDescent="0.25">
      <c r="A263" s="1" t="s">
        <v>688</v>
      </c>
      <c r="B263" s="68" t="s">
        <v>689</v>
      </c>
      <c r="C263" s="69" t="s">
        <v>544</v>
      </c>
      <c r="D263" s="68"/>
      <c r="E263" s="68"/>
      <c r="F263" s="70"/>
      <c r="G263" s="155">
        <f>G264</f>
        <v>198366000</v>
      </c>
      <c r="H263" s="189" t="s">
        <v>689</v>
      </c>
      <c r="I263" s="69" t="s">
        <v>544</v>
      </c>
      <c r="J263" s="68"/>
      <c r="K263" s="68"/>
      <c r="L263" s="70"/>
      <c r="M263" s="70">
        <f ca="1">M264</f>
        <v>198366000</v>
      </c>
      <c r="N263" s="70">
        <f ca="1">N264</f>
        <v>0</v>
      </c>
      <c r="O263" s="155"/>
      <c r="P263" s="244"/>
      <c r="Q263" s="244"/>
      <c r="R263" s="68"/>
      <c r="S263" s="70"/>
      <c r="T263" s="70"/>
      <c r="U263" s="247"/>
      <c r="V263" s="244"/>
      <c r="W263" s="244"/>
      <c r="X263" s="247"/>
      <c r="Y263" s="244"/>
    </row>
    <row r="264" spans="1:25" ht="13.2" x14ac:dyDescent="0.25">
      <c r="A264" s="1" t="s">
        <v>690</v>
      </c>
      <c r="B264" s="65"/>
      <c r="C264" s="66" t="s">
        <v>691</v>
      </c>
      <c r="D264" s="65">
        <v>14</v>
      </c>
      <c r="E264" s="65" t="s">
        <v>671</v>
      </c>
      <c r="F264" s="67">
        <v>14169000</v>
      </c>
      <c r="G264" s="154">
        <f>ROUNDDOWN(D264*F264,-3)</f>
        <v>198366000</v>
      </c>
      <c r="H264" s="188"/>
      <c r="I264" s="66" t="s">
        <v>691</v>
      </c>
      <c r="J264" s="65" cm="1">
        <f t="array" aca="1" ref="J264" ca="1">INDIRECT($J$5&amp;ROW())</f>
        <v>14</v>
      </c>
      <c r="K264" s="65" t="s">
        <v>671</v>
      </c>
      <c r="L264" s="67" cm="1">
        <f t="array" aca="1" ref="L264" ca="1">INDIRECT($L$5&amp;ROW())</f>
        <v>14169000</v>
      </c>
      <c r="M264" s="67">
        <f ca="1">ROUNDDOWN(J264*L264,-3)</f>
        <v>198366000</v>
      </c>
      <c r="N264" s="67">
        <f ca="1">G264-M264</f>
        <v>0</v>
      </c>
      <c r="O264" s="240" t="str">
        <f ca="1">IF(AND(ISBLANK(H264),N264&lt;&gt;0),"Rev","")</f>
        <v/>
      </c>
      <c r="P264" s="244"/>
      <c r="Q264" s="244"/>
      <c r="R264" s="65">
        <v>14</v>
      </c>
      <c r="S264" s="67">
        <v>14169000</v>
      </c>
      <c r="T264" s="67">
        <f>ROUNDDOWN(R264*S264,-3)</f>
        <v>198366000</v>
      </c>
      <c r="U264" s="247">
        <v>14</v>
      </c>
      <c r="V264" s="247">
        <v>14169000</v>
      </c>
      <c r="W264" s="67">
        <f>ROUNDDOWN(U264*V264,-3)</f>
        <v>198366000</v>
      </c>
      <c r="X264" s="247"/>
      <c r="Y264" s="244"/>
    </row>
    <row r="265" spans="1:25" ht="13.2" x14ac:dyDescent="0.25">
      <c r="A265" s="1" t="s">
        <v>692</v>
      </c>
      <c r="B265" s="68" t="s">
        <v>693</v>
      </c>
      <c r="C265" s="69" t="s">
        <v>545</v>
      </c>
      <c r="D265" s="68"/>
      <c r="E265" s="68"/>
      <c r="F265" s="70"/>
      <c r="G265" s="155">
        <f>G266</f>
        <v>13346000</v>
      </c>
      <c r="H265" s="189" t="s">
        <v>693</v>
      </c>
      <c r="I265" s="69" t="s">
        <v>545</v>
      </c>
      <c r="J265" s="68"/>
      <c r="K265" s="68"/>
      <c r="L265" s="70"/>
      <c r="M265" s="70">
        <f ca="1">M266</f>
        <v>13346000</v>
      </c>
      <c r="N265" s="70">
        <f ca="1">N266</f>
        <v>0</v>
      </c>
      <c r="O265" s="155"/>
      <c r="P265" s="244"/>
      <c r="Q265" s="244"/>
      <c r="R265" s="68"/>
      <c r="S265" s="70"/>
      <c r="T265" s="70"/>
      <c r="U265" s="247"/>
      <c r="V265" s="244"/>
      <c r="W265" s="244"/>
      <c r="X265" s="247"/>
      <c r="Y265" s="244"/>
    </row>
    <row r="266" spans="1:25" ht="13.2" x14ac:dyDescent="0.25">
      <c r="A266" s="1" t="s">
        <v>694</v>
      </c>
      <c r="B266" s="65"/>
      <c r="C266" s="66" t="s">
        <v>695</v>
      </c>
      <c r="D266" s="65">
        <v>14</v>
      </c>
      <c r="E266" s="65" t="s">
        <v>671</v>
      </c>
      <c r="F266" s="67">
        <v>953357</v>
      </c>
      <c r="G266" s="154">
        <f>ROUNDDOWN(D266*F266,-3)</f>
        <v>13346000</v>
      </c>
      <c r="H266" s="188"/>
      <c r="I266" s="66" t="s">
        <v>695</v>
      </c>
      <c r="J266" s="65" cm="1">
        <f t="array" aca="1" ref="J266" ca="1">INDIRECT($J$5&amp;ROW())</f>
        <v>14</v>
      </c>
      <c r="K266" s="65" t="s">
        <v>671</v>
      </c>
      <c r="L266" s="67" cm="1">
        <f t="array" aca="1" ref="L266" ca="1">INDIRECT($L$5&amp;ROW())</f>
        <v>953357</v>
      </c>
      <c r="M266" s="67">
        <f ca="1">ROUNDDOWN(J266*L266,-3)</f>
        <v>13346000</v>
      </c>
      <c r="N266" s="67">
        <f ca="1">G266-M266</f>
        <v>0</v>
      </c>
      <c r="O266" s="240" t="str">
        <f ca="1">IF(AND(ISBLANK(H266),N266&lt;&gt;0),"Rev","")</f>
        <v/>
      </c>
      <c r="P266" s="244"/>
      <c r="Q266" s="244"/>
      <c r="R266" s="65">
        <v>14</v>
      </c>
      <c r="S266" s="67">
        <v>953357</v>
      </c>
      <c r="T266" s="67">
        <f>ROUNDDOWN(R266*S266,-3)</f>
        <v>13346000</v>
      </c>
      <c r="U266" s="247">
        <v>14</v>
      </c>
      <c r="V266" s="247">
        <v>953357</v>
      </c>
      <c r="W266" s="67">
        <f>ROUNDDOWN(U266*V266,-3)</f>
        <v>13346000</v>
      </c>
      <c r="X266" s="247"/>
      <c r="Y266" s="244"/>
    </row>
    <row r="267" spans="1:25" ht="13.2" x14ac:dyDescent="0.25">
      <c r="A267" s="1" t="s">
        <v>696</v>
      </c>
      <c r="B267" s="62" t="s">
        <v>697</v>
      </c>
      <c r="C267" s="63" t="s">
        <v>546</v>
      </c>
      <c r="D267" s="62"/>
      <c r="E267" s="62"/>
      <c r="F267" s="64"/>
      <c r="G267" s="153">
        <f>G268</f>
        <v>113636000</v>
      </c>
      <c r="H267" s="187" t="s">
        <v>697</v>
      </c>
      <c r="I267" s="63" t="s">
        <v>546</v>
      </c>
      <c r="J267" s="62"/>
      <c r="K267" s="62"/>
      <c r="L267" s="64"/>
      <c r="M267" s="64">
        <f ca="1">M268</f>
        <v>113636000</v>
      </c>
      <c r="N267" s="64">
        <f ca="1">N268</f>
        <v>0</v>
      </c>
      <c r="O267" s="153"/>
      <c r="P267" s="244"/>
      <c r="Q267" s="244"/>
      <c r="R267" s="62"/>
      <c r="S267" s="64"/>
      <c r="T267" s="64"/>
      <c r="U267" s="247"/>
      <c r="V267" s="244"/>
      <c r="W267" s="244"/>
      <c r="X267" s="247"/>
      <c r="Y267" s="244"/>
    </row>
    <row r="268" spans="1:25" ht="13.2" x14ac:dyDescent="0.25">
      <c r="A268" s="1" t="s">
        <v>698</v>
      </c>
      <c r="B268" s="65"/>
      <c r="C268" s="66" t="s">
        <v>699</v>
      </c>
      <c r="D268" s="65">
        <v>1</v>
      </c>
      <c r="E268" s="65" t="s">
        <v>388</v>
      </c>
      <c r="F268" s="67">
        <v>113636000</v>
      </c>
      <c r="G268" s="154">
        <f>ROUNDDOWN(D268*F268,-3)</f>
        <v>113636000</v>
      </c>
      <c r="H268" s="188"/>
      <c r="I268" s="66" t="s">
        <v>699</v>
      </c>
      <c r="J268" s="65" cm="1">
        <f t="array" aca="1" ref="J268" ca="1">INDIRECT($J$5&amp;ROW())</f>
        <v>1</v>
      </c>
      <c r="K268" s="65" t="s">
        <v>388</v>
      </c>
      <c r="L268" s="67" cm="1">
        <f t="array" aca="1" ref="L268" ca="1">INDIRECT($L$5&amp;ROW())</f>
        <v>113636000</v>
      </c>
      <c r="M268" s="67">
        <f ca="1">ROUNDDOWN(J268*L268,-3)</f>
        <v>113636000</v>
      </c>
      <c r="N268" s="67">
        <f ca="1">G268-M268</f>
        <v>0</v>
      </c>
      <c r="O268" s="240" t="str">
        <f ca="1">IF(AND(ISBLANK(H268),N268&lt;&gt;0),"Rev","")</f>
        <v/>
      </c>
      <c r="P268" s="244"/>
      <c r="Q268" s="244"/>
      <c r="R268" s="65">
        <v>1</v>
      </c>
      <c r="S268" s="67">
        <v>113636000</v>
      </c>
      <c r="T268" s="67">
        <f>ROUNDDOWN(R268*S268,-3)</f>
        <v>113636000</v>
      </c>
      <c r="U268" s="247">
        <v>1</v>
      </c>
      <c r="V268" s="247">
        <v>113636000</v>
      </c>
      <c r="W268" s="67">
        <f>ROUNDDOWN(U268*V268,-3)</f>
        <v>113636000</v>
      </c>
      <c r="X268" s="247"/>
      <c r="Y268" s="244"/>
    </row>
    <row r="269" spans="1:25" ht="13.2" x14ac:dyDescent="0.25">
      <c r="A269" s="1" t="s">
        <v>700</v>
      </c>
      <c r="B269" s="68" t="s">
        <v>701</v>
      </c>
      <c r="C269" s="69" t="s">
        <v>547</v>
      </c>
      <c r="D269" s="68"/>
      <c r="E269" s="68"/>
      <c r="F269" s="70"/>
      <c r="G269" s="155">
        <f>G270</f>
        <v>451220000</v>
      </c>
      <c r="H269" s="189" t="s">
        <v>701</v>
      </c>
      <c r="I269" s="69" t="s">
        <v>547</v>
      </c>
      <c r="J269" s="68"/>
      <c r="K269" s="68"/>
      <c r="L269" s="70"/>
      <c r="M269" s="70">
        <f ca="1">M270</f>
        <v>451220000</v>
      </c>
      <c r="N269" s="70">
        <f ca="1">N270</f>
        <v>0</v>
      </c>
      <c r="O269" s="155"/>
      <c r="P269" s="244"/>
      <c r="Q269" s="244"/>
      <c r="R269" s="68"/>
      <c r="S269" s="70"/>
      <c r="T269" s="70"/>
      <c r="U269" s="247"/>
      <c r="V269" s="244"/>
      <c r="W269" s="244"/>
      <c r="X269" s="247"/>
      <c r="Y269" s="244"/>
    </row>
    <row r="270" spans="1:25" ht="13.2" x14ac:dyDescent="0.25">
      <c r="A270" s="1" t="s">
        <v>702</v>
      </c>
      <c r="B270" s="65"/>
      <c r="C270" s="66" t="s">
        <v>703</v>
      </c>
      <c r="D270" s="65">
        <v>1</v>
      </c>
      <c r="E270" s="65" t="s">
        <v>388</v>
      </c>
      <c r="F270" s="67">
        <v>451220000</v>
      </c>
      <c r="G270" s="154">
        <f>ROUNDDOWN(D270*F270,-3)</f>
        <v>451220000</v>
      </c>
      <c r="H270" s="188"/>
      <c r="I270" s="66" t="s">
        <v>703</v>
      </c>
      <c r="J270" s="65" cm="1">
        <f t="array" aca="1" ref="J270" ca="1">INDIRECT($J$5&amp;ROW())</f>
        <v>1</v>
      </c>
      <c r="K270" s="65" t="s">
        <v>388</v>
      </c>
      <c r="L270" s="67" cm="1">
        <f t="array" aca="1" ref="L270" ca="1">INDIRECT($L$5&amp;ROW())</f>
        <v>451220000</v>
      </c>
      <c r="M270" s="67">
        <f ca="1">ROUNDDOWN(J270*L270,-3)</f>
        <v>451220000</v>
      </c>
      <c r="N270" s="67">
        <f ca="1">G270-M270</f>
        <v>0</v>
      </c>
      <c r="O270" s="240" t="str">
        <f ca="1">IF(AND(ISBLANK(H270),N270&lt;&gt;0),"Rev","")</f>
        <v/>
      </c>
      <c r="P270" s="244"/>
      <c r="Q270" s="244"/>
      <c r="R270" s="65">
        <v>1</v>
      </c>
      <c r="S270" s="67">
        <v>451220000</v>
      </c>
      <c r="T270" s="67">
        <f>ROUNDDOWN(R270*S270,-3)</f>
        <v>451220000</v>
      </c>
      <c r="U270" s="247">
        <v>1</v>
      </c>
      <c r="V270" s="247">
        <v>451220000</v>
      </c>
      <c r="W270" s="67">
        <f>ROUNDDOWN(U270*V270,-3)</f>
        <v>451220000</v>
      </c>
      <c r="X270" s="247"/>
      <c r="Y270" s="244"/>
    </row>
    <row r="271" spans="1:25" ht="13.2" x14ac:dyDescent="0.25">
      <c r="A271" s="1" t="s">
        <v>704</v>
      </c>
      <c r="B271" s="62" t="s">
        <v>705</v>
      </c>
      <c r="C271" s="63" t="s">
        <v>548</v>
      </c>
      <c r="D271" s="62"/>
      <c r="E271" s="62"/>
      <c r="F271" s="64"/>
      <c r="G271" s="153">
        <f>G272</f>
        <v>81480000</v>
      </c>
      <c r="H271" s="187" t="s">
        <v>705</v>
      </c>
      <c r="I271" s="63" t="s">
        <v>548</v>
      </c>
      <c r="J271" s="62"/>
      <c r="K271" s="62"/>
      <c r="L271" s="64"/>
      <c r="M271" s="64">
        <f ca="1">M272</f>
        <v>81480000</v>
      </c>
      <c r="N271" s="64">
        <f ca="1">N272</f>
        <v>0</v>
      </c>
      <c r="O271" s="153"/>
      <c r="P271" s="244"/>
      <c r="Q271" s="244"/>
      <c r="R271" s="62"/>
      <c r="S271" s="64"/>
      <c r="T271" s="64"/>
      <c r="U271" s="247"/>
      <c r="V271" s="244"/>
      <c r="W271" s="244"/>
      <c r="X271" s="247"/>
      <c r="Y271" s="244"/>
    </row>
    <row r="272" spans="1:25" ht="13.2" x14ac:dyDescent="0.25">
      <c r="A272" s="1" t="s">
        <v>706</v>
      </c>
      <c r="B272" s="65"/>
      <c r="C272" s="66" t="s">
        <v>707</v>
      </c>
      <c r="D272" s="65">
        <v>14</v>
      </c>
      <c r="E272" s="65" t="s">
        <v>671</v>
      </c>
      <c r="F272" s="67">
        <v>5820000</v>
      </c>
      <c r="G272" s="154">
        <f>ROUNDDOWN(D272*F272,-3)</f>
        <v>81480000</v>
      </c>
      <c r="H272" s="188"/>
      <c r="I272" s="66" t="s">
        <v>707</v>
      </c>
      <c r="J272" s="65" cm="1">
        <f t="array" aca="1" ref="J272" ca="1">INDIRECT($J$5&amp;ROW())</f>
        <v>14</v>
      </c>
      <c r="K272" s="65" t="s">
        <v>671</v>
      </c>
      <c r="L272" s="67" cm="1">
        <f t="array" aca="1" ref="L272" ca="1">INDIRECT($L$5&amp;ROW())</f>
        <v>5820000</v>
      </c>
      <c r="M272" s="67">
        <f ca="1">ROUNDDOWN(J272*L272,-3)</f>
        <v>81480000</v>
      </c>
      <c r="N272" s="67">
        <f ca="1">G272-M272</f>
        <v>0</v>
      </c>
      <c r="O272" s="240" t="str">
        <f ca="1">IF(AND(ISBLANK(H272),N272&lt;&gt;0),"Rev","")</f>
        <v/>
      </c>
      <c r="P272" s="244"/>
      <c r="Q272" s="244"/>
      <c r="R272" s="65">
        <v>14</v>
      </c>
      <c r="S272" s="67">
        <v>5820000</v>
      </c>
      <c r="T272" s="67">
        <f>ROUNDDOWN(R272*S272,-3)</f>
        <v>81480000</v>
      </c>
      <c r="U272" s="247">
        <v>14</v>
      </c>
      <c r="V272" s="247">
        <v>5820000</v>
      </c>
      <c r="W272" s="67">
        <f>ROUNDDOWN(U272*V272,-3)</f>
        <v>81480000</v>
      </c>
      <c r="X272" s="247"/>
      <c r="Y272" s="244"/>
    </row>
    <row r="273" spans="1:25" ht="13.2" x14ac:dyDescent="0.25">
      <c r="A273" s="1" t="s">
        <v>708</v>
      </c>
      <c r="B273" s="74" t="s">
        <v>709</v>
      </c>
      <c r="C273" s="75" t="s">
        <v>710</v>
      </c>
      <c r="D273" s="74"/>
      <c r="E273" s="74"/>
      <c r="F273" s="76"/>
      <c r="G273" s="157">
        <f>G274</f>
        <v>173032000</v>
      </c>
      <c r="H273" s="191" t="s">
        <v>709</v>
      </c>
      <c r="I273" s="75" t="s">
        <v>710</v>
      </c>
      <c r="J273" s="74"/>
      <c r="K273" s="74"/>
      <c r="L273" s="76"/>
      <c r="M273" s="76">
        <f ca="1">M274</f>
        <v>173032000</v>
      </c>
      <c r="N273" s="76">
        <f ca="1">N274</f>
        <v>0</v>
      </c>
      <c r="O273" s="157"/>
      <c r="P273" s="244"/>
      <c r="Q273" s="244"/>
      <c r="R273" s="74"/>
      <c r="S273" s="76"/>
      <c r="T273" s="76"/>
      <c r="U273" s="247"/>
      <c r="V273" s="244"/>
      <c r="W273" s="244"/>
      <c r="X273" s="247"/>
      <c r="Y273" s="244"/>
    </row>
    <row r="274" spans="1:25" ht="13.2" x14ac:dyDescent="0.25">
      <c r="A274" s="1" t="s">
        <v>711</v>
      </c>
      <c r="B274" s="65"/>
      <c r="C274" s="66" t="s">
        <v>712</v>
      </c>
      <c r="D274" s="65">
        <v>1</v>
      </c>
      <c r="E274" s="65" t="s">
        <v>388</v>
      </c>
      <c r="F274" s="67">
        <v>173032000</v>
      </c>
      <c r="G274" s="154">
        <f>ROUNDDOWN(D274*F274,-3)</f>
        <v>173032000</v>
      </c>
      <c r="H274" s="188"/>
      <c r="I274" s="66" t="s">
        <v>712</v>
      </c>
      <c r="J274" s="65" cm="1">
        <f t="array" aca="1" ref="J274" ca="1">INDIRECT($J$5&amp;ROW())</f>
        <v>1</v>
      </c>
      <c r="K274" s="65" t="s">
        <v>388</v>
      </c>
      <c r="L274" s="67" cm="1">
        <f t="array" aca="1" ref="L274" ca="1">INDIRECT($L$5&amp;ROW())</f>
        <v>173032000</v>
      </c>
      <c r="M274" s="67">
        <f ca="1">ROUNDDOWN(J274*L274,-3)</f>
        <v>173032000</v>
      </c>
      <c r="N274" s="67">
        <f ca="1">G274-M274</f>
        <v>0</v>
      </c>
      <c r="O274" s="240" t="str">
        <f ca="1">IF(AND(ISBLANK(H274),N274&lt;&gt;0),"Rev","")</f>
        <v/>
      </c>
      <c r="P274" s="244"/>
      <c r="Q274" s="244"/>
      <c r="R274" s="65">
        <v>1</v>
      </c>
      <c r="S274" s="67">
        <v>173032000</v>
      </c>
      <c r="T274" s="67">
        <f>ROUNDDOWN(R274*S274,-3)</f>
        <v>173032000</v>
      </c>
      <c r="U274" s="247">
        <v>1</v>
      </c>
      <c r="V274" s="247">
        <v>173032000</v>
      </c>
      <c r="W274" s="67">
        <f>ROUNDDOWN(U274*V274,-3)</f>
        <v>173032000</v>
      </c>
      <c r="X274" s="247"/>
      <c r="Y274" s="244"/>
    </row>
    <row r="275" spans="1:25" ht="13.2" x14ac:dyDescent="0.25">
      <c r="A275" s="1" t="s">
        <v>713</v>
      </c>
      <c r="B275" s="68" t="s">
        <v>714</v>
      </c>
      <c r="C275" s="69" t="s">
        <v>549</v>
      </c>
      <c r="D275" s="68"/>
      <c r="E275" s="68"/>
      <c r="F275" s="70"/>
      <c r="G275" s="155">
        <f>G276</f>
        <v>3257727000</v>
      </c>
      <c r="H275" s="189" t="s">
        <v>714</v>
      </c>
      <c r="I275" s="69" t="s">
        <v>549</v>
      </c>
      <c r="J275" s="68"/>
      <c r="K275" s="68"/>
      <c r="L275" s="70"/>
      <c r="M275" s="70">
        <f ca="1">M276</f>
        <v>3257727000</v>
      </c>
      <c r="N275" s="70">
        <f ca="1">N276</f>
        <v>0</v>
      </c>
      <c r="O275" s="155"/>
      <c r="P275" s="244"/>
      <c r="Q275" s="244"/>
      <c r="R275" s="68"/>
      <c r="S275" s="70"/>
      <c r="T275" s="70"/>
      <c r="U275" s="247"/>
      <c r="V275" s="244"/>
      <c r="W275" s="244"/>
      <c r="X275" s="247"/>
      <c r="Y275" s="244"/>
    </row>
    <row r="276" spans="1:25" ht="13.2" x14ac:dyDescent="0.25">
      <c r="A276" s="1" t="s">
        <v>715</v>
      </c>
      <c r="B276" s="65"/>
      <c r="C276" s="66" t="s">
        <v>716</v>
      </c>
      <c r="D276" s="65">
        <v>14</v>
      </c>
      <c r="E276" s="65" t="s">
        <v>671</v>
      </c>
      <c r="F276" s="67">
        <v>232694790</v>
      </c>
      <c r="G276" s="154">
        <f>ROUNDDOWN(D276*F276,-3)</f>
        <v>3257727000</v>
      </c>
      <c r="H276" s="188"/>
      <c r="I276" s="66" t="s">
        <v>716</v>
      </c>
      <c r="J276" s="65" cm="1">
        <f t="array" aca="1" ref="J276" ca="1">INDIRECT($J$5&amp;ROW())</f>
        <v>14</v>
      </c>
      <c r="K276" s="65" t="s">
        <v>671</v>
      </c>
      <c r="L276" s="67" cm="1">
        <f t="array" aca="1" ref="L276" ca="1">INDIRECT($L$5&amp;ROW())</f>
        <v>232694790</v>
      </c>
      <c r="M276" s="67">
        <f ca="1">ROUNDDOWN(J276*L276,-3)</f>
        <v>3257727000</v>
      </c>
      <c r="N276" s="67">
        <f ca="1">G276-M276</f>
        <v>0</v>
      </c>
      <c r="O276" s="240" t="str">
        <f ca="1">IF(AND(ISBLANK(H276),N276&lt;&gt;0),"Rev","")</f>
        <v/>
      </c>
      <c r="P276" s="244"/>
      <c r="Q276" s="244"/>
      <c r="R276" s="65">
        <v>14</v>
      </c>
      <c r="S276" s="67">
        <v>232694790</v>
      </c>
      <c r="T276" s="67">
        <f>ROUNDDOWN(R276*S276,-3)</f>
        <v>3257727000</v>
      </c>
      <c r="U276" s="247">
        <v>14</v>
      </c>
      <c r="V276" s="247">
        <v>232694790</v>
      </c>
      <c r="W276" s="67">
        <f>ROUNDDOWN(U276*V276,-3)</f>
        <v>3257727000</v>
      </c>
      <c r="X276" s="247"/>
      <c r="Y276" s="244"/>
    </row>
    <row r="277" spans="1:25" ht="13.2" x14ac:dyDescent="0.25">
      <c r="A277" s="1" t="s">
        <v>234</v>
      </c>
      <c r="B277" s="77" t="s">
        <v>235</v>
      </c>
      <c r="C277" s="78" t="s">
        <v>236</v>
      </c>
      <c r="D277" s="77"/>
      <c r="E277" s="77" t="s">
        <v>554</v>
      </c>
      <c r="F277" s="79"/>
      <c r="G277" s="158">
        <f>SUM(G278,G302,G308,G321)</f>
        <v>2195658000</v>
      </c>
      <c r="H277" s="192" t="s">
        <v>235</v>
      </c>
      <c r="I277" s="78" t="s">
        <v>236</v>
      </c>
      <c r="J277" s="77"/>
      <c r="K277" s="77" t="s">
        <v>554</v>
      </c>
      <c r="L277" s="79"/>
      <c r="M277" s="79">
        <f ca="1">SUM(M278,M302,M308,M321)</f>
        <v>2195658000</v>
      </c>
      <c r="N277" s="79">
        <f ca="1">SUM(N278,N302,N308,N321)</f>
        <v>0</v>
      </c>
      <c r="O277" s="158"/>
      <c r="P277" s="244"/>
      <c r="Q277" s="244"/>
      <c r="R277" s="77"/>
      <c r="S277" s="79"/>
      <c r="T277" s="79"/>
      <c r="U277" s="247"/>
      <c r="V277" s="244"/>
      <c r="W277" s="244"/>
      <c r="X277" s="247"/>
      <c r="Y277" s="244"/>
    </row>
    <row r="278" spans="1:25" ht="13.2" x14ac:dyDescent="0.25">
      <c r="A278" s="1" t="s">
        <v>237</v>
      </c>
      <c r="B278" s="80" t="s">
        <v>238</v>
      </c>
      <c r="C278" s="81" t="s">
        <v>239</v>
      </c>
      <c r="D278" s="80"/>
      <c r="E278" s="80"/>
      <c r="F278" s="82"/>
      <c r="G278" s="159">
        <f>SUM(G279,G290,G292)</f>
        <v>1410100000</v>
      </c>
      <c r="H278" s="193" t="s">
        <v>238</v>
      </c>
      <c r="I278" s="81" t="s">
        <v>239</v>
      </c>
      <c r="J278" s="80"/>
      <c r="K278" s="80"/>
      <c r="L278" s="82"/>
      <c r="M278" s="82">
        <f ca="1">SUM(M279,M290,M292)</f>
        <v>1528900000</v>
      </c>
      <c r="N278" s="82">
        <f ca="1">SUM(N279,N290,N292)</f>
        <v>-118800000</v>
      </c>
      <c r="O278" s="159"/>
      <c r="P278" s="244" t="s">
        <v>505</v>
      </c>
      <c r="Q278" s="244" t="s">
        <v>506</v>
      </c>
      <c r="R278" s="80"/>
      <c r="S278" s="82"/>
      <c r="T278" s="82"/>
      <c r="U278" s="247"/>
      <c r="V278" s="244"/>
      <c r="W278" s="244"/>
      <c r="X278" s="247"/>
      <c r="Y278" s="244"/>
    </row>
    <row r="279" spans="1:25" ht="13.2" x14ac:dyDescent="0.25">
      <c r="A279" s="1" t="s">
        <v>240</v>
      </c>
      <c r="B279" s="68" t="s">
        <v>717</v>
      </c>
      <c r="C279" s="69" t="s">
        <v>241</v>
      </c>
      <c r="D279" s="68"/>
      <c r="E279" s="68"/>
      <c r="F279" s="70"/>
      <c r="G279" s="155">
        <f>SUM(G280:G289)</f>
        <v>1099590000</v>
      </c>
      <c r="H279" s="189" t="s">
        <v>717</v>
      </c>
      <c r="I279" s="69" t="s">
        <v>241</v>
      </c>
      <c r="J279" s="68"/>
      <c r="K279" s="68"/>
      <c r="L279" s="70"/>
      <c r="M279" s="70">
        <f ca="1">SUM(M280:M289)</f>
        <v>1252040000</v>
      </c>
      <c r="N279" s="70">
        <f ca="1">SUM(N280:N289)</f>
        <v>-152450000</v>
      </c>
      <c r="O279" s="155"/>
      <c r="P279" s="244"/>
      <c r="Q279" s="244"/>
      <c r="R279" s="68"/>
      <c r="S279" s="70"/>
      <c r="T279" s="70"/>
      <c r="U279" s="247"/>
      <c r="V279" s="244"/>
      <c r="W279" s="244"/>
      <c r="X279" s="247"/>
      <c r="Y279" s="244"/>
    </row>
    <row r="280" spans="1:25" ht="13.2" x14ac:dyDescent="0.25">
      <c r="A280" s="1" t="s">
        <v>242</v>
      </c>
      <c r="B280" s="65"/>
      <c r="C280" s="66" t="s">
        <v>718</v>
      </c>
      <c r="D280" s="65">
        <v>60</v>
      </c>
      <c r="E280" s="65" t="s">
        <v>719</v>
      </c>
      <c r="F280" s="67">
        <v>1500000</v>
      </c>
      <c r="G280" s="154">
        <f t="shared" ref="G280:G289" si="4">ROUNDDOWN(D280*F280,-3)</f>
        <v>90000000</v>
      </c>
      <c r="H280" s="188"/>
      <c r="I280" s="66" t="s">
        <v>718</v>
      </c>
      <c r="J280" s="65" cm="1">
        <f t="array" aca="1" ref="J280" ca="1">INDIRECT($J$5&amp;ROW())</f>
        <v>60</v>
      </c>
      <c r="K280" s="65" t="s">
        <v>719</v>
      </c>
      <c r="L280" s="67" cm="1">
        <f t="array" aca="1" ref="L280" ca="1">INDIRECT($L$5&amp;ROW())</f>
        <v>1487500</v>
      </c>
      <c r="M280" s="67">
        <f t="shared" ref="M280:M285" ca="1" si="5">ROUNDDOWN(J280*L280,-3)</f>
        <v>89250000</v>
      </c>
      <c r="N280" s="67">
        <f t="shared" ref="N280:N289" ca="1" si="6">G280-M280</f>
        <v>750000</v>
      </c>
      <c r="O280" s="253" t="str">
        <f t="shared" ref="O280:O289" ca="1" si="7">IF(AND(ISBLANK(H280),N280&lt;&gt;0),"Rev","")</f>
        <v>Rev</v>
      </c>
      <c r="P280" s="244"/>
      <c r="Q280" s="244"/>
      <c r="R280" s="65">
        <v>60</v>
      </c>
      <c r="S280" s="67">
        <v>1487500</v>
      </c>
      <c r="T280" s="67">
        <f t="shared" ref="T280:T289" si="8">ROUNDDOWN(R280*S280,-3)</f>
        <v>89250000</v>
      </c>
      <c r="U280" s="247">
        <v>60</v>
      </c>
      <c r="V280" s="247">
        <v>1487500</v>
      </c>
      <c r="W280" s="67">
        <f t="shared" ref="W280:W289" si="9">ROUNDDOWN(U280*V280,-3)</f>
        <v>89250000</v>
      </c>
      <c r="X280" s="247"/>
      <c r="Y280" s="244"/>
    </row>
    <row r="281" spans="1:25" ht="13.2" x14ac:dyDescent="0.25">
      <c r="A281" s="1" t="s">
        <v>243</v>
      </c>
      <c r="B281" s="125"/>
      <c r="C281" s="66" t="s">
        <v>720</v>
      </c>
      <c r="D281" s="65">
        <v>1</v>
      </c>
      <c r="E281" s="65" t="s">
        <v>147</v>
      </c>
      <c r="F281" s="67">
        <v>63386000</v>
      </c>
      <c r="G281" s="154">
        <f t="shared" si="4"/>
        <v>63386000</v>
      </c>
      <c r="H281" s="207"/>
      <c r="I281" s="66" t="s">
        <v>720</v>
      </c>
      <c r="J281" s="65" cm="1">
        <f t="array" aca="1" ref="J281" ca="1">INDIRECT($J$5&amp;ROW())</f>
        <v>1</v>
      </c>
      <c r="K281" s="65" t="s">
        <v>147</v>
      </c>
      <c r="L281" s="67" cm="1">
        <f t="array" aca="1" ref="L281" ca="1">INDIRECT($L$5&amp;ROW())</f>
        <v>63386000</v>
      </c>
      <c r="M281" s="67">
        <f t="shared" ca="1" si="5"/>
        <v>63386000</v>
      </c>
      <c r="N281" s="67">
        <f t="shared" ca="1" si="6"/>
        <v>0</v>
      </c>
      <c r="O281" s="240" t="str">
        <f t="shared" ca="1" si="7"/>
        <v/>
      </c>
      <c r="P281" s="244"/>
      <c r="Q281" s="244"/>
      <c r="R281" s="65">
        <v>1</v>
      </c>
      <c r="S281" s="67">
        <v>63386000</v>
      </c>
      <c r="T281" s="67">
        <f t="shared" si="8"/>
        <v>63386000</v>
      </c>
      <c r="U281" s="247">
        <v>1</v>
      </c>
      <c r="V281" s="247">
        <v>63386000</v>
      </c>
      <c r="W281" s="67">
        <f t="shared" si="9"/>
        <v>63386000</v>
      </c>
      <c r="X281" s="247"/>
      <c r="Y281" s="244"/>
    </row>
    <row r="282" spans="1:25" ht="13.2" x14ac:dyDescent="0.25">
      <c r="A282" s="1" t="s">
        <v>244</v>
      </c>
      <c r="B282" s="65"/>
      <c r="C282" s="66" t="s">
        <v>721</v>
      </c>
      <c r="D282" s="65">
        <v>144</v>
      </c>
      <c r="E282" s="65" t="s">
        <v>184</v>
      </c>
      <c r="F282" s="67">
        <v>5100000</v>
      </c>
      <c r="G282" s="154">
        <f t="shared" si="4"/>
        <v>734400000</v>
      </c>
      <c r="H282" s="188"/>
      <c r="I282" s="66" t="s">
        <v>975</v>
      </c>
      <c r="J282" s="65" cm="1">
        <f t="array" aca="1" ref="J282" ca="1">INDIRECT($J$5&amp;ROW())</f>
        <v>156</v>
      </c>
      <c r="K282" s="65" t="s">
        <v>184</v>
      </c>
      <c r="L282" s="67" cm="1">
        <f t="array" aca="1" ref="L282" ca="1">INDIRECT($L$5&amp;ROW())</f>
        <v>5100000</v>
      </c>
      <c r="M282" s="67">
        <f t="shared" ca="1" si="5"/>
        <v>795600000</v>
      </c>
      <c r="N282" s="67">
        <f t="shared" ca="1" si="6"/>
        <v>-61200000</v>
      </c>
      <c r="O282" s="253" t="str">
        <f t="shared" ca="1" si="7"/>
        <v>Rev</v>
      </c>
      <c r="P282" s="244"/>
      <c r="Q282" s="244"/>
      <c r="R282" s="65">
        <v>156</v>
      </c>
      <c r="S282" s="67">
        <v>5100000</v>
      </c>
      <c r="T282" s="67">
        <f t="shared" si="8"/>
        <v>795600000</v>
      </c>
      <c r="U282" s="247">
        <v>156</v>
      </c>
      <c r="V282" s="247">
        <v>5100000</v>
      </c>
      <c r="W282" s="67">
        <f t="shared" si="9"/>
        <v>795600000</v>
      </c>
      <c r="X282" s="247"/>
      <c r="Y282" s="244"/>
    </row>
    <row r="283" spans="1:25" ht="13.2" x14ac:dyDescent="0.25">
      <c r="A283" s="1" t="s">
        <v>245</v>
      </c>
      <c r="B283" s="65"/>
      <c r="C283" s="66" t="s">
        <v>722</v>
      </c>
      <c r="D283" s="65">
        <v>12</v>
      </c>
      <c r="E283" s="65" t="s">
        <v>184</v>
      </c>
      <c r="F283" s="67">
        <v>5600000</v>
      </c>
      <c r="G283" s="154">
        <f t="shared" si="4"/>
        <v>67200000</v>
      </c>
      <c r="H283" s="188"/>
      <c r="I283" s="66" t="s">
        <v>976</v>
      </c>
      <c r="J283" s="65" cm="1">
        <f t="array" aca="1" ref="J283" ca="1">INDIRECT($J$5&amp;ROW())</f>
        <v>13</v>
      </c>
      <c r="K283" s="65" t="s">
        <v>184</v>
      </c>
      <c r="L283" s="67" cm="1">
        <f t="array" aca="1" ref="L283" ca="1">INDIRECT($L$5&amp;ROW())</f>
        <v>5600000</v>
      </c>
      <c r="M283" s="67">
        <f t="shared" ca="1" si="5"/>
        <v>72800000</v>
      </c>
      <c r="N283" s="67">
        <f t="shared" ca="1" si="6"/>
        <v>-5600000</v>
      </c>
      <c r="O283" s="253" t="str">
        <f t="shared" ca="1" si="7"/>
        <v>Rev</v>
      </c>
      <c r="P283" s="244"/>
      <c r="Q283" s="244"/>
      <c r="R283" s="65">
        <v>13</v>
      </c>
      <c r="S283" s="67">
        <v>5600000</v>
      </c>
      <c r="T283" s="67">
        <f t="shared" si="8"/>
        <v>72800000</v>
      </c>
      <c r="U283" s="247">
        <v>13</v>
      </c>
      <c r="V283" s="247">
        <v>5600000</v>
      </c>
      <c r="W283" s="67">
        <f t="shared" si="9"/>
        <v>72800000</v>
      </c>
      <c r="X283" s="247"/>
      <c r="Y283" s="244"/>
    </row>
    <row r="284" spans="1:25" ht="13.2" x14ac:dyDescent="0.25">
      <c r="A284" s="1" t="s">
        <v>246</v>
      </c>
      <c r="B284" s="65"/>
      <c r="C284" s="66" t="s">
        <v>723</v>
      </c>
      <c r="D284" s="65">
        <v>11</v>
      </c>
      <c r="E284" s="65" t="s">
        <v>247</v>
      </c>
      <c r="F284" s="67">
        <v>400000</v>
      </c>
      <c r="G284" s="154">
        <f t="shared" si="4"/>
        <v>4400000</v>
      </c>
      <c r="H284" s="188"/>
      <c r="I284" s="66" t="s">
        <v>723</v>
      </c>
      <c r="J284" s="65" cm="1">
        <f t="array" aca="1" ref="J284" ca="1">INDIRECT($J$5&amp;ROW())</f>
        <v>12</v>
      </c>
      <c r="K284" s="65" t="s">
        <v>247</v>
      </c>
      <c r="L284" s="67" cm="1">
        <f t="array" aca="1" ref="L284" ca="1">INDIRECT($L$5&amp;ROW())</f>
        <v>400000</v>
      </c>
      <c r="M284" s="67">
        <f t="shared" ca="1" si="5"/>
        <v>4800000</v>
      </c>
      <c r="N284" s="67">
        <f t="shared" ca="1" si="6"/>
        <v>-400000</v>
      </c>
      <c r="O284" s="253" t="str">
        <f t="shared" ca="1" si="7"/>
        <v>Rev</v>
      </c>
      <c r="P284" s="244"/>
      <c r="Q284" s="244"/>
      <c r="R284" s="65">
        <v>12</v>
      </c>
      <c r="S284" s="67">
        <v>400000</v>
      </c>
      <c r="T284" s="67">
        <f t="shared" si="8"/>
        <v>4800000</v>
      </c>
      <c r="U284" s="247">
        <v>12</v>
      </c>
      <c r="V284" s="247">
        <v>400000</v>
      </c>
      <c r="W284" s="67">
        <f t="shared" si="9"/>
        <v>4800000</v>
      </c>
      <c r="X284" s="247"/>
      <c r="Y284" s="244"/>
    </row>
    <row r="285" spans="1:25" ht="13.2" x14ac:dyDescent="0.25">
      <c r="A285" s="1" t="s">
        <v>248</v>
      </c>
      <c r="B285" s="65"/>
      <c r="C285" s="66" t="s">
        <v>724</v>
      </c>
      <c r="D285" s="65">
        <v>70</v>
      </c>
      <c r="E285" s="65" t="s">
        <v>59</v>
      </c>
      <c r="F285" s="67">
        <v>500000</v>
      </c>
      <c r="G285" s="154">
        <f t="shared" si="4"/>
        <v>35000000</v>
      </c>
      <c r="H285" s="188"/>
      <c r="I285" s="66" t="s">
        <v>974</v>
      </c>
      <c r="J285" s="65" cm="1">
        <f t="array" aca="1" ref="J285" ca="1">INDIRECT($J$5&amp;ROW())</f>
        <v>1</v>
      </c>
      <c r="K285" s="65" t="s">
        <v>147</v>
      </c>
      <c r="L285" s="67" cm="1">
        <f t="array" aca="1" ref="L285" ca="1">INDIRECT($L$5&amp;ROW())</f>
        <v>130000000</v>
      </c>
      <c r="M285" s="67">
        <f t="shared" ca="1" si="5"/>
        <v>130000000</v>
      </c>
      <c r="N285" s="67">
        <f t="shared" ca="1" si="6"/>
        <v>-95000000</v>
      </c>
      <c r="O285" s="253" t="str">
        <f t="shared" ca="1" si="7"/>
        <v>Rev</v>
      </c>
      <c r="P285" s="244"/>
      <c r="Q285" s="244"/>
      <c r="R285" s="65">
        <v>1</v>
      </c>
      <c r="S285" s="67">
        <v>130000000</v>
      </c>
      <c r="T285" s="67">
        <f t="shared" si="8"/>
        <v>130000000</v>
      </c>
      <c r="U285" s="247">
        <v>1</v>
      </c>
      <c r="V285" s="247">
        <v>130000000</v>
      </c>
      <c r="W285" s="67">
        <f t="shared" si="9"/>
        <v>130000000</v>
      </c>
      <c r="X285" s="247"/>
      <c r="Y285" s="244"/>
    </row>
    <row r="286" spans="1:25" ht="13.2" x14ac:dyDescent="0.25">
      <c r="A286" s="1" t="s">
        <v>249</v>
      </c>
      <c r="B286" s="65"/>
      <c r="C286" s="66" t="s">
        <v>725</v>
      </c>
      <c r="D286" s="65">
        <v>12</v>
      </c>
      <c r="E286" s="65" t="s">
        <v>247</v>
      </c>
      <c r="F286" s="67">
        <v>750000</v>
      </c>
      <c r="G286" s="154">
        <f t="shared" si="4"/>
        <v>9000000</v>
      </c>
      <c r="H286" s="188"/>
      <c r="I286" s="227"/>
      <c r="J286" s="228" cm="1">
        <f t="array" aca="1" ref="J286" ca="1">INDIRECT($J$5&amp;ROW())</f>
        <v>0</v>
      </c>
      <c r="K286" s="228"/>
      <c r="L286" s="229" cm="1">
        <f t="array" aca="1" ref="L286" ca="1">INDIRECT($L$5&amp;ROW())</f>
        <v>0</v>
      </c>
      <c r="M286" s="229"/>
      <c r="N286" s="67">
        <f t="shared" si="6"/>
        <v>9000000</v>
      </c>
      <c r="O286" s="253" t="str">
        <f t="shared" si="7"/>
        <v>Rev</v>
      </c>
      <c r="P286" s="244"/>
      <c r="Q286" s="244"/>
      <c r="R286" s="65">
        <v>0</v>
      </c>
      <c r="S286" s="67">
        <v>0</v>
      </c>
      <c r="T286" s="67">
        <f t="shared" si="8"/>
        <v>0</v>
      </c>
      <c r="U286" s="247">
        <v>0</v>
      </c>
      <c r="V286" s="247">
        <v>0</v>
      </c>
      <c r="W286" s="67">
        <f t="shared" si="9"/>
        <v>0</v>
      </c>
      <c r="X286" s="247"/>
      <c r="Y286" s="244"/>
    </row>
    <row r="287" spans="1:25" ht="13.2" x14ac:dyDescent="0.25">
      <c r="A287" s="1" t="s">
        <v>250</v>
      </c>
      <c r="B287" s="65"/>
      <c r="C287" s="66" t="s">
        <v>726</v>
      </c>
      <c r="D287" s="65">
        <v>12</v>
      </c>
      <c r="E287" s="65" t="s">
        <v>247</v>
      </c>
      <c r="F287" s="67">
        <v>1325000</v>
      </c>
      <c r="G287" s="154">
        <f t="shared" si="4"/>
        <v>15900000</v>
      </c>
      <c r="H287" s="188"/>
      <c r="I287" s="66" t="s">
        <v>726</v>
      </c>
      <c r="J287" s="65" cm="1">
        <f t="array" aca="1" ref="J287" ca="1">INDIRECT($J$5&amp;ROW())</f>
        <v>12</v>
      </c>
      <c r="K287" s="65" t="s">
        <v>247</v>
      </c>
      <c r="L287" s="67" cm="1">
        <f t="array" aca="1" ref="L287" ca="1">INDIRECT($L$5&amp;ROW())</f>
        <v>1325000</v>
      </c>
      <c r="M287" s="67">
        <f ca="1">ROUNDDOWN(J287*L287,-3)</f>
        <v>15900000</v>
      </c>
      <c r="N287" s="67">
        <f t="shared" ca="1" si="6"/>
        <v>0</v>
      </c>
      <c r="O287" s="240" t="str">
        <f t="shared" ca="1" si="7"/>
        <v/>
      </c>
      <c r="P287" s="244"/>
      <c r="Q287" s="244"/>
      <c r="R287" s="65">
        <v>12</v>
      </c>
      <c r="S287" s="67">
        <v>1325000</v>
      </c>
      <c r="T287" s="67">
        <f t="shared" si="8"/>
        <v>15900000</v>
      </c>
      <c r="U287" s="247">
        <v>12</v>
      </c>
      <c r="V287" s="247">
        <v>1325000</v>
      </c>
      <c r="W287" s="67">
        <f t="shared" si="9"/>
        <v>15900000</v>
      </c>
      <c r="X287" s="247"/>
      <c r="Y287" s="244"/>
    </row>
    <row r="288" spans="1:25" ht="13.2" x14ac:dyDescent="0.25">
      <c r="A288" s="1" t="s">
        <v>251</v>
      </c>
      <c r="B288" s="65"/>
      <c r="C288" s="66" t="s">
        <v>727</v>
      </c>
      <c r="D288" s="65">
        <v>12</v>
      </c>
      <c r="E288" s="65" t="s">
        <v>247</v>
      </c>
      <c r="F288" s="67">
        <v>3000000</v>
      </c>
      <c r="G288" s="154">
        <f t="shared" si="4"/>
        <v>36000000</v>
      </c>
      <c r="H288" s="188"/>
      <c r="I288" s="66" t="s">
        <v>727</v>
      </c>
      <c r="J288" s="65" cm="1">
        <f t="array" aca="1" ref="J288" ca="1">INDIRECT($J$5&amp;ROW())</f>
        <v>12</v>
      </c>
      <c r="K288" s="65" t="s">
        <v>247</v>
      </c>
      <c r="L288" s="67" cm="1">
        <f t="array" aca="1" ref="L288" ca="1">INDIRECT($L$5&amp;ROW())</f>
        <v>3000000</v>
      </c>
      <c r="M288" s="67">
        <f ca="1">ROUNDDOWN(J288*L288,-3)</f>
        <v>36000000</v>
      </c>
      <c r="N288" s="67">
        <f t="shared" ca="1" si="6"/>
        <v>0</v>
      </c>
      <c r="O288" s="240" t="str">
        <f t="shared" ca="1" si="7"/>
        <v/>
      </c>
      <c r="P288" s="244"/>
      <c r="Q288" s="244"/>
      <c r="R288" s="65">
        <v>12</v>
      </c>
      <c r="S288" s="67">
        <v>3000000</v>
      </c>
      <c r="T288" s="67">
        <f t="shared" si="8"/>
        <v>36000000</v>
      </c>
      <c r="U288" s="247">
        <v>12</v>
      </c>
      <c r="V288" s="247">
        <v>3000000</v>
      </c>
      <c r="W288" s="67">
        <f t="shared" si="9"/>
        <v>36000000</v>
      </c>
      <c r="X288" s="247"/>
      <c r="Y288" s="244"/>
    </row>
    <row r="289" spans="1:25" ht="13.2" x14ac:dyDescent="0.25">
      <c r="A289" s="1" t="s">
        <v>728</v>
      </c>
      <c r="B289" s="65"/>
      <c r="C289" s="66" t="s">
        <v>729</v>
      </c>
      <c r="D289" s="65">
        <v>1</v>
      </c>
      <c r="E289" s="65" t="s">
        <v>88</v>
      </c>
      <c r="F289" s="67">
        <v>44304000</v>
      </c>
      <c r="G289" s="154">
        <f t="shared" si="4"/>
        <v>44304000</v>
      </c>
      <c r="H289" s="188"/>
      <c r="I289" s="66" t="s">
        <v>729</v>
      </c>
      <c r="J289" s="65" cm="1">
        <f t="array" aca="1" ref="J289" ca="1">INDIRECT($J$5&amp;ROW())</f>
        <v>1</v>
      </c>
      <c r="K289" s="65" t="s">
        <v>88</v>
      </c>
      <c r="L289" s="67" cm="1">
        <f t="array" aca="1" ref="L289" ca="1">INDIRECT($L$5&amp;ROW())</f>
        <v>44304000</v>
      </c>
      <c r="M289" s="67">
        <f ca="1">ROUNDDOWN(J289*L289,-3)</f>
        <v>44304000</v>
      </c>
      <c r="N289" s="67">
        <f t="shared" ca="1" si="6"/>
        <v>0</v>
      </c>
      <c r="O289" s="240" t="str">
        <f t="shared" ca="1" si="7"/>
        <v/>
      </c>
      <c r="P289" s="244"/>
      <c r="Q289" s="244"/>
      <c r="R289" s="65">
        <v>1</v>
      </c>
      <c r="S289" s="67">
        <v>44304000</v>
      </c>
      <c r="T289" s="67">
        <f t="shared" si="8"/>
        <v>44304000</v>
      </c>
      <c r="U289" s="247">
        <v>1</v>
      </c>
      <c r="V289" s="247">
        <v>44304000</v>
      </c>
      <c r="W289" s="67">
        <f t="shared" si="9"/>
        <v>44304000</v>
      </c>
      <c r="X289" s="247"/>
      <c r="Y289" s="244"/>
    </row>
    <row r="290" spans="1:25" ht="26.4" x14ac:dyDescent="0.25">
      <c r="A290" s="1" t="s">
        <v>730</v>
      </c>
      <c r="B290" s="62" t="s">
        <v>731</v>
      </c>
      <c r="C290" s="63" t="s">
        <v>732</v>
      </c>
      <c r="D290" s="62"/>
      <c r="E290" s="62"/>
      <c r="F290" s="64"/>
      <c r="G290" s="153">
        <f>G291</f>
        <v>103250000</v>
      </c>
      <c r="H290" s="187" t="s">
        <v>731</v>
      </c>
      <c r="I290" s="63" t="s">
        <v>732</v>
      </c>
      <c r="J290" s="62"/>
      <c r="K290" s="62"/>
      <c r="L290" s="64"/>
      <c r="M290" s="64">
        <f ca="1">M291</f>
        <v>69600000</v>
      </c>
      <c r="N290" s="64">
        <f ca="1">N291</f>
        <v>33650000</v>
      </c>
      <c r="O290" s="153"/>
      <c r="P290" s="244"/>
      <c r="Q290" s="244"/>
      <c r="R290" s="62"/>
      <c r="S290" s="64"/>
      <c r="T290" s="64"/>
      <c r="U290" s="247"/>
      <c r="V290" s="244"/>
      <c r="W290" s="244"/>
      <c r="X290" s="247"/>
      <c r="Y290" s="244"/>
    </row>
    <row r="291" spans="1:25" ht="26.4" x14ac:dyDescent="0.25">
      <c r="A291" s="1" t="s">
        <v>733</v>
      </c>
      <c r="B291" s="65"/>
      <c r="C291" s="66" t="s">
        <v>734</v>
      </c>
      <c r="D291" s="65">
        <v>413</v>
      </c>
      <c r="E291" s="65" t="s">
        <v>26</v>
      </c>
      <c r="F291" s="67">
        <v>250000</v>
      </c>
      <c r="G291" s="154">
        <f>ROUNDDOWN(D291*F291,-3)</f>
        <v>103250000</v>
      </c>
      <c r="H291" s="188"/>
      <c r="I291" s="66" t="s">
        <v>977</v>
      </c>
      <c r="J291" s="65" cm="1">
        <f t="array" aca="1" ref="J291" ca="1">INDIRECT($J$5&amp;ROW())</f>
        <v>696</v>
      </c>
      <c r="K291" s="65" t="s">
        <v>184</v>
      </c>
      <c r="L291" s="67" cm="1">
        <f t="array" aca="1" ref="L291" ca="1">INDIRECT($L$5&amp;ROW())</f>
        <v>100000</v>
      </c>
      <c r="M291" s="67">
        <f ca="1">ROUNDDOWN(J291*L291,-3)</f>
        <v>69600000</v>
      </c>
      <c r="N291" s="67">
        <f ca="1">G291-M291</f>
        <v>33650000</v>
      </c>
      <c r="O291" s="253" t="str">
        <f ca="1">IF(AND(ISBLANK(H291),N291&lt;&gt;0),"Rev","")</f>
        <v>Rev</v>
      </c>
      <c r="P291" s="244"/>
      <c r="Q291" s="244"/>
      <c r="R291" s="65">
        <v>696</v>
      </c>
      <c r="S291" s="67">
        <v>100000</v>
      </c>
      <c r="T291" s="67">
        <f>ROUNDDOWN(R291*S291,-3)</f>
        <v>69600000</v>
      </c>
      <c r="U291" s="247">
        <v>696</v>
      </c>
      <c r="V291" s="247">
        <v>100000</v>
      </c>
      <c r="W291" s="67">
        <f>ROUNDDOWN(U291*V291,-3)</f>
        <v>69600000</v>
      </c>
      <c r="X291" s="247"/>
      <c r="Y291" s="244"/>
    </row>
    <row r="292" spans="1:25" ht="13.2" x14ac:dyDescent="0.25">
      <c r="A292" s="1" t="s">
        <v>252</v>
      </c>
      <c r="B292" s="113" t="s">
        <v>735</v>
      </c>
      <c r="C292" s="114" t="s">
        <v>74</v>
      </c>
      <c r="D292" s="113"/>
      <c r="E292" s="113"/>
      <c r="F292" s="115"/>
      <c r="G292" s="170">
        <f>SUM(G293:G301)</f>
        <v>207260000</v>
      </c>
      <c r="H292" s="204" t="s">
        <v>735</v>
      </c>
      <c r="I292" s="114" t="s">
        <v>74</v>
      </c>
      <c r="J292" s="113"/>
      <c r="K292" s="113"/>
      <c r="L292" s="115"/>
      <c r="M292" s="115">
        <f ca="1">SUM(M293:M301)</f>
        <v>207260000</v>
      </c>
      <c r="N292" s="115">
        <f ca="1">SUM(N293:N301)</f>
        <v>0</v>
      </c>
      <c r="O292" s="170"/>
      <c r="P292" s="244"/>
      <c r="Q292" s="244"/>
      <c r="R292" s="113"/>
      <c r="S292" s="115"/>
      <c r="T292" s="115"/>
      <c r="U292" s="247"/>
      <c r="V292" s="244"/>
      <c r="W292" s="244"/>
      <c r="X292" s="247"/>
      <c r="Y292" s="244"/>
    </row>
    <row r="293" spans="1:25" ht="13.2" x14ac:dyDescent="0.25">
      <c r="A293" s="25" t="s">
        <v>253</v>
      </c>
      <c r="B293" s="65"/>
      <c r="C293" s="66" t="s">
        <v>736</v>
      </c>
      <c r="D293" s="65">
        <v>48</v>
      </c>
      <c r="E293" s="65" t="s">
        <v>120</v>
      </c>
      <c r="F293" s="67">
        <v>1000000</v>
      </c>
      <c r="G293" s="154">
        <f t="shared" ref="G293:G301" si="10">ROUNDDOWN(D293*F293,-3)</f>
        <v>48000000</v>
      </c>
      <c r="H293" s="188"/>
      <c r="I293" s="66" t="s">
        <v>736</v>
      </c>
      <c r="J293" s="65" cm="1">
        <f t="array" aca="1" ref="J293" ca="1">INDIRECT($J$5&amp;ROW())</f>
        <v>48</v>
      </c>
      <c r="K293" s="65" t="s">
        <v>120</v>
      </c>
      <c r="L293" s="67" cm="1">
        <f t="array" aca="1" ref="L293" ca="1">INDIRECT($L$5&amp;ROW())</f>
        <v>1000000</v>
      </c>
      <c r="M293" s="67">
        <f t="shared" ref="M293:M301" ca="1" si="11">ROUNDDOWN(J293*L293,-3)</f>
        <v>48000000</v>
      </c>
      <c r="N293" s="67">
        <f t="shared" ref="N293:N301" ca="1" si="12">G293-M293</f>
        <v>0</v>
      </c>
      <c r="O293" s="240" t="str">
        <f t="shared" ref="O293:O301" ca="1" si="13">IF(AND(ISBLANK(H293),N293&lt;&gt;0),"Rev","")</f>
        <v/>
      </c>
      <c r="P293" s="244"/>
      <c r="Q293" s="244"/>
      <c r="R293" s="65">
        <v>48</v>
      </c>
      <c r="S293" s="67">
        <v>1000000</v>
      </c>
      <c r="T293" s="67">
        <f t="shared" ref="T293:T301" si="14">ROUNDDOWN(R293*S293,-3)</f>
        <v>48000000</v>
      </c>
      <c r="U293" s="247">
        <v>48</v>
      </c>
      <c r="V293" s="247">
        <v>1000000</v>
      </c>
      <c r="W293" s="67">
        <f t="shared" ref="W293:W301" si="15">ROUNDDOWN(U293*V293,-3)</f>
        <v>48000000</v>
      </c>
      <c r="X293" s="247"/>
      <c r="Y293" s="244"/>
    </row>
    <row r="294" spans="1:25" ht="13.2" x14ac:dyDescent="0.25">
      <c r="A294" s="1" t="s">
        <v>254</v>
      </c>
      <c r="B294" s="65"/>
      <c r="C294" s="66" t="s">
        <v>563</v>
      </c>
      <c r="D294" s="65">
        <v>48</v>
      </c>
      <c r="E294" s="65" t="s">
        <v>120</v>
      </c>
      <c r="F294" s="67">
        <v>1500000</v>
      </c>
      <c r="G294" s="154">
        <f t="shared" si="10"/>
        <v>72000000</v>
      </c>
      <c r="H294" s="188"/>
      <c r="I294" s="66" t="s">
        <v>563</v>
      </c>
      <c r="J294" s="65" cm="1">
        <f t="array" aca="1" ref="J294" ca="1">INDIRECT($J$5&amp;ROW())</f>
        <v>48</v>
      </c>
      <c r="K294" s="65" t="s">
        <v>120</v>
      </c>
      <c r="L294" s="67" cm="1">
        <f t="array" aca="1" ref="L294" ca="1">INDIRECT($L$5&amp;ROW())</f>
        <v>1500000</v>
      </c>
      <c r="M294" s="67">
        <f t="shared" ca="1" si="11"/>
        <v>72000000</v>
      </c>
      <c r="N294" s="67">
        <f t="shared" ca="1" si="12"/>
        <v>0</v>
      </c>
      <c r="O294" s="240" t="str">
        <f t="shared" ca="1" si="13"/>
        <v/>
      </c>
      <c r="P294" s="244"/>
      <c r="Q294" s="244"/>
      <c r="R294" s="65">
        <v>48</v>
      </c>
      <c r="S294" s="67">
        <v>1500000</v>
      </c>
      <c r="T294" s="67">
        <f t="shared" si="14"/>
        <v>72000000</v>
      </c>
      <c r="U294" s="247">
        <v>48</v>
      </c>
      <c r="V294" s="247">
        <v>1500000</v>
      </c>
      <c r="W294" s="67">
        <f t="shared" si="15"/>
        <v>72000000</v>
      </c>
      <c r="X294" s="247"/>
      <c r="Y294" s="244"/>
    </row>
    <row r="295" spans="1:25" ht="13.2" x14ac:dyDescent="0.25">
      <c r="A295" s="1" t="s">
        <v>255</v>
      </c>
      <c r="B295" s="65"/>
      <c r="C295" s="66" t="s">
        <v>737</v>
      </c>
      <c r="D295" s="65">
        <v>192</v>
      </c>
      <c r="E295" s="65" t="s">
        <v>120</v>
      </c>
      <c r="F295" s="67">
        <v>50000</v>
      </c>
      <c r="G295" s="154">
        <f t="shared" si="10"/>
        <v>9600000</v>
      </c>
      <c r="H295" s="188"/>
      <c r="I295" s="66" t="s">
        <v>737</v>
      </c>
      <c r="J295" s="65" cm="1">
        <f t="array" aca="1" ref="J295" ca="1">INDIRECT($J$5&amp;ROW())</f>
        <v>192</v>
      </c>
      <c r="K295" s="65" t="s">
        <v>120</v>
      </c>
      <c r="L295" s="67" cm="1">
        <f t="array" aca="1" ref="L295" ca="1">INDIRECT($L$5&amp;ROW())</f>
        <v>50000</v>
      </c>
      <c r="M295" s="67">
        <f t="shared" ca="1" si="11"/>
        <v>9600000</v>
      </c>
      <c r="N295" s="67">
        <f t="shared" ca="1" si="12"/>
        <v>0</v>
      </c>
      <c r="O295" s="240" t="str">
        <f t="shared" ca="1" si="13"/>
        <v/>
      </c>
      <c r="P295" s="244"/>
      <c r="Q295" s="244"/>
      <c r="R295" s="65">
        <v>192</v>
      </c>
      <c r="S295" s="67">
        <v>50000</v>
      </c>
      <c r="T295" s="67">
        <f t="shared" si="14"/>
        <v>9600000</v>
      </c>
      <c r="U295" s="247">
        <v>192</v>
      </c>
      <c r="V295" s="247">
        <v>50000</v>
      </c>
      <c r="W295" s="67">
        <f t="shared" si="15"/>
        <v>9600000</v>
      </c>
      <c r="X295" s="247"/>
      <c r="Y295" s="244"/>
    </row>
    <row r="296" spans="1:25" ht="13.2" x14ac:dyDescent="0.25">
      <c r="A296" s="1" t="s">
        <v>256</v>
      </c>
      <c r="B296" s="65"/>
      <c r="C296" s="66" t="s">
        <v>738</v>
      </c>
      <c r="D296" s="65">
        <v>192</v>
      </c>
      <c r="E296" s="65" t="s">
        <v>120</v>
      </c>
      <c r="F296" s="67">
        <v>55000</v>
      </c>
      <c r="G296" s="154">
        <f t="shared" si="10"/>
        <v>10560000</v>
      </c>
      <c r="H296" s="188"/>
      <c r="I296" s="66" t="s">
        <v>738</v>
      </c>
      <c r="J296" s="65" cm="1">
        <f t="array" aca="1" ref="J296" ca="1">INDIRECT($J$5&amp;ROW())</f>
        <v>192</v>
      </c>
      <c r="K296" s="65" t="s">
        <v>120</v>
      </c>
      <c r="L296" s="67" cm="1">
        <f t="array" aca="1" ref="L296" ca="1">INDIRECT($L$5&amp;ROW())</f>
        <v>55000</v>
      </c>
      <c r="M296" s="67">
        <f t="shared" ca="1" si="11"/>
        <v>10560000</v>
      </c>
      <c r="N296" s="67">
        <f t="shared" ca="1" si="12"/>
        <v>0</v>
      </c>
      <c r="O296" s="240" t="str">
        <f t="shared" ca="1" si="13"/>
        <v/>
      </c>
      <c r="P296" s="244"/>
      <c r="Q296" s="244"/>
      <c r="R296" s="65">
        <v>192</v>
      </c>
      <c r="S296" s="67">
        <v>55000</v>
      </c>
      <c r="T296" s="67">
        <f t="shared" si="14"/>
        <v>10560000</v>
      </c>
      <c r="U296" s="247">
        <v>192</v>
      </c>
      <c r="V296" s="247">
        <v>55000</v>
      </c>
      <c r="W296" s="67">
        <f t="shared" si="15"/>
        <v>10560000</v>
      </c>
      <c r="X296" s="247"/>
      <c r="Y296" s="244"/>
    </row>
    <row r="297" spans="1:25" ht="13.2" x14ac:dyDescent="0.25">
      <c r="A297" s="1" t="s">
        <v>257</v>
      </c>
      <c r="B297" s="65"/>
      <c r="C297" s="66" t="s">
        <v>739</v>
      </c>
      <c r="D297" s="65">
        <v>60</v>
      </c>
      <c r="E297" s="65" t="s">
        <v>258</v>
      </c>
      <c r="F297" s="67">
        <v>220000</v>
      </c>
      <c r="G297" s="154">
        <f t="shared" si="10"/>
        <v>13200000</v>
      </c>
      <c r="H297" s="188"/>
      <c r="I297" s="66" t="s">
        <v>739</v>
      </c>
      <c r="J297" s="65" cm="1">
        <f t="array" aca="1" ref="J297" ca="1">INDIRECT($J$5&amp;ROW())</f>
        <v>60</v>
      </c>
      <c r="K297" s="65" t="s">
        <v>258</v>
      </c>
      <c r="L297" s="67" cm="1">
        <f t="array" aca="1" ref="L297" ca="1">INDIRECT($L$5&amp;ROW())</f>
        <v>220000</v>
      </c>
      <c r="M297" s="67">
        <f t="shared" ca="1" si="11"/>
        <v>13200000</v>
      </c>
      <c r="N297" s="67">
        <f t="shared" ca="1" si="12"/>
        <v>0</v>
      </c>
      <c r="O297" s="240" t="str">
        <f t="shared" ca="1" si="13"/>
        <v/>
      </c>
      <c r="P297" s="244"/>
      <c r="Q297" s="244"/>
      <c r="R297" s="65">
        <v>60</v>
      </c>
      <c r="S297" s="67">
        <v>220000</v>
      </c>
      <c r="T297" s="67">
        <f t="shared" si="14"/>
        <v>13200000</v>
      </c>
      <c r="U297" s="247">
        <v>60</v>
      </c>
      <c r="V297" s="247">
        <v>220000</v>
      </c>
      <c r="W297" s="67">
        <f t="shared" si="15"/>
        <v>13200000</v>
      </c>
      <c r="X297" s="247"/>
      <c r="Y297" s="244"/>
    </row>
    <row r="298" spans="1:25" ht="13.2" x14ac:dyDescent="0.25">
      <c r="A298" s="1" t="s">
        <v>259</v>
      </c>
      <c r="B298" s="65"/>
      <c r="C298" s="66" t="s">
        <v>740</v>
      </c>
      <c r="D298" s="65">
        <v>60</v>
      </c>
      <c r="E298" s="65" t="s">
        <v>258</v>
      </c>
      <c r="F298" s="67">
        <v>240000</v>
      </c>
      <c r="G298" s="154">
        <f t="shared" si="10"/>
        <v>14400000</v>
      </c>
      <c r="H298" s="188"/>
      <c r="I298" s="66" t="s">
        <v>740</v>
      </c>
      <c r="J298" s="65" cm="1">
        <f t="array" aca="1" ref="J298" ca="1">INDIRECT($J$5&amp;ROW())</f>
        <v>60</v>
      </c>
      <c r="K298" s="65" t="s">
        <v>258</v>
      </c>
      <c r="L298" s="67" cm="1">
        <f t="array" aca="1" ref="L298" ca="1">INDIRECT($L$5&amp;ROW())</f>
        <v>240000</v>
      </c>
      <c r="M298" s="67">
        <f t="shared" ca="1" si="11"/>
        <v>14400000</v>
      </c>
      <c r="N298" s="67">
        <f t="shared" ca="1" si="12"/>
        <v>0</v>
      </c>
      <c r="O298" s="240" t="str">
        <f t="shared" ca="1" si="13"/>
        <v/>
      </c>
      <c r="P298" s="244"/>
      <c r="Q298" s="244"/>
      <c r="R298" s="65">
        <v>60</v>
      </c>
      <c r="S298" s="67">
        <v>240000</v>
      </c>
      <c r="T298" s="67">
        <f t="shared" si="14"/>
        <v>14400000</v>
      </c>
      <c r="U298" s="247">
        <v>60</v>
      </c>
      <c r="V298" s="247">
        <v>240000</v>
      </c>
      <c r="W298" s="67">
        <f t="shared" si="15"/>
        <v>14400000</v>
      </c>
      <c r="X298" s="247"/>
      <c r="Y298" s="244"/>
    </row>
    <row r="299" spans="1:25" ht="13.2" x14ac:dyDescent="0.25">
      <c r="A299" s="1" t="s">
        <v>260</v>
      </c>
      <c r="B299" s="65"/>
      <c r="C299" s="66" t="s">
        <v>741</v>
      </c>
      <c r="D299" s="65">
        <v>950</v>
      </c>
      <c r="E299" s="65" t="s">
        <v>742</v>
      </c>
      <c r="F299" s="67">
        <v>5000</v>
      </c>
      <c r="G299" s="154">
        <f t="shared" si="10"/>
        <v>4750000</v>
      </c>
      <c r="H299" s="188"/>
      <c r="I299" s="66" t="s">
        <v>741</v>
      </c>
      <c r="J299" s="65" cm="1">
        <f t="array" aca="1" ref="J299" ca="1">INDIRECT($J$5&amp;ROW())</f>
        <v>950</v>
      </c>
      <c r="K299" s="65" t="s">
        <v>742</v>
      </c>
      <c r="L299" s="67" cm="1">
        <f t="array" aca="1" ref="L299" ca="1">INDIRECT($L$5&amp;ROW())</f>
        <v>5000</v>
      </c>
      <c r="M299" s="67">
        <f t="shared" ca="1" si="11"/>
        <v>4750000</v>
      </c>
      <c r="N299" s="67">
        <f t="shared" ca="1" si="12"/>
        <v>0</v>
      </c>
      <c r="O299" s="240" t="str">
        <f t="shared" ca="1" si="13"/>
        <v/>
      </c>
      <c r="P299" s="244"/>
      <c r="Q299" s="244"/>
      <c r="R299" s="65">
        <v>950</v>
      </c>
      <c r="S299" s="67">
        <v>5000</v>
      </c>
      <c r="T299" s="67">
        <f t="shared" si="14"/>
        <v>4750000</v>
      </c>
      <c r="U299" s="247">
        <v>950</v>
      </c>
      <c r="V299" s="247">
        <v>5000</v>
      </c>
      <c r="W299" s="67">
        <f t="shared" si="15"/>
        <v>4750000</v>
      </c>
      <c r="X299" s="247"/>
      <c r="Y299" s="244"/>
    </row>
    <row r="300" spans="1:25" ht="13.2" x14ac:dyDescent="0.25">
      <c r="A300" s="1" t="s">
        <v>262</v>
      </c>
      <c r="B300" s="65"/>
      <c r="C300" s="66" t="s">
        <v>743</v>
      </c>
      <c r="D300" s="65">
        <v>50</v>
      </c>
      <c r="E300" s="65" t="s">
        <v>263</v>
      </c>
      <c r="F300" s="67">
        <v>220000</v>
      </c>
      <c r="G300" s="154">
        <f t="shared" si="10"/>
        <v>11000000</v>
      </c>
      <c r="H300" s="188"/>
      <c r="I300" s="66" t="s">
        <v>743</v>
      </c>
      <c r="J300" s="65" cm="1">
        <f t="array" aca="1" ref="J300" ca="1">INDIRECT($J$5&amp;ROW())</f>
        <v>50</v>
      </c>
      <c r="K300" s="65" t="s">
        <v>263</v>
      </c>
      <c r="L300" s="67" cm="1">
        <f t="array" aca="1" ref="L300" ca="1">INDIRECT($L$5&amp;ROW())</f>
        <v>220000</v>
      </c>
      <c r="M300" s="67">
        <f t="shared" ca="1" si="11"/>
        <v>11000000</v>
      </c>
      <c r="N300" s="67">
        <f t="shared" ca="1" si="12"/>
        <v>0</v>
      </c>
      <c r="O300" s="240" t="str">
        <f t="shared" ca="1" si="13"/>
        <v/>
      </c>
      <c r="P300" s="244"/>
      <c r="Q300" s="244"/>
      <c r="R300" s="65">
        <v>50</v>
      </c>
      <c r="S300" s="67">
        <v>220000</v>
      </c>
      <c r="T300" s="67">
        <f t="shared" si="14"/>
        <v>11000000</v>
      </c>
      <c r="U300" s="247">
        <v>50</v>
      </c>
      <c r="V300" s="247">
        <v>220000</v>
      </c>
      <c r="W300" s="67">
        <f t="shared" si="15"/>
        <v>11000000</v>
      </c>
      <c r="X300" s="247"/>
      <c r="Y300" s="244"/>
    </row>
    <row r="301" spans="1:25" ht="13.2" x14ac:dyDescent="0.25">
      <c r="A301" s="1" t="s">
        <v>264</v>
      </c>
      <c r="B301" s="65"/>
      <c r="C301" s="66" t="s">
        <v>744</v>
      </c>
      <c r="D301" s="65">
        <v>950</v>
      </c>
      <c r="E301" s="65" t="s">
        <v>261</v>
      </c>
      <c r="F301" s="67">
        <v>25000</v>
      </c>
      <c r="G301" s="154">
        <f t="shared" si="10"/>
        <v>23750000</v>
      </c>
      <c r="H301" s="188"/>
      <c r="I301" s="66" t="s">
        <v>744</v>
      </c>
      <c r="J301" s="65" cm="1">
        <f t="array" aca="1" ref="J301" ca="1">INDIRECT($J$5&amp;ROW())</f>
        <v>950</v>
      </c>
      <c r="K301" s="65" t="s">
        <v>261</v>
      </c>
      <c r="L301" s="67" cm="1">
        <f t="array" aca="1" ref="L301" ca="1">INDIRECT($L$5&amp;ROW())</f>
        <v>25000</v>
      </c>
      <c r="M301" s="67">
        <f t="shared" ca="1" si="11"/>
        <v>23750000</v>
      </c>
      <c r="N301" s="67">
        <f t="shared" ca="1" si="12"/>
        <v>0</v>
      </c>
      <c r="O301" s="240" t="str">
        <f t="shared" ca="1" si="13"/>
        <v/>
      </c>
      <c r="P301" s="244"/>
      <c r="Q301" s="244"/>
      <c r="R301" s="65">
        <v>950</v>
      </c>
      <c r="S301" s="67">
        <v>25000</v>
      </c>
      <c r="T301" s="67">
        <f t="shared" si="14"/>
        <v>23750000</v>
      </c>
      <c r="U301" s="247">
        <v>950</v>
      </c>
      <c r="V301" s="247">
        <v>25000</v>
      </c>
      <c r="W301" s="67">
        <f t="shared" si="15"/>
        <v>23750000</v>
      </c>
      <c r="X301" s="247"/>
      <c r="Y301" s="244"/>
    </row>
    <row r="302" spans="1:25" ht="13.2" x14ac:dyDescent="0.25">
      <c r="A302" s="1" t="s">
        <v>265</v>
      </c>
      <c r="B302" s="80" t="s">
        <v>266</v>
      </c>
      <c r="C302" s="81" t="s">
        <v>267</v>
      </c>
      <c r="D302" s="80"/>
      <c r="E302" s="80"/>
      <c r="F302" s="82"/>
      <c r="G302" s="159">
        <f>SUM(G303,G305)</f>
        <v>150000000</v>
      </c>
      <c r="H302" s="193" t="s">
        <v>266</v>
      </c>
      <c r="I302" s="81" t="s">
        <v>267</v>
      </c>
      <c r="J302" s="80"/>
      <c r="K302" s="80"/>
      <c r="L302" s="82"/>
      <c r="M302" s="82">
        <f ca="1">SUM(M303,M305)</f>
        <v>119000000</v>
      </c>
      <c r="N302" s="82">
        <f ca="1">SUM(N303,N305)</f>
        <v>31000000</v>
      </c>
      <c r="O302" s="159"/>
      <c r="P302" s="244" t="s">
        <v>505</v>
      </c>
      <c r="Q302" s="244" t="s">
        <v>506</v>
      </c>
      <c r="R302" s="80"/>
      <c r="S302" s="82"/>
      <c r="T302" s="82"/>
      <c r="U302" s="247"/>
      <c r="V302" s="244"/>
      <c r="W302" s="244"/>
      <c r="X302" s="247"/>
      <c r="Y302" s="244"/>
    </row>
    <row r="303" spans="1:25" ht="13.2" x14ac:dyDescent="0.25">
      <c r="A303" s="1" t="s">
        <v>268</v>
      </c>
      <c r="B303" s="68" t="s">
        <v>745</v>
      </c>
      <c r="C303" s="69" t="s">
        <v>269</v>
      </c>
      <c r="D303" s="68"/>
      <c r="E303" s="68"/>
      <c r="F303" s="70"/>
      <c r="G303" s="155">
        <f>G304</f>
        <v>30000000</v>
      </c>
      <c r="H303" s="189" t="s">
        <v>745</v>
      </c>
      <c r="I303" s="69" t="s">
        <v>269</v>
      </c>
      <c r="J303" s="68"/>
      <c r="K303" s="68"/>
      <c r="L303" s="70"/>
      <c r="M303" s="70">
        <f ca="1">M304</f>
        <v>9000000</v>
      </c>
      <c r="N303" s="70">
        <f ca="1">N304</f>
        <v>21000000</v>
      </c>
      <c r="O303" s="155"/>
      <c r="P303" s="244"/>
      <c r="Q303" s="244"/>
      <c r="R303" s="68"/>
      <c r="S303" s="70"/>
      <c r="T303" s="70"/>
      <c r="U303" s="247"/>
      <c r="V303" s="244"/>
      <c r="W303" s="244"/>
      <c r="X303" s="247"/>
      <c r="Y303" s="244"/>
    </row>
    <row r="304" spans="1:25" ht="13.2" x14ac:dyDescent="0.25">
      <c r="A304" s="1" t="s">
        <v>270</v>
      </c>
      <c r="B304" s="65"/>
      <c r="C304" s="66" t="s">
        <v>746</v>
      </c>
      <c r="D304" s="65">
        <v>12</v>
      </c>
      <c r="E304" s="65" t="s">
        <v>247</v>
      </c>
      <c r="F304" s="67">
        <v>2500000</v>
      </c>
      <c r="G304" s="154">
        <f>ROUNDDOWN(D304*F304,-3)</f>
        <v>30000000</v>
      </c>
      <c r="H304" s="188"/>
      <c r="I304" s="66" t="s">
        <v>746</v>
      </c>
      <c r="J304" s="65" cm="1">
        <f t="array" aca="1" ref="J304" ca="1">INDIRECT($J$5&amp;ROW())</f>
        <v>12</v>
      </c>
      <c r="K304" s="65" t="s">
        <v>247</v>
      </c>
      <c r="L304" s="67" cm="1">
        <f t="array" aca="1" ref="L304" ca="1">INDIRECT($L$5&amp;ROW())</f>
        <v>750000</v>
      </c>
      <c r="M304" s="67">
        <f ca="1">ROUNDDOWN(J304*L304,-3)</f>
        <v>9000000</v>
      </c>
      <c r="N304" s="67">
        <f ca="1">G304-M304</f>
        <v>21000000</v>
      </c>
      <c r="O304" s="253" t="str">
        <f ca="1">IF(AND(ISBLANK(H304),N304&lt;&gt;0),"Rev","")</f>
        <v>Rev</v>
      </c>
      <c r="P304" s="244"/>
      <c r="Q304" s="244"/>
      <c r="R304" s="65">
        <v>12</v>
      </c>
      <c r="S304" s="67">
        <v>750000</v>
      </c>
      <c r="T304" s="67">
        <f>ROUNDDOWN(R304*S304,-3)</f>
        <v>9000000</v>
      </c>
      <c r="U304" s="247">
        <v>12</v>
      </c>
      <c r="V304" s="247">
        <v>750000</v>
      </c>
      <c r="W304" s="67">
        <f>ROUNDDOWN(U304*V304,-3)</f>
        <v>9000000</v>
      </c>
      <c r="X304" s="247"/>
      <c r="Y304" s="244"/>
    </row>
    <row r="305" spans="1:25" ht="13.2" x14ac:dyDescent="0.25">
      <c r="A305" s="1" t="s">
        <v>271</v>
      </c>
      <c r="B305" s="62" t="s">
        <v>532</v>
      </c>
      <c r="C305" s="63" t="s">
        <v>159</v>
      </c>
      <c r="D305" s="62"/>
      <c r="E305" s="62"/>
      <c r="F305" s="64"/>
      <c r="G305" s="153">
        <f>SUM(G306:G307)</f>
        <v>120000000</v>
      </c>
      <c r="H305" s="187" t="s">
        <v>532</v>
      </c>
      <c r="I305" s="63" t="s">
        <v>159</v>
      </c>
      <c r="J305" s="62"/>
      <c r="K305" s="62"/>
      <c r="L305" s="64"/>
      <c r="M305" s="64">
        <f ca="1">SUM(M306:M307)</f>
        <v>110000000</v>
      </c>
      <c r="N305" s="64">
        <f ca="1">SUM(N306:N307)</f>
        <v>10000000</v>
      </c>
      <c r="O305" s="153"/>
      <c r="P305" s="244"/>
      <c r="Q305" s="244"/>
      <c r="R305" s="62"/>
      <c r="S305" s="64"/>
      <c r="T305" s="64"/>
      <c r="U305" s="247"/>
      <c r="V305" s="244"/>
      <c r="W305" s="244"/>
      <c r="X305" s="247"/>
      <c r="Y305" s="244"/>
    </row>
    <row r="306" spans="1:25" ht="13.2" x14ac:dyDescent="0.25">
      <c r="A306" s="1" t="s">
        <v>272</v>
      </c>
      <c r="B306" s="65"/>
      <c r="C306" s="66" t="s">
        <v>747</v>
      </c>
      <c r="D306" s="65">
        <v>12</v>
      </c>
      <c r="E306" s="65" t="s">
        <v>247</v>
      </c>
      <c r="F306" s="67">
        <v>5000000</v>
      </c>
      <c r="G306" s="154">
        <f>ROUNDDOWN(D306*F306,-3)</f>
        <v>60000000</v>
      </c>
      <c r="H306" s="188"/>
      <c r="I306" s="66" t="s">
        <v>747</v>
      </c>
      <c r="J306" s="65" cm="1">
        <f t="array" aca="1" ref="J306" ca="1">INDIRECT($J$5&amp;ROW())</f>
        <v>12</v>
      </c>
      <c r="K306" s="65" t="s">
        <v>247</v>
      </c>
      <c r="L306" s="67" cm="1">
        <f t="array" aca="1" ref="L306" ca="1">INDIRECT($L$5&amp;ROW())</f>
        <v>5000000</v>
      </c>
      <c r="M306" s="67">
        <f ca="1">ROUNDDOWN(J306*L306,-3)</f>
        <v>60000000</v>
      </c>
      <c r="N306" s="67">
        <f ca="1">G306-M306</f>
        <v>0</v>
      </c>
      <c r="O306" s="240" t="str">
        <f ca="1">IF(AND(ISBLANK(H306),N306&lt;&gt;0),"Rev","")</f>
        <v/>
      </c>
      <c r="P306" s="244"/>
      <c r="Q306" s="244"/>
      <c r="R306" s="65">
        <v>12</v>
      </c>
      <c r="S306" s="67">
        <v>5000000</v>
      </c>
      <c r="T306" s="67">
        <f>ROUNDDOWN(R306*S306,-3)</f>
        <v>60000000</v>
      </c>
      <c r="U306" s="247">
        <v>12</v>
      </c>
      <c r="V306" s="247">
        <v>5000000</v>
      </c>
      <c r="W306" s="67">
        <f>ROUNDDOWN(U306*V306,-3)</f>
        <v>60000000</v>
      </c>
      <c r="X306" s="247"/>
      <c r="Y306" s="244"/>
    </row>
    <row r="307" spans="1:25" ht="13.2" x14ac:dyDescent="0.25">
      <c r="A307" s="1" t="s">
        <v>273</v>
      </c>
      <c r="B307" s="65"/>
      <c r="C307" s="66" t="s">
        <v>748</v>
      </c>
      <c r="D307" s="65">
        <v>1</v>
      </c>
      <c r="E307" s="65" t="s">
        <v>147</v>
      </c>
      <c r="F307" s="67">
        <v>60000000</v>
      </c>
      <c r="G307" s="154">
        <f>ROUNDDOWN(D307*F307,-3)</f>
        <v>60000000</v>
      </c>
      <c r="H307" s="188"/>
      <c r="I307" s="66" t="s">
        <v>748</v>
      </c>
      <c r="J307" s="65" cm="1">
        <f t="array" aca="1" ref="J307" ca="1">INDIRECT($J$5&amp;ROW())</f>
        <v>1</v>
      </c>
      <c r="K307" s="65" t="s">
        <v>147</v>
      </c>
      <c r="L307" s="67" cm="1">
        <f t="array" aca="1" ref="L307" ca="1">INDIRECT($L$5&amp;ROW())</f>
        <v>50000000</v>
      </c>
      <c r="M307" s="67">
        <f ca="1">ROUNDDOWN(J307*L307,-3)</f>
        <v>50000000</v>
      </c>
      <c r="N307" s="67">
        <f ca="1">G307-M307</f>
        <v>10000000</v>
      </c>
      <c r="O307" s="253" t="str">
        <f ca="1">IF(AND(ISBLANK(H307),N307&lt;&gt;0),"Rev","")</f>
        <v>Rev</v>
      </c>
      <c r="P307" s="244"/>
      <c r="Q307" s="244"/>
      <c r="R307" s="65">
        <v>1</v>
      </c>
      <c r="S307" s="67">
        <v>50000000</v>
      </c>
      <c r="T307" s="67">
        <f>ROUNDDOWN(R307*S307,-3)</f>
        <v>50000000</v>
      </c>
      <c r="U307" s="247">
        <v>1</v>
      </c>
      <c r="V307" s="247">
        <v>50000000</v>
      </c>
      <c r="W307" s="67">
        <f>ROUNDDOWN(U307*V307,-3)</f>
        <v>50000000</v>
      </c>
      <c r="X307" s="247"/>
      <c r="Y307" s="244"/>
    </row>
    <row r="308" spans="1:25" ht="13.2" x14ac:dyDescent="0.25">
      <c r="A308" s="1" t="s">
        <v>274</v>
      </c>
      <c r="B308" s="80" t="s">
        <v>275</v>
      </c>
      <c r="C308" s="81" t="s">
        <v>276</v>
      </c>
      <c r="D308" s="80"/>
      <c r="E308" s="80"/>
      <c r="F308" s="82"/>
      <c r="G308" s="159">
        <f>SUM(G309,G319)</f>
        <v>498162000</v>
      </c>
      <c r="H308" s="193" t="s">
        <v>275</v>
      </c>
      <c r="I308" s="81" t="s">
        <v>276</v>
      </c>
      <c r="J308" s="80"/>
      <c r="K308" s="80"/>
      <c r="L308" s="82"/>
      <c r="M308" s="82">
        <f ca="1">SUM(M309,M319)</f>
        <v>410362000</v>
      </c>
      <c r="N308" s="82">
        <f ca="1">SUM(N309,N319)</f>
        <v>87800000</v>
      </c>
      <c r="O308" s="159"/>
      <c r="P308" s="244" t="s">
        <v>505</v>
      </c>
      <c r="Q308" s="244" t="s">
        <v>506</v>
      </c>
      <c r="R308" s="80"/>
      <c r="S308" s="82"/>
      <c r="T308" s="82"/>
      <c r="U308" s="247"/>
      <c r="V308" s="244"/>
      <c r="W308" s="244"/>
      <c r="X308" s="247"/>
      <c r="Y308" s="244"/>
    </row>
    <row r="309" spans="1:25" ht="13.2" x14ac:dyDescent="0.25">
      <c r="A309" s="1" t="s">
        <v>277</v>
      </c>
      <c r="B309" s="68" t="s">
        <v>749</v>
      </c>
      <c r="C309" s="69" t="s">
        <v>278</v>
      </c>
      <c r="D309" s="68"/>
      <c r="E309" s="68"/>
      <c r="F309" s="70"/>
      <c r="G309" s="155">
        <f>SUM(G310:G318)</f>
        <v>462162000</v>
      </c>
      <c r="H309" s="189" t="s">
        <v>749</v>
      </c>
      <c r="I309" s="69" t="s">
        <v>278</v>
      </c>
      <c r="J309" s="68"/>
      <c r="K309" s="68"/>
      <c r="L309" s="70"/>
      <c r="M309" s="70">
        <f ca="1">SUM(M310:M318)</f>
        <v>374362000</v>
      </c>
      <c r="N309" s="70">
        <f ca="1">SUM(N310:N318)</f>
        <v>87800000</v>
      </c>
      <c r="O309" s="155"/>
      <c r="P309" s="244"/>
      <c r="Q309" s="244"/>
      <c r="R309" s="68"/>
      <c r="S309" s="70"/>
      <c r="T309" s="70"/>
      <c r="U309" s="247"/>
      <c r="V309" s="244"/>
      <c r="W309" s="244"/>
      <c r="X309" s="247"/>
      <c r="Y309" s="244"/>
    </row>
    <row r="310" spans="1:25" ht="26.4" x14ac:dyDescent="0.25">
      <c r="A310" s="1" t="s">
        <v>279</v>
      </c>
      <c r="B310" s="65"/>
      <c r="C310" s="66" t="s">
        <v>750</v>
      </c>
      <c r="D310" s="65">
        <v>1</v>
      </c>
      <c r="E310" s="65" t="s">
        <v>111</v>
      </c>
      <c r="F310" s="67">
        <v>38730000</v>
      </c>
      <c r="G310" s="154">
        <f t="shared" ref="G310:G318" si="16">ROUNDDOWN(D310*F310,-3)</f>
        <v>38730000</v>
      </c>
      <c r="H310" s="188"/>
      <c r="I310" s="66" t="s">
        <v>750</v>
      </c>
      <c r="J310" s="65" cm="1">
        <f t="array" aca="1" ref="J310" ca="1">INDIRECT($J$5&amp;ROW())</f>
        <v>1</v>
      </c>
      <c r="K310" s="65" t="s">
        <v>111</v>
      </c>
      <c r="L310" s="67" cm="1">
        <f t="array" aca="1" ref="L310" ca="1">INDIRECT($L$5&amp;ROW())</f>
        <v>38730000</v>
      </c>
      <c r="M310" s="67">
        <f t="shared" ref="M310:M318" ca="1" si="17">ROUNDDOWN(J310*L310,-3)</f>
        <v>38730000</v>
      </c>
      <c r="N310" s="67">
        <f t="shared" ref="N310:N318" ca="1" si="18">G310-M310</f>
        <v>0</v>
      </c>
      <c r="O310" s="240" t="str">
        <f t="shared" ref="O310:O318" ca="1" si="19">IF(AND(ISBLANK(H310),N310&lt;&gt;0),"Rev","")</f>
        <v/>
      </c>
      <c r="P310" s="244"/>
      <c r="Q310" s="244"/>
      <c r="R310" s="65">
        <v>1</v>
      </c>
      <c r="S310" s="67">
        <v>38730000</v>
      </c>
      <c r="T310" s="67">
        <f t="shared" ref="T310:T318" si="20">ROUNDDOWN(R310*S310,-3)</f>
        <v>38730000</v>
      </c>
      <c r="U310" s="247">
        <v>1</v>
      </c>
      <c r="V310" s="247">
        <v>38730000</v>
      </c>
      <c r="W310" s="67">
        <f t="shared" ref="W310:W318" si="21">ROUNDDOWN(U310*V310,-3)</f>
        <v>38730000</v>
      </c>
      <c r="X310" s="247"/>
      <c r="Y310" s="244"/>
    </row>
    <row r="311" spans="1:25" ht="13.2" x14ac:dyDescent="0.25">
      <c r="A311" s="1" t="s">
        <v>280</v>
      </c>
      <c r="B311" s="65"/>
      <c r="C311" s="66" t="s">
        <v>751</v>
      </c>
      <c r="D311" s="65">
        <v>8</v>
      </c>
      <c r="E311" s="65" t="s">
        <v>752</v>
      </c>
      <c r="F311" s="67">
        <v>32850000</v>
      </c>
      <c r="G311" s="154">
        <f t="shared" si="16"/>
        <v>262800000</v>
      </c>
      <c r="H311" s="188"/>
      <c r="I311" s="66" t="s">
        <v>751</v>
      </c>
      <c r="J311" s="65" cm="1">
        <f t="array" aca="1" ref="J311" ca="1">INDIRECT($J$5&amp;ROW())</f>
        <v>7</v>
      </c>
      <c r="K311" s="65" t="s">
        <v>111</v>
      </c>
      <c r="L311" s="67" cm="1">
        <f t="array" aca="1" ref="L311" ca="1">INDIRECT($L$5&amp;ROW())</f>
        <v>25000000</v>
      </c>
      <c r="M311" s="67">
        <f t="shared" ca="1" si="17"/>
        <v>175000000</v>
      </c>
      <c r="N311" s="67">
        <f t="shared" ca="1" si="18"/>
        <v>87800000</v>
      </c>
      <c r="O311" s="253" t="str">
        <f t="shared" ca="1" si="19"/>
        <v>Rev</v>
      </c>
      <c r="P311" s="244"/>
      <c r="Q311" s="244"/>
      <c r="R311" s="65">
        <v>7</v>
      </c>
      <c r="S311" s="67">
        <v>25000000</v>
      </c>
      <c r="T311" s="67">
        <f t="shared" si="20"/>
        <v>175000000</v>
      </c>
      <c r="U311" s="247">
        <v>7</v>
      </c>
      <c r="V311" s="247">
        <v>25000000</v>
      </c>
      <c r="W311" s="67">
        <f t="shared" si="21"/>
        <v>175000000</v>
      </c>
      <c r="X311" s="247"/>
      <c r="Y311" s="244"/>
    </row>
    <row r="312" spans="1:25" ht="13.2" x14ac:dyDescent="0.25">
      <c r="A312" s="1" t="s">
        <v>281</v>
      </c>
      <c r="B312" s="65"/>
      <c r="C312" s="66" t="s">
        <v>753</v>
      </c>
      <c r="D312" s="65">
        <v>5</v>
      </c>
      <c r="E312" s="65" t="s">
        <v>111</v>
      </c>
      <c r="F312" s="67">
        <v>3640000</v>
      </c>
      <c r="G312" s="154">
        <f t="shared" si="16"/>
        <v>18200000</v>
      </c>
      <c r="H312" s="188"/>
      <c r="I312" s="66" t="s">
        <v>753</v>
      </c>
      <c r="J312" s="65" cm="1">
        <f t="array" aca="1" ref="J312" ca="1">INDIRECT($J$5&amp;ROW())</f>
        <v>5</v>
      </c>
      <c r="K312" s="65" t="s">
        <v>111</v>
      </c>
      <c r="L312" s="67" cm="1">
        <f t="array" aca="1" ref="L312" ca="1">INDIRECT($L$5&amp;ROW())</f>
        <v>3640000</v>
      </c>
      <c r="M312" s="67">
        <f t="shared" ca="1" si="17"/>
        <v>18200000</v>
      </c>
      <c r="N312" s="67">
        <f t="shared" ca="1" si="18"/>
        <v>0</v>
      </c>
      <c r="O312" s="240" t="str">
        <f t="shared" ca="1" si="19"/>
        <v/>
      </c>
      <c r="P312" s="244"/>
      <c r="Q312" s="244"/>
      <c r="R312" s="65">
        <v>5</v>
      </c>
      <c r="S312" s="67">
        <v>3640000</v>
      </c>
      <c r="T312" s="67">
        <f t="shared" si="20"/>
        <v>18200000</v>
      </c>
      <c r="U312" s="247">
        <v>5</v>
      </c>
      <c r="V312" s="247">
        <v>3640000</v>
      </c>
      <c r="W312" s="67">
        <f t="shared" si="21"/>
        <v>18200000</v>
      </c>
      <c r="X312" s="247"/>
      <c r="Y312" s="244"/>
    </row>
    <row r="313" spans="1:25" ht="13.2" x14ac:dyDescent="0.25">
      <c r="A313" s="1" t="s">
        <v>282</v>
      </c>
      <c r="B313" s="65"/>
      <c r="C313" s="66" t="s">
        <v>754</v>
      </c>
      <c r="D313" s="65">
        <v>30</v>
      </c>
      <c r="E313" s="65" t="s">
        <v>111</v>
      </c>
      <c r="F313" s="67">
        <v>730000</v>
      </c>
      <c r="G313" s="154">
        <f t="shared" si="16"/>
        <v>21900000</v>
      </c>
      <c r="H313" s="188"/>
      <c r="I313" s="66" t="s">
        <v>754</v>
      </c>
      <c r="J313" s="65" cm="1">
        <f t="array" aca="1" ref="J313" ca="1">INDIRECT($J$5&amp;ROW())</f>
        <v>30</v>
      </c>
      <c r="K313" s="65" t="s">
        <v>111</v>
      </c>
      <c r="L313" s="67" cm="1">
        <f t="array" aca="1" ref="L313" ca="1">INDIRECT($L$5&amp;ROW())</f>
        <v>730000</v>
      </c>
      <c r="M313" s="67">
        <f t="shared" ca="1" si="17"/>
        <v>21900000</v>
      </c>
      <c r="N313" s="67">
        <f t="shared" ca="1" si="18"/>
        <v>0</v>
      </c>
      <c r="O313" s="240" t="str">
        <f t="shared" ca="1" si="19"/>
        <v/>
      </c>
      <c r="P313" s="244"/>
      <c r="Q313" s="244"/>
      <c r="R313" s="65">
        <v>30</v>
      </c>
      <c r="S313" s="67">
        <v>730000</v>
      </c>
      <c r="T313" s="67">
        <f t="shared" si="20"/>
        <v>21900000</v>
      </c>
      <c r="U313" s="247">
        <v>30</v>
      </c>
      <c r="V313" s="247">
        <v>730000</v>
      </c>
      <c r="W313" s="67">
        <f t="shared" si="21"/>
        <v>21900000</v>
      </c>
      <c r="X313" s="247"/>
      <c r="Y313" s="244"/>
    </row>
    <row r="314" spans="1:25" ht="13.2" x14ac:dyDescent="0.25">
      <c r="A314" s="1" t="s">
        <v>283</v>
      </c>
      <c r="B314" s="65"/>
      <c r="C314" s="66" t="s">
        <v>755</v>
      </c>
      <c r="D314" s="65">
        <v>35</v>
      </c>
      <c r="E314" s="65" t="s">
        <v>111</v>
      </c>
      <c r="F314" s="67">
        <v>730000</v>
      </c>
      <c r="G314" s="154">
        <f t="shared" si="16"/>
        <v>25550000</v>
      </c>
      <c r="H314" s="188"/>
      <c r="I314" s="66" t="s">
        <v>755</v>
      </c>
      <c r="J314" s="65" cm="1">
        <f t="array" aca="1" ref="J314" ca="1">INDIRECT($J$5&amp;ROW())</f>
        <v>35</v>
      </c>
      <c r="K314" s="65" t="s">
        <v>111</v>
      </c>
      <c r="L314" s="67" cm="1">
        <f t="array" aca="1" ref="L314" ca="1">INDIRECT($L$5&amp;ROW())</f>
        <v>730000</v>
      </c>
      <c r="M314" s="67">
        <f t="shared" ca="1" si="17"/>
        <v>25550000</v>
      </c>
      <c r="N314" s="67">
        <f t="shared" ca="1" si="18"/>
        <v>0</v>
      </c>
      <c r="O314" s="240" t="str">
        <f t="shared" ca="1" si="19"/>
        <v/>
      </c>
      <c r="P314" s="244"/>
      <c r="Q314" s="244"/>
      <c r="R314" s="65">
        <v>35</v>
      </c>
      <c r="S314" s="67">
        <v>730000</v>
      </c>
      <c r="T314" s="67">
        <f t="shared" si="20"/>
        <v>25550000</v>
      </c>
      <c r="U314" s="247">
        <v>35</v>
      </c>
      <c r="V314" s="247">
        <v>730000</v>
      </c>
      <c r="W314" s="67">
        <f t="shared" si="21"/>
        <v>25550000</v>
      </c>
      <c r="X314" s="247"/>
      <c r="Y314" s="244"/>
    </row>
    <row r="315" spans="1:25" ht="13.2" x14ac:dyDescent="0.25">
      <c r="A315" s="1" t="s">
        <v>284</v>
      </c>
      <c r="B315" s="65"/>
      <c r="C315" s="66" t="s">
        <v>756</v>
      </c>
      <c r="D315" s="65">
        <v>40</v>
      </c>
      <c r="E315" s="65" t="s">
        <v>111</v>
      </c>
      <c r="F315" s="67">
        <v>690000</v>
      </c>
      <c r="G315" s="154">
        <f t="shared" si="16"/>
        <v>27600000</v>
      </c>
      <c r="H315" s="188"/>
      <c r="I315" s="66" t="s">
        <v>756</v>
      </c>
      <c r="J315" s="65" cm="1">
        <f t="array" aca="1" ref="J315" ca="1">INDIRECT($J$5&amp;ROW())</f>
        <v>40</v>
      </c>
      <c r="K315" s="65" t="s">
        <v>111</v>
      </c>
      <c r="L315" s="67" cm="1">
        <f t="array" aca="1" ref="L315" ca="1">INDIRECT($L$5&amp;ROW())</f>
        <v>690000</v>
      </c>
      <c r="M315" s="67">
        <f t="shared" ca="1" si="17"/>
        <v>27600000</v>
      </c>
      <c r="N315" s="67">
        <f t="shared" ca="1" si="18"/>
        <v>0</v>
      </c>
      <c r="O315" s="240" t="str">
        <f t="shared" ca="1" si="19"/>
        <v/>
      </c>
      <c r="P315" s="244"/>
      <c r="Q315" s="244"/>
      <c r="R315" s="65">
        <v>40</v>
      </c>
      <c r="S315" s="67">
        <v>690000</v>
      </c>
      <c r="T315" s="67">
        <f t="shared" si="20"/>
        <v>27600000</v>
      </c>
      <c r="U315" s="247">
        <v>40</v>
      </c>
      <c r="V315" s="247">
        <v>690000</v>
      </c>
      <c r="W315" s="67">
        <f t="shared" si="21"/>
        <v>27600000</v>
      </c>
      <c r="X315" s="247"/>
      <c r="Y315" s="244"/>
    </row>
    <row r="316" spans="1:25" ht="13.2" x14ac:dyDescent="0.25">
      <c r="A316" s="1" t="s">
        <v>285</v>
      </c>
      <c r="B316" s="65"/>
      <c r="C316" s="66" t="s">
        <v>757</v>
      </c>
      <c r="D316" s="65">
        <v>3</v>
      </c>
      <c r="E316" s="65" t="s">
        <v>111</v>
      </c>
      <c r="F316" s="67">
        <v>3500000</v>
      </c>
      <c r="G316" s="154">
        <f t="shared" si="16"/>
        <v>10500000</v>
      </c>
      <c r="H316" s="188"/>
      <c r="I316" s="66" t="s">
        <v>757</v>
      </c>
      <c r="J316" s="65" cm="1">
        <f t="array" aca="1" ref="J316" ca="1">INDIRECT($J$5&amp;ROW())</f>
        <v>3</v>
      </c>
      <c r="K316" s="65" t="s">
        <v>111</v>
      </c>
      <c r="L316" s="67" cm="1">
        <f t="array" aca="1" ref="L316" ca="1">INDIRECT($L$5&amp;ROW())</f>
        <v>3500000</v>
      </c>
      <c r="M316" s="67">
        <f t="shared" ca="1" si="17"/>
        <v>10500000</v>
      </c>
      <c r="N316" s="67">
        <f t="shared" ca="1" si="18"/>
        <v>0</v>
      </c>
      <c r="O316" s="240" t="str">
        <f t="shared" ca="1" si="19"/>
        <v/>
      </c>
      <c r="P316" s="244"/>
      <c r="Q316" s="244"/>
      <c r="R316" s="65">
        <v>3</v>
      </c>
      <c r="S316" s="67">
        <v>3500000</v>
      </c>
      <c r="T316" s="67">
        <f t="shared" si="20"/>
        <v>10500000</v>
      </c>
      <c r="U316" s="247">
        <v>3</v>
      </c>
      <c r="V316" s="247">
        <v>3500000</v>
      </c>
      <c r="W316" s="67">
        <f t="shared" si="21"/>
        <v>10500000</v>
      </c>
      <c r="X316" s="247"/>
      <c r="Y316" s="244"/>
    </row>
    <row r="317" spans="1:25" ht="13.2" x14ac:dyDescent="0.25">
      <c r="A317" s="1" t="s">
        <v>286</v>
      </c>
      <c r="B317" s="65"/>
      <c r="C317" s="66" t="s">
        <v>758</v>
      </c>
      <c r="D317" s="65">
        <v>6</v>
      </c>
      <c r="E317" s="65" t="s">
        <v>111</v>
      </c>
      <c r="F317" s="67">
        <v>470000</v>
      </c>
      <c r="G317" s="154">
        <f t="shared" si="16"/>
        <v>2820000</v>
      </c>
      <c r="H317" s="188"/>
      <c r="I317" s="66" t="s">
        <v>758</v>
      </c>
      <c r="J317" s="65" cm="1">
        <f t="array" aca="1" ref="J317" ca="1">INDIRECT($J$5&amp;ROW())</f>
        <v>6</v>
      </c>
      <c r="K317" s="65" t="s">
        <v>111</v>
      </c>
      <c r="L317" s="67" cm="1">
        <f t="array" aca="1" ref="L317" ca="1">INDIRECT($L$5&amp;ROW())</f>
        <v>470000</v>
      </c>
      <c r="M317" s="67">
        <f t="shared" ca="1" si="17"/>
        <v>2820000</v>
      </c>
      <c r="N317" s="67">
        <f t="shared" ca="1" si="18"/>
        <v>0</v>
      </c>
      <c r="O317" s="240" t="str">
        <f t="shared" ca="1" si="19"/>
        <v/>
      </c>
      <c r="P317" s="244"/>
      <c r="Q317" s="244"/>
      <c r="R317" s="65">
        <v>6</v>
      </c>
      <c r="S317" s="67">
        <v>470000</v>
      </c>
      <c r="T317" s="67">
        <f t="shared" si="20"/>
        <v>2820000</v>
      </c>
      <c r="U317" s="247">
        <v>6</v>
      </c>
      <c r="V317" s="247">
        <v>470000</v>
      </c>
      <c r="W317" s="67">
        <f t="shared" si="21"/>
        <v>2820000</v>
      </c>
      <c r="X317" s="247"/>
      <c r="Y317" s="244"/>
    </row>
    <row r="318" spans="1:25" ht="13.2" x14ac:dyDescent="0.25">
      <c r="A318" s="1" t="s">
        <v>287</v>
      </c>
      <c r="B318" s="65"/>
      <c r="C318" s="66" t="s">
        <v>759</v>
      </c>
      <c r="D318" s="65">
        <v>1</v>
      </c>
      <c r="E318" s="65" t="s">
        <v>147</v>
      </c>
      <c r="F318" s="67">
        <v>54062000</v>
      </c>
      <c r="G318" s="154">
        <f t="shared" si="16"/>
        <v>54062000</v>
      </c>
      <c r="H318" s="188"/>
      <c r="I318" s="66" t="s">
        <v>759</v>
      </c>
      <c r="J318" s="65" cm="1">
        <f t="array" aca="1" ref="J318" ca="1">INDIRECT($J$5&amp;ROW())</f>
        <v>1</v>
      </c>
      <c r="K318" s="65" t="s">
        <v>147</v>
      </c>
      <c r="L318" s="67" cm="1">
        <f t="array" aca="1" ref="L318" ca="1">INDIRECT($L$5&amp;ROW())</f>
        <v>54062000</v>
      </c>
      <c r="M318" s="67">
        <f t="shared" ca="1" si="17"/>
        <v>54062000</v>
      </c>
      <c r="N318" s="67">
        <f t="shared" ca="1" si="18"/>
        <v>0</v>
      </c>
      <c r="O318" s="240" t="str">
        <f t="shared" ca="1" si="19"/>
        <v/>
      </c>
      <c r="P318" s="244"/>
      <c r="Q318" s="244"/>
      <c r="R318" s="65">
        <v>1</v>
      </c>
      <c r="S318" s="67">
        <v>54062000</v>
      </c>
      <c r="T318" s="67">
        <f t="shared" si="20"/>
        <v>54062000</v>
      </c>
      <c r="U318" s="247">
        <v>1</v>
      </c>
      <c r="V318" s="247">
        <v>54062000</v>
      </c>
      <c r="W318" s="67">
        <f t="shared" si="21"/>
        <v>54062000</v>
      </c>
      <c r="X318" s="247"/>
      <c r="Y318" s="244"/>
    </row>
    <row r="319" spans="1:25" ht="13.2" x14ac:dyDescent="0.25">
      <c r="A319" s="1" t="s">
        <v>288</v>
      </c>
      <c r="B319" s="68" t="s">
        <v>760</v>
      </c>
      <c r="C319" s="69" t="s">
        <v>289</v>
      </c>
      <c r="D319" s="68"/>
      <c r="E319" s="68"/>
      <c r="F319" s="70"/>
      <c r="G319" s="155">
        <f>G320</f>
        <v>36000000</v>
      </c>
      <c r="H319" s="189" t="s">
        <v>760</v>
      </c>
      <c r="I319" s="69" t="s">
        <v>289</v>
      </c>
      <c r="J319" s="68"/>
      <c r="K319" s="68"/>
      <c r="L319" s="70"/>
      <c r="M319" s="70">
        <f ca="1">M320</f>
        <v>36000000</v>
      </c>
      <c r="N319" s="70">
        <f ca="1">N320</f>
        <v>0</v>
      </c>
      <c r="O319" s="155"/>
      <c r="P319" s="244"/>
      <c r="Q319" s="244"/>
      <c r="R319" s="68"/>
      <c r="S319" s="70"/>
      <c r="T319" s="70"/>
      <c r="U319" s="247"/>
      <c r="V319" s="244"/>
      <c r="W319" s="244"/>
      <c r="X319" s="247"/>
      <c r="Y319" s="244"/>
    </row>
    <row r="320" spans="1:25" ht="13.2" x14ac:dyDescent="0.25">
      <c r="A320" s="1" t="s">
        <v>290</v>
      </c>
      <c r="B320" s="65"/>
      <c r="C320" s="66" t="s">
        <v>761</v>
      </c>
      <c r="D320" s="65">
        <v>24</v>
      </c>
      <c r="E320" s="65" t="s">
        <v>291</v>
      </c>
      <c r="F320" s="67">
        <v>1500000</v>
      </c>
      <c r="G320" s="154">
        <f>ROUNDDOWN(D320*F320,-3)</f>
        <v>36000000</v>
      </c>
      <c r="H320" s="188"/>
      <c r="I320" s="66" t="s">
        <v>761</v>
      </c>
      <c r="J320" s="65" cm="1">
        <f t="array" aca="1" ref="J320" ca="1">INDIRECT($J$5&amp;ROW())</f>
        <v>24</v>
      </c>
      <c r="K320" s="65" t="s">
        <v>291</v>
      </c>
      <c r="L320" s="67" cm="1">
        <f t="array" aca="1" ref="L320" ca="1">INDIRECT($L$5&amp;ROW())</f>
        <v>1500000</v>
      </c>
      <c r="M320" s="67">
        <f ca="1">ROUNDDOWN(J320*L320,-3)</f>
        <v>36000000</v>
      </c>
      <c r="N320" s="67">
        <f ca="1">G320-M320</f>
        <v>0</v>
      </c>
      <c r="O320" s="240" t="str">
        <f ca="1">IF(AND(ISBLANK(H320),N320&lt;&gt;0),"Rev","")</f>
        <v/>
      </c>
      <c r="P320" s="244"/>
      <c r="Q320" s="244"/>
      <c r="R320" s="65">
        <v>24</v>
      </c>
      <c r="S320" s="67">
        <v>1500000</v>
      </c>
      <c r="T320" s="67">
        <f>ROUNDDOWN(R320*S320,-3)</f>
        <v>36000000</v>
      </c>
      <c r="U320" s="247">
        <v>24</v>
      </c>
      <c r="V320" s="247">
        <v>1500000</v>
      </c>
      <c r="W320" s="67">
        <f>ROUNDDOWN(U320*V320,-3)</f>
        <v>36000000</v>
      </c>
      <c r="X320" s="247"/>
      <c r="Y320" s="244"/>
    </row>
    <row r="321" spans="1:25" ht="26.4" x14ac:dyDescent="0.25">
      <c r="A321" s="1" t="s">
        <v>292</v>
      </c>
      <c r="B321" s="59" t="s">
        <v>293</v>
      </c>
      <c r="C321" s="60" t="s">
        <v>294</v>
      </c>
      <c r="D321" s="59"/>
      <c r="E321" s="59"/>
      <c r="F321" s="61"/>
      <c r="G321" s="152">
        <f>SUM(G322,G324)</f>
        <v>137396000</v>
      </c>
      <c r="H321" s="186" t="s">
        <v>293</v>
      </c>
      <c r="I321" s="60" t="s">
        <v>294</v>
      </c>
      <c r="J321" s="59"/>
      <c r="K321" s="59"/>
      <c r="L321" s="61"/>
      <c r="M321" s="61">
        <f ca="1">SUM(M322,M324)</f>
        <v>137396000</v>
      </c>
      <c r="N321" s="61">
        <f ca="1">SUM(N322,N324)</f>
        <v>0</v>
      </c>
      <c r="O321" s="152"/>
      <c r="P321" s="244" t="s">
        <v>505</v>
      </c>
      <c r="Q321" s="244" t="s">
        <v>506</v>
      </c>
      <c r="R321" s="59"/>
      <c r="S321" s="61"/>
      <c r="T321" s="61"/>
      <c r="U321" s="247"/>
      <c r="V321" s="244"/>
      <c r="W321" s="244"/>
      <c r="X321" s="247"/>
      <c r="Y321" s="244"/>
    </row>
    <row r="322" spans="1:25" ht="13.2" x14ac:dyDescent="0.25">
      <c r="A322" s="1" t="s">
        <v>295</v>
      </c>
      <c r="B322" s="62" t="s">
        <v>717</v>
      </c>
      <c r="C322" s="63" t="s">
        <v>241</v>
      </c>
      <c r="D322" s="62"/>
      <c r="E322" s="62"/>
      <c r="F322" s="64"/>
      <c r="G322" s="153">
        <f>G323</f>
        <v>79060000</v>
      </c>
      <c r="H322" s="187" t="s">
        <v>717</v>
      </c>
      <c r="I322" s="63" t="s">
        <v>241</v>
      </c>
      <c r="J322" s="62"/>
      <c r="K322" s="62"/>
      <c r="L322" s="64"/>
      <c r="M322" s="64">
        <f ca="1">M323</f>
        <v>79060000</v>
      </c>
      <c r="N322" s="64">
        <f ca="1">N323</f>
        <v>0</v>
      </c>
      <c r="O322" s="153"/>
      <c r="P322" s="244"/>
      <c r="Q322" s="244"/>
      <c r="R322" s="62"/>
      <c r="S322" s="64"/>
      <c r="T322" s="64"/>
      <c r="U322" s="247"/>
      <c r="V322" s="244"/>
      <c r="W322" s="244"/>
      <c r="X322" s="247"/>
      <c r="Y322" s="244"/>
    </row>
    <row r="323" spans="1:25" ht="13.2" x14ac:dyDescent="0.25">
      <c r="A323" s="1" t="s">
        <v>296</v>
      </c>
      <c r="B323" s="65"/>
      <c r="C323" s="66" t="s">
        <v>762</v>
      </c>
      <c r="D323" s="65">
        <v>118</v>
      </c>
      <c r="E323" s="65" t="s">
        <v>297</v>
      </c>
      <c r="F323" s="67">
        <v>670000</v>
      </c>
      <c r="G323" s="154">
        <f>ROUNDDOWN(D323*F323,-3)</f>
        <v>79060000</v>
      </c>
      <c r="H323" s="188"/>
      <c r="I323" s="66" t="s">
        <v>762</v>
      </c>
      <c r="J323" s="65" cm="1">
        <f t="array" aca="1" ref="J323" ca="1">INDIRECT($J$5&amp;ROW())</f>
        <v>118</v>
      </c>
      <c r="K323" s="65" t="s">
        <v>297</v>
      </c>
      <c r="L323" s="67" cm="1">
        <f t="array" aca="1" ref="L323" ca="1">INDIRECT($L$5&amp;ROW())</f>
        <v>670000</v>
      </c>
      <c r="M323" s="67">
        <f ca="1">ROUNDDOWN(J323*L323,-3)</f>
        <v>79060000</v>
      </c>
      <c r="N323" s="67">
        <f ca="1">G323-M323</f>
        <v>0</v>
      </c>
      <c r="O323" s="240" t="str">
        <f ca="1">IF(AND(ISBLANK(H323),N323&lt;&gt;0),"Rev","")</f>
        <v/>
      </c>
      <c r="P323" s="244"/>
      <c r="Q323" s="244"/>
      <c r="R323" s="65">
        <v>118</v>
      </c>
      <c r="S323" s="67">
        <v>670000</v>
      </c>
      <c r="T323" s="67">
        <f>ROUNDDOWN(R323*S323,-3)</f>
        <v>79060000</v>
      </c>
      <c r="U323" s="247">
        <v>118</v>
      </c>
      <c r="V323" s="247">
        <v>670000</v>
      </c>
      <c r="W323" s="67">
        <f>ROUNDDOWN(U323*V323,-3)</f>
        <v>79060000</v>
      </c>
      <c r="X323" s="247"/>
      <c r="Y323" s="244"/>
    </row>
    <row r="324" spans="1:25" ht="13.2" x14ac:dyDescent="0.25">
      <c r="A324" s="1" t="s">
        <v>298</v>
      </c>
      <c r="B324" s="68" t="s">
        <v>763</v>
      </c>
      <c r="C324" s="69" t="s">
        <v>299</v>
      </c>
      <c r="D324" s="68"/>
      <c r="E324" s="68"/>
      <c r="F324" s="70"/>
      <c r="G324" s="155">
        <f>SUM(G325:G334)</f>
        <v>58336000</v>
      </c>
      <c r="H324" s="189" t="s">
        <v>763</v>
      </c>
      <c r="I324" s="69" t="s">
        <v>299</v>
      </c>
      <c r="J324" s="68"/>
      <c r="K324" s="68"/>
      <c r="L324" s="70"/>
      <c r="M324" s="70">
        <f ca="1">SUM(M325:M334)</f>
        <v>58336000</v>
      </c>
      <c r="N324" s="70">
        <f ca="1">SUM(N325:N334)</f>
        <v>0</v>
      </c>
      <c r="O324" s="155"/>
      <c r="P324" s="244"/>
      <c r="Q324" s="244"/>
      <c r="R324" s="68"/>
      <c r="S324" s="70"/>
      <c r="T324" s="70"/>
      <c r="U324" s="247"/>
      <c r="V324" s="244"/>
      <c r="W324" s="244"/>
      <c r="X324" s="247"/>
      <c r="Y324" s="244"/>
    </row>
    <row r="325" spans="1:25" ht="13.2" x14ac:dyDescent="0.25">
      <c r="A325" s="1" t="s">
        <v>300</v>
      </c>
      <c r="B325" s="65"/>
      <c r="C325" s="66" t="s">
        <v>764</v>
      </c>
      <c r="D325" s="65">
        <v>12</v>
      </c>
      <c r="E325" s="65" t="s">
        <v>184</v>
      </c>
      <c r="F325" s="67">
        <v>2920000</v>
      </c>
      <c r="G325" s="154">
        <f t="shared" ref="G325:G334" si="22">ROUNDDOWN(D325*F325,-3)</f>
        <v>35040000</v>
      </c>
      <c r="H325" s="188"/>
      <c r="I325" s="66" t="s">
        <v>764</v>
      </c>
      <c r="J325" s="65" cm="1">
        <f t="array" aca="1" ref="J325" ca="1">INDIRECT($J$5&amp;ROW())</f>
        <v>12</v>
      </c>
      <c r="K325" s="65" t="s">
        <v>184</v>
      </c>
      <c r="L325" s="67" cm="1">
        <f t="array" aca="1" ref="L325" ca="1">INDIRECT($L$5&amp;ROW())</f>
        <v>2920000</v>
      </c>
      <c r="M325" s="67">
        <f t="shared" ref="M325:M334" ca="1" si="23">ROUNDDOWN(J325*L325,-3)</f>
        <v>35040000</v>
      </c>
      <c r="N325" s="67">
        <f t="shared" ref="N325:N334" ca="1" si="24">G325-M325</f>
        <v>0</v>
      </c>
      <c r="O325" s="240" t="str">
        <f t="shared" ref="O325:O334" ca="1" si="25">IF(AND(ISBLANK(H325),N325&lt;&gt;0),"Rev","")</f>
        <v/>
      </c>
      <c r="P325" s="244"/>
      <c r="Q325" s="244"/>
      <c r="R325" s="65">
        <v>12</v>
      </c>
      <c r="S325" s="67">
        <v>2920000</v>
      </c>
      <c r="T325" s="67">
        <f t="shared" ref="T325:T334" si="26">ROUNDDOWN(R325*S325,-3)</f>
        <v>35040000</v>
      </c>
      <c r="U325" s="247">
        <v>12</v>
      </c>
      <c r="V325" s="247">
        <v>2920000</v>
      </c>
      <c r="W325" s="67">
        <f t="shared" ref="W325:W334" si="27">ROUNDDOWN(U325*V325,-3)</f>
        <v>35040000</v>
      </c>
      <c r="X325" s="247"/>
      <c r="Y325" s="244"/>
    </row>
    <row r="326" spans="1:25" ht="13.2" x14ac:dyDescent="0.25">
      <c r="A326" s="1" t="s">
        <v>301</v>
      </c>
      <c r="B326" s="65"/>
      <c r="C326" s="66" t="s">
        <v>765</v>
      </c>
      <c r="D326" s="65">
        <v>12</v>
      </c>
      <c r="E326" s="65" t="s">
        <v>184</v>
      </c>
      <c r="F326" s="67">
        <v>324000</v>
      </c>
      <c r="G326" s="154">
        <f t="shared" si="22"/>
        <v>3888000</v>
      </c>
      <c r="H326" s="188"/>
      <c r="I326" s="66" t="s">
        <v>765</v>
      </c>
      <c r="J326" s="65" cm="1">
        <f t="array" aca="1" ref="J326" ca="1">INDIRECT($J$5&amp;ROW())</f>
        <v>12</v>
      </c>
      <c r="K326" s="65" t="s">
        <v>184</v>
      </c>
      <c r="L326" s="67" cm="1">
        <f t="array" aca="1" ref="L326" ca="1">INDIRECT($L$5&amp;ROW())</f>
        <v>324000</v>
      </c>
      <c r="M326" s="67">
        <f t="shared" ca="1" si="23"/>
        <v>3888000</v>
      </c>
      <c r="N326" s="67">
        <f t="shared" ca="1" si="24"/>
        <v>0</v>
      </c>
      <c r="O326" s="240" t="str">
        <f t="shared" ca="1" si="25"/>
        <v/>
      </c>
      <c r="P326" s="244"/>
      <c r="Q326" s="244"/>
      <c r="R326" s="65">
        <v>12</v>
      </c>
      <c r="S326" s="67">
        <v>324000</v>
      </c>
      <c r="T326" s="67">
        <f t="shared" si="26"/>
        <v>3888000</v>
      </c>
      <c r="U326" s="247">
        <v>12</v>
      </c>
      <c r="V326" s="247">
        <v>324000</v>
      </c>
      <c r="W326" s="67">
        <f t="shared" si="27"/>
        <v>3888000</v>
      </c>
      <c r="X326" s="247"/>
      <c r="Y326" s="244"/>
    </row>
    <row r="327" spans="1:25" ht="13.2" x14ac:dyDescent="0.25">
      <c r="A327" s="1" t="s">
        <v>302</v>
      </c>
      <c r="B327" s="65"/>
      <c r="C327" s="66" t="s">
        <v>766</v>
      </c>
      <c r="D327" s="65">
        <v>12</v>
      </c>
      <c r="E327" s="65" t="s">
        <v>184</v>
      </c>
      <c r="F327" s="67">
        <v>324000</v>
      </c>
      <c r="G327" s="154">
        <f t="shared" si="22"/>
        <v>3888000</v>
      </c>
      <c r="H327" s="188"/>
      <c r="I327" s="66" t="s">
        <v>766</v>
      </c>
      <c r="J327" s="65" cm="1">
        <f t="array" aca="1" ref="J327" ca="1">INDIRECT($J$5&amp;ROW())</f>
        <v>12</v>
      </c>
      <c r="K327" s="65" t="s">
        <v>184</v>
      </c>
      <c r="L327" s="67" cm="1">
        <f t="array" aca="1" ref="L327" ca="1">INDIRECT($L$5&amp;ROW())</f>
        <v>324000</v>
      </c>
      <c r="M327" s="67">
        <f t="shared" ca="1" si="23"/>
        <v>3888000</v>
      </c>
      <c r="N327" s="67">
        <f t="shared" ca="1" si="24"/>
        <v>0</v>
      </c>
      <c r="O327" s="240" t="str">
        <f t="shared" ca="1" si="25"/>
        <v/>
      </c>
      <c r="P327" s="244"/>
      <c r="Q327" s="244"/>
      <c r="R327" s="65">
        <v>12</v>
      </c>
      <c r="S327" s="67">
        <v>324000</v>
      </c>
      <c r="T327" s="67">
        <f t="shared" si="26"/>
        <v>3888000</v>
      </c>
      <c r="U327" s="247">
        <v>12</v>
      </c>
      <c r="V327" s="247">
        <v>324000</v>
      </c>
      <c r="W327" s="67">
        <f t="shared" si="27"/>
        <v>3888000</v>
      </c>
      <c r="X327" s="247"/>
      <c r="Y327" s="244"/>
    </row>
    <row r="328" spans="1:25" ht="13.2" x14ac:dyDescent="0.25">
      <c r="A328" s="1" t="s">
        <v>303</v>
      </c>
      <c r="B328" s="65"/>
      <c r="C328" s="66" t="s">
        <v>767</v>
      </c>
      <c r="D328" s="65">
        <v>12</v>
      </c>
      <c r="E328" s="65" t="s">
        <v>184</v>
      </c>
      <c r="F328" s="67">
        <v>680000</v>
      </c>
      <c r="G328" s="154">
        <f t="shared" si="22"/>
        <v>8160000</v>
      </c>
      <c r="H328" s="188"/>
      <c r="I328" s="66" t="s">
        <v>767</v>
      </c>
      <c r="J328" s="65" cm="1">
        <f t="array" aca="1" ref="J328" ca="1">INDIRECT($J$5&amp;ROW())</f>
        <v>12</v>
      </c>
      <c r="K328" s="65" t="s">
        <v>184</v>
      </c>
      <c r="L328" s="67" cm="1">
        <f t="array" aca="1" ref="L328" ca="1">INDIRECT($L$5&amp;ROW())</f>
        <v>680000</v>
      </c>
      <c r="M328" s="67">
        <f t="shared" ca="1" si="23"/>
        <v>8160000</v>
      </c>
      <c r="N328" s="67">
        <f t="shared" ca="1" si="24"/>
        <v>0</v>
      </c>
      <c r="O328" s="240" t="str">
        <f t="shared" ca="1" si="25"/>
        <v/>
      </c>
      <c r="P328" s="244"/>
      <c r="Q328" s="244"/>
      <c r="R328" s="65">
        <v>12</v>
      </c>
      <c r="S328" s="67">
        <v>680000</v>
      </c>
      <c r="T328" s="67">
        <f t="shared" si="26"/>
        <v>8160000</v>
      </c>
      <c r="U328" s="247">
        <v>12</v>
      </c>
      <c r="V328" s="247">
        <v>680000</v>
      </c>
      <c r="W328" s="67">
        <f t="shared" si="27"/>
        <v>8160000</v>
      </c>
      <c r="X328" s="247"/>
      <c r="Y328" s="244"/>
    </row>
    <row r="329" spans="1:25" ht="13.2" x14ac:dyDescent="0.25">
      <c r="A329" s="1" t="s">
        <v>304</v>
      </c>
      <c r="B329" s="65"/>
      <c r="C329" s="66" t="s">
        <v>768</v>
      </c>
      <c r="D329" s="65">
        <v>12</v>
      </c>
      <c r="E329" s="65" t="s">
        <v>184</v>
      </c>
      <c r="F329" s="67">
        <v>200000</v>
      </c>
      <c r="G329" s="154">
        <f t="shared" si="22"/>
        <v>2400000</v>
      </c>
      <c r="H329" s="188"/>
      <c r="I329" s="66" t="s">
        <v>768</v>
      </c>
      <c r="J329" s="65" cm="1">
        <f t="array" aca="1" ref="J329" ca="1">INDIRECT($J$5&amp;ROW())</f>
        <v>12</v>
      </c>
      <c r="K329" s="65" t="s">
        <v>184</v>
      </c>
      <c r="L329" s="67" cm="1">
        <f t="array" aca="1" ref="L329" ca="1">INDIRECT($L$5&amp;ROW())</f>
        <v>200000</v>
      </c>
      <c r="M329" s="67">
        <f t="shared" ca="1" si="23"/>
        <v>2400000</v>
      </c>
      <c r="N329" s="67">
        <f t="shared" ca="1" si="24"/>
        <v>0</v>
      </c>
      <c r="O329" s="240" t="str">
        <f t="shared" ca="1" si="25"/>
        <v/>
      </c>
      <c r="P329" s="244"/>
      <c r="Q329" s="244"/>
      <c r="R329" s="65">
        <v>12</v>
      </c>
      <c r="S329" s="67">
        <v>200000</v>
      </c>
      <c r="T329" s="67">
        <f t="shared" si="26"/>
        <v>2400000</v>
      </c>
      <c r="U329" s="247">
        <v>12</v>
      </c>
      <c r="V329" s="247">
        <v>200000</v>
      </c>
      <c r="W329" s="67">
        <f t="shared" si="27"/>
        <v>2400000</v>
      </c>
      <c r="X329" s="247"/>
      <c r="Y329" s="244"/>
    </row>
    <row r="330" spans="1:25" ht="13.2" x14ac:dyDescent="0.25">
      <c r="A330" s="1" t="s">
        <v>305</v>
      </c>
      <c r="B330" s="65"/>
      <c r="C330" s="66" t="s">
        <v>769</v>
      </c>
      <c r="D330" s="65">
        <v>12</v>
      </c>
      <c r="E330" s="65" t="s">
        <v>184</v>
      </c>
      <c r="F330" s="67">
        <v>80000</v>
      </c>
      <c r="G330" s="154">
        <f t="shared" si="22"/>
        <v>960000</v>
      </c>
      <c r="H330" s="188"/>
      <c r="I330" s="66" t="s">
        <v>769</v>
      </c>
      <c r="J330" s="65" cm="1">
        <f t="array" aca="1" ref="J330" ca="1">INDIRECT($J$5&amp;ROW())</f>
        <v>12</v>
      </c>
      <c r="K330" s="65" t="s">
        <v>184</v>
      </c>
      <c r="L330" s="67" cm="1">
        <f t="array" aca="1" ref="L330" ca="1">INDIRECT($L$5&amp;ROW())</f>
        <v>80000</v>
      </c>
      <c r="M330" s="67">
        <f t="shared" ca="1" si="23"/>
        <v>960000</v>
      </c>
      <c r="N330" s="67">
        <f t="shared" ca="1" si="24"/>
        <v>0</v>
      </c>
      <c r="O330" s="240" t="str">
        <f t="shared" ca="1" si="25"/>
        <v/>
      </c>
      <c r="P330" s="244"/>
      <c r="Q330" s="244"/>
      <c r="R330" s="65">
        <v>12</v>
      </c>
      <c r="S330" s="67">
        <v>80000</v>
      </c>
      <c r="T330" s="67">
        <f t="shared" si="26"/>
        <v>960000</v>
      </c>
      <c r="U330" s="247">
        <v>12</v>
      </c>
      <c r="V330" s="247">
        <v>80000</v>
      </c>
      <c r="W330" s="67">
        <f t="shared" si="27"/>
        <v>960000</v>
      </c>
      <c r="X330" s="247"/>
      <c r="Y330" s="244"/>
    </row>
    <row r="331" spans="1:25" ht="13.2" x14ac:dyDescent="0.25">
      <c r="A331" s="1" t="s">
        <v>306</v>
      </c>
      <c r="B331" s="65"/>
      <c r="C331" s="66" t="s">
        <v>770</v>
      </c>
      <c r="D331" s="65">
        <v>12</v>
      </c>
      <c r="E331" s="65" t="s">
        <v>184</v>
      </c>
      <c r="F331" s="67">
        <v>200000</v>
      </c>
      <c r="G331" s="154">
        <f t="shared" si="22"/>
        <v>2400000</v>
      </c>
      <c r="H331" s="188"/>
      <c r="I331" s="66" t="s">
        <v>770</v>
      </c>
      <c r="J331" s="65" cm="1">
        <f t="array" aca="1" ref="J331" ca="1">INDIRECT($J$5&amp;ROW())</f>
        <v>12</v>
      </c>
      <c r="K331" s="65" t="s">
        <v>184</v>
      </c>
      <c r="L331" s="67" cm="1">
        <f t="array" aca="1" ref="L331" ca="1">INDIRECT($L$5&amp;ROW())</f>
        <v>200000</v>
      </c>
      <c r="M331" s="67">
        <f t="shared" ca="1" si="23"/>
        <v>2400000</v>
      </c>
      <c r="N331" s="67">
        <f t="shared" ca="1" si="24"/>
        <v>0</v>
      </c>
      <c r="O331" s="240" t="str">
        <f t="shared" ca="1" si="25"/>
        <v/>
      </c>
      <c r="P331" s="244"/>
      <c r="Q331" s="244"/>
      <c r="R331" s="65">
        <v>12</v>
      </c>
      <c r="S331" s="67">
        <v>200000</v>
      </c>
      <c r="T331" s="67">
        <f t="shared" si="26"/>
        <v>2400000</v>
      </c>
      <c r="U331" s="247">
        <v>12</v>
      </c>
      <c r="V331" s="247">
        <v>200000</v>
      </c>
      <c r="W331" s="67">
        <f t="shared" si="27"/>
        <v>2400000</v>
      </c>
      <c r="X331" s="247"/>
      <c r="Y331" s="244"/>
    </row>
    <row r="332" spans="1:25" ht="13.2" x14ac:dyDescent="0.25">
      <c r="A332" s="1" t="s">
        <v>307</v>
      </c>
      <c r="B332" s="65"/>
      <c r="C332" s="66" t="s">
        <v>771</v>
      </c>
      <c r="D332" s="65">
        <v>1</v>
      </c>
      <c r="E332" s="65" t="s">
        <v>26</v>
      </c>
      <c r="F332" s="67">
        <v>400000</v>
      </c>
      <c r="G332" s="154">
        <f t="shared" si="22"/>
        <v>400000</v>
      </c>
      <c r="H332" s="188"/>
      <c r="I332" s="66" t="s">
        <v>771</v>
      </c>
      <c r="J332" s="65" cm="1">
        <f t="array" aca="1" ref="J332" ca="1">INDIRECT($J$5&amp;ROW())</f>
        <v>1</v>
      </c>
      <c r="K332" s="65" t="s">
        <v>26</v>
      </c>
      <c r="L332" s="67" cm="1">
        <f t="array" aca="1" ref="L332" ca="1">INDIRECT($L$5&amp;ROW())</f>
        <v>400000</v>
      </c>
      <c r="M332" s="67">
        <f t="shared" ca="1" si="23"/>
        <v>400000</v>
      </c>
      <c r="N332" s="67">
        <f t="shared" ca="1" si="24"/>
        <v>0</v>
      </c>
      <c r="O332" s="240" t="str">
        <f t="shared" ca="1" si="25"/>
        <v/>
      </c>
      <c r="P332" s="244"/>
      <c r="Q332" s="244"/>
      <c r="R332" s="65">
        <v>1</v>
      </c>
      <c r="S332" s="67">
        <v>400000</v>
      </c>
      <c r="T332" s="67">
        <f t="shared" si="26"/>
        <v>400000</v>
      </c>
      <c r="U332" s="247">
        <v>1</v>
      </c>
      <c r="V332" s="247">
        <v>400000</v>
      </c>
      <c r="W332" s="67">
        <f t="shared" si="27"/>
        <v>400000</v>
      </c>
      <c r="X332" s="247"/>
      <c r="Y332" s="244"/>
    </row>
    <row r="333" spans="1:25" ht="13.2" x14ac:dyDescent="0.25">
      <c r="A333" s="1" t="s">
        <v>308</v>
      </c>
      <c r="B333" s="65"/>
      <c r="C333" s="66" t="s">
        <v>772</v>
      </c>
      <c r="D333" s="65">
        <v>1</v>
      </c>
      <c r="E333" s="65" t="s">
        <v>26</v>
      </c>
      <c r="F333" s="67">
        <v>300000</v>
      </c>
      <c r="G333" s="154">
        <f t="shared" si="22"/>
        <v>300000</v>
      </c>
      <c r="H333" s="188"/>
      <c r="I333" s="66" t="s">
        <v>772</v>
      </c>
      <c r="J333" s="65" cm="1">
        <f t="array" aca="1" ref="J333" ca="1">INDIRECT($J$5&amp;ROW())</f>
        <v>1</v>
      </c>
      <c r="K333" s="65" t="s">
        <v>26</v>
      </c>
      <c r="L333" s="67" cm="1">
        <f t="array" aca="1" ref="L333" ca="1">INDIRECT($L$5&amp;ROW())</f>
        <v>300000</v>
      </c>
      <c r="M333" s="67">
        <f t="shared" ca="1" si="23"/>
        <v>300000</v>
      </c>
      <c r="N333" s="67">
        <f t="shared" ca="1" si="24"/>
        <v>0</v>
      </c>
      <c r="O333" s="240" t="str">
        <f t="shared" ca="1" si="25"/>
        <v/>
      </c>
      <c r="P333" s="244"/>
      <c r="Q333" s="244"/>
      <c r="R333" s="65">
        <v>1</v>
      </c>
      <c r="S333" s="67">
        <v>300000</v>
      </c>
      <c r="T333" s="67">
        <f t="shared" si="26"/>
        <v>300000</v>
      </c>
      <c r="U333" s="247">
        <v>1</v>
      </c>
      <c r="V333" s="247">
        <v>300000</v>
      </c>
      <c r="W333" s="67">
        <f t="shared" si="27"/>
        <v>300000</v>
      </c>
      <c r="X333" s="247"/>
      <c r="Y333" s="244"/>
    </row>
    <row r="334" spans="1:25" ht="13.2" x14ac:dyDescent="0.25">
      <c r="A334" s="1" t="s">
        <v>309</v>
      </c>
      <c r="B334" s="65"/>
      <c r="C334" s="66" t="s">
        <v>773</v>
      </c>
      <c r="D334" s="65">
        <v>3</v>
      </c>
      <c r="E334" s="65" t="s">
        <v>26</v>
      </c>
      <c r="F334" s="67">
        <v>300000</v>
      </c>
      <c r="G334" s="154">
        <f t="shared" si="22"/>
        <v>900000</v>
      </c>
      <c r="H334" s="188"/>
      <c r="I334" s="66" t="s">
        <v>773</v>
      </c>
      <c r="J334" s="65" cm="1">
        <f t="array" aca="1" ref="J334" ca="1">INDIRECT($J$5&amp;ROW())</f>
        <v>3</v>
      </c>
      <c r="K334" s="65" t="s">
        <v>26</v>
      </c>
      <c r="L334" s="67" cm="1">
        <f t="array" aca="1" ref="L334" ca="1">INDIRECT($L$5&amp;ROW())</f>
        <v>300000</v>
      </c>
      <c r="M334" s="67">
        <f t="shared" ca="1" si="23"/>
        <v>900000</v>
      </c>
      <c r="N334" s="67">
        <f t="shared" ca="1" si="24"/>
        <v>0</v>
      </c>
      <c r="O334" s="240" t="str">
        <f t="shared" ca="1" si="25"/>
        <v/>
      </c>
      <c r="P334" s="244"/>
      <c r="Q334" s="244"/>
      <c r="R334" s="65">
        <v>3</v>
      </c>
      <c r="S334" s="67">
        <v>300000</v>
      </c>
      <c r="T334" s="67">
        <f t="shared" si="26"/>
        <v>900000</v>
      </c>
      <c r="U334" s="247">
        <v>3</v>
      </c>
      <c r="V334" s="247">
        <v>300000</v>
      </c>
      <c r="W334" s="67">
        <f t="shared" si="27"/>
        <v>900000</v>
      </c>
      <c r="X334" s="247"/>
      <c r="Y334" s="244"/>
    </row>
    <row r="335" spans="1:25" ht="13.2" x14ac:dyDescent="0.25">
      <c r="A335" s="1" t="s">
        <v>310</v>
      </c>
      <c r="B335" s="89" t="s">
        <v>311</v>
      </c>
      <c r="C335" s="90" t="s">
        <v>774</v>
      </c>
      <c r="D335" s="89">
        <v>3</v>
      </c>
      <c r="E335" s="89" t="s">
        <v>775</v>
      </c>
      <c r="F335" s="91"/>
      <c r="G335" s="162">
        <f>G336</f>
        <v>200000000</v>
      </c>
      <c r="H335" s="196" t="s">
        <v>311</v>
      </c>
      <c r="I335" s="90" t="s">
        <v>774</v>
      </c>
      <c r="J335" s="89">
        <v>3</v>
      </c>
      <c r="K335" s="89" t="s">
        <v>775</v>
      </c>
      <c r="L335" s="91"/>
      <c r="M335" s="91">
        <f t="shared" ref="M335:N338" ca="1" si="28">M336</f>
        <v>200000000</v>
      </c>
      <c r="N335" s="91">
        <f t="shared" ca="1" si="28"/>
        <v>0</v>
      </c>
      <c r="O335" s="162"/>
      <c r="P335" s="244"/>
      <c r="Q335" s="244"/>
      <c r="R335" s="89">
        <v>3</v>
      </c>
      <c r="S335" s="91"/>
      <c r="T335" s="91"/>
      <c r="U335" s="247"/>
      <c r="V335" s="244"/>
      <c r="W335" s="244"/>
      <c r="X335" s="247"/>
      <c r="Y335" s="244"/>
    </row>
    <row r="336" spans="1:25" ht="13.2" x14ac:dyDescent="0.25">
      <c r="A336" s="1" t="s">
        <v>312</v>
      </c>
      <c r="B336" s="92" t="s">
        <v>313</v>
      </c>
      <c r="C336" s="93" t="s">
        <v>314</v>
      </c>
      <c r="D336" s="92">
        <v>2</v>
      </c>
      <c r="E336" s="92" t="s">
        <v>111</v>
      </c>
      <c r="F336" s="94"/>
      <c r="G336" s="163">
        <f>G337</f>
        <v>200000000</v>
      </c>
      <c r="H336" s="197" t="s">
        <v>313</v>
      </c>
      <c r="I336" s="93" t="s">
        <v>314</v>
      </c>
      <c r="J336" s="92">
        <v>2</v>
      </c>
      <c r="K336" s="92" t="s">
        <v>111</v>
      </c>
      <c r="L336" s="94"/>
      <c r="M336" s="94">
        <f t="shared" ca="1" si="28"/>
        <v>200000000</v>
      </c>
      <c r="N336" s="94">
        <f t="shared" ca="1" si="28"/>
        <v>0</v>
      </c>
      <c r="O336" s="163"/>
      <c r="P336" s="244"/>
      <c r="Q336" s="244"/>
      <c r="R336" s="92">
        <v>2</v>
      </c>
      <c r="S336" s="94"/>
      <c r="T336" s="94"/>
      <c r="U336" s="247"/>
      <c r="V336" s="244"/>
      <c r="W336" s="244"/>
      <c r="X336" s="247"/>
      <c r="Y336" s="244"/>
    </row>
    <row r="337" spans="1:25" ht="26.4" x14ac:dyDescent="0.25">
      <c r="A337" s="1" t="s">
        <v>776</v>
      </c>
      <c r="B337" s="77" t="s">
        <v>777</v>
      </c>
      <c r="C337" s="78" t="s">
        <v>778</v>
      </c>
      <c r="D337" s="77"/>
      <c r="E337" s="77" t="s">
        <v>554</v>
      </c>
      <c r="F337" s="79"/>
      <c r="G337" s="158">
        <f>G338</f>
        <v>200000000</v>
      </c>
      <c r="H337" s="192" t="s">
        <v>777</v>
      </c>
      <c r="I337" s="78" t="s">
        <v>778</v>
      </c>
      <c r="J337" s="77"/>
      <c r="K337" s="77" t="s">
        <v>554</v>
      </c>
      <c r="L337" s="79"/>
      <c r="M337" s="79">
        <f t="shared" ca="1" si="28"/>
        <v>200000000</v>
      </c>
      <c r="N337" s="79">
        <f t="shared" ca="1" si="28"/>
        <v>0</v>
      </c>
      <c r="O337" s="158"/>
      <c r="P337" s="244"/>
      <c r="Q337" s="244"/>
      <c r="R337" s="77"/>
      <c r="S337" s="79"/>
      <c r="T337" s="79"/>
      <c r="U337" s="247"/>
      <c r="V337" s="244"/>
      <c r="W337" s="244"/>
      <c r="X337" s="247"/>
      <c r="Y337" s="244"/>
    </row>
    <row r="338" spans="1:25" ht="26.4" x14ac:dyDescent="0.25">
      <c r="A338" s="1" t="s">
        <v>779</v>
      </c>
      <c r="B338" s="71" t="s">
        <v>21</v>
      </c>
      <c r="C338" s="72" t="s">
        <v>778</v>
      </c>
      <c r="D338" s="71"/>
      <c r="E338" s="71"/>
      <c r="F338" s="73"/>
      <c r="G338" s="156">
        <f>G339</f>
        <v>200000000</v>
      </c>
      <c r="H338" s="190" t="s">
        <v>21</v>
      </c>
      <c r="I338" s="72" t="s">
        <v>778</v>
      </c>
      <c r="J338" s="71"/>
      <c r="K338" s="71"/>
      <c r="L338" s="73"/>
      <c r="M338" s="73">
        <f t="shared" ca="1" si="28"/>
        <v>200000000</v>
      </c>
      <c r="N338" s="73">
        <f t="shared" ca="1" si="28"/>
        <v>0</v>
      </c>
      <c r="O338" s="156"/>
      <c r="P338" s="244" t="s">
        <v>505</v>
      </c>
      <c r="Q338" s="244" t="s">
        <v>506</v>
      </c>
      <c r="R338" s="71"/>
      <c r="S338" s="73"/>
      <c r="T338" s="73"/>
      <c r="U338" s="247"/>
      <c r="V338" s="244"/>
      <c r="W338" s="244"/>
      <c r="X338" s="247"/>
      <c r="Y338" s="244"/>
    </row>
    <row r="339" spans="1:25" ht="13.2" x14ac:dyDescent="0.25">
      <c r="A339" s="1" t="s">
        <v>780</v>
      </c>
      <c r="B339" s="68" t="s">
        <v>608</v>
      </c>
      <c r="C339" s="69" t="s">
        <v>118</v>
      </c>
      <c r="D339" s="68"/>
      <c r="E339" s="68"/>
      <c r="F339" s="70"/>
      <c r="G339" s="155">
        <f>G340</f>
        <v>200000000</v>
      </c>
      <c r="H339" s="189" t="s">
        <v>608</v>
      </c>
      <c r="I339" s="69" t="s">
        <v>118</v>
      </c>
      <c r="J339" s="68"/>
      <c r="K339" s="68"/>
      <c r="L339" s="70"/>
      <c r="M339" s="70">
        <f ca="1">M340</f>
        <v>200000000</v>
      </c>
      <c r="N339" s="70">
        <f ca="1">N340</f>
        <v>0</v>
      </c>
      <c r="O339" s="155"/>
      <c r="P339" s="244"/>
      <c r="Q339" s="244"/>
      <c r="R339" s="68"/>
      <c r="S339" s="70"/>
      <c r="T339" s="70"/>
      <c r="U339" s="247"/>
      <c r="V339" s="244"/>
      <c r="W339" s="244"/>
      <c r="X339" s="247"/>
      <c r="Y339" s="244"/>
    </row>
    <row r="340" spans="1:25" ht="13.2" x14ac:dyDescent="0.25">
      <c r="A340" s="1" t="s">
        <v>781</v>
      </c>
      <c r="B340" s="65"/>
      <c r="C340" s="66" t="s">
        <v>782</v>
      </c>
      <c r="D340" s="65">
        <v>1</v>
      </c>
      <c r="E340" s="65" t="s">
        <v>120</v>
      </c>
      <c r="F340" s="67">
        <v>200000000</v>
      </c>
      <c r="G340" s="154">
        <f>ROUNDDOWN(D340*F340,-3)</f>
        <v>200000000</v>
      </c>
      <c r="H340" s="188"/>
      <c r="I340" s="66" t="s">
        <v>782</v>
      </c>
      <c r="J340" s="65" cm="1">
        <f t="array" aca="1" ref="J340" ca="1">INDIRECT($J$5&amp;ROW())</f>
        <v>1</v>
      </c>
      <c r="K340" s="65" t="s">
        <v>120</v>
      </c>
      <c r="L340" s="67" cm="1">
        <f t="array" aca="1" ref="L340" ca="1">INDIRECT($L$5&amp;ROW())</f>
        <v>200000000</v>
      </c>
      <c r="M340" s="67">
        <f ca="1">ROUNDDOWN(J340*L340,-3)</f>
        <v>200000000</v>
      </c>
      <c r="N340" s="67">
        <f ca="1">G340-M340</f>
        <v>0</v>
      </c>
      <c r="O340" s="240" t="str">
        <f ca="1">IF(AND(ISBLANK(H340),N340&lt;&gt;0),"Rev","")</f>
        <v/>
      </c>
      <c r="P340" s="244"/>
      <c r="Q340" s="244"/>
      <c r="R340" s="65">
        <v>1</v>
      </c>
      <c r="S340" s="67">
        <v>200000000</v>
      </c>
      <c r="T340" s="67">
        <f>ROUNDDOWN(R340*S340,-3)</f>
        <v>200000000</v>
      </c>
      <c r="U340" s="247">
        <v>1</v>
      </c>
      <c r="V340" s="247">
        <v>200000000</v>
      </c>
      <c r="W340" s="67">
        <f>ROUNDDOWN(U340*V340,-3)</f>
        <v>200000000</v>
      </c>
      <c r="X340" s="247"/>
      <c r="Y340" s="244"/>
    </row>
    <row r="341" spans="1:25" ht="13.2" customHeight="1" x14ac:dyDescent="0.25">
      <c r="A341" s="1" t="s">
        <v>315</v>
      </c>
      <c r="B341" s="126" t="s">
        <v>316</v>
      </c>
      <c r="C341" s="127" t="s">
        <v>783</v>
      </c>
      <c r="D341" s="126">
        <v>7</v>
      </c>
      <c r="E341" s="590" t="s">
        <v>784</v>
      </c>
      <c r="F341" s="591"/>
      <c r="G341" s="174">
        <f>SUM(G342,G413,G461)</f>
        <v>2633607000</v>
      </c>
      <c r="H341" s="208" t="s">
        <v>316</v>
      </c>
      <c r="I341" s="127" t="s">
        <v>783</v>
      </c>
      <c r="J341" s="126">
        <v>7</v>
      </c>
      <c r="K341" s="234" t="s">
        <v>784</v>
      </c>
      <c r="L341" s="235"/>
      <c r="M341" s="128">
        <f ca="1">SUM(M342,M413,M461)</f>
        <v>2690778000</v>
      </c>
      <c r="N341" s="128">
        <f ca="1">SUM(N342,N413,N461)</f>
        <v>-57171000</v>
      </c>
      <c r="O341" s="174"/>
      <c r="P341" s="244"/>
      <c r="Q341" s="244"/>
      <c r="R341" s="126">
        <v>7</v>
      </c>
      <c r="S341" s="250"/>
      <c r="T341" s="250"/>
      <c r="U341" s="247"/>
      <c r="V341" s="244"/>
      <c r="W341" s="244"/>
      <c r="X341" s="247"/>
      <c r="Y341" s="244"/>
    </row>
    <row r="342" spans="1:25" ht="13.2" x14ac:dyDescent="0.25">
      <c r="A342" s="1" t="s">
        <v>318</v>
      </c>
      <c r="B342" s="92" t="s">
        <v>319</v>
      </c>
      <c r="C342" s="93" t="s">
        <v>320</v>
      </c>
      <c r="D342" s="92">
        <v>2</v>
      </c>
      <c r="E342" s="92" t="s">
        <v>317</v>
      </c>
      <c r="F342" s="94"/>
      <c r="G342" s="163">
        <f>G343</f>
        <v>1331072000</v>
      </c>
      <c r="H342" s="197" t="s">
        <v>319</v>
      </c>
      <c r="I342" s="93" t="s">
        <v>320</v>
      </c>
      <c r="J342" s="92">
        <v>2</v>
      </c>
      <c r="K342" s="92" t="s">
        <v>317</v>
      </c>
      <c r="L342" s="94"/>
      <c r="M342" s="94">
        <f ca="1">M343</f>
        <v>1271322000</v>
      </c>
      <c r="N342" s="94">
        <f ca="1">N343</f>
        <v>59750000</v>
      </c>
      <c r="O342" s="163"/>
      <c r="P342" s="244"/>
      <c r="Q342" s="244"/>
      <c r="R342" s="92">
        <v>2</v>
      </c>
      <c r="S342" s="94"/>
      <c r="T342" s="94"/>
      <c r="U342" s="247"/>
      <c r="V342" s="244"/>
      <c r="W342" s="244"/>
      <c r="X342" s="247"/>
      <c r="Y342" s="244"/>
    </row>
    <row r="343" spans="1:25" ht="26.4" x14ac:dyDescent="0.25">
      <c r="A343" s="1" t="s">
        <v>321</v>
      </c>
      <c r="B343" s="77" t="s">
        <v>606</v>
      </c>
      <c r="C343" s="78" t="s">
        <v>322</v>
      </c>
      <c r="D343" s="77"/>
      <c r="E343" s="77" t="s">
        <v>554</v>
      </c>
      <c r="F343" s="79"/>
      <c r="G343" s="158">
        <f>SUM(G344,G355,G368,G381,G389,G397)</f>
        <v>1331072000</v>
      </c>
      <c r="H343" s="192" t="s">
        <v>606</v>
      </c>
      <c r="I343" s="78" t="s">
        <v>322</v>
      </c>
      <c r="J343" s="77"/>
      <c r="K343" s="77" t="s">
        <v>554</v>
      </c>
      <c r="L343" s="79"/>
      <c r="M343" s="79">
        <f ca="1">SUM(M344,M355,M368,M381,M389,M397)</f>
        <v>1271322000</v>
      </c>
      <c r="N343" s="79">
        <f ca="1">SUM(N344,N355,N368,N381,N389,N397)</f>
        <v>59750000</v>
      </c>
      <c r="O343" s="158"/>
      <c r="P343" s="244"/>
      <c r="Q343" s="244"/>
      <c r="R343" s="77"/>
      <c r="S343" s="79"/>
      <c r="T343" s="79"/>
      <c r="U343" s="247"/>
      <c r="V343" s="244"/>
      <c r="W343" s="244"/>
      <c r="X343" s="247"/>
      <c r="Y343" s="244"/>
    </row>
    <row r="344" spans="1:25" ht="13.2" x14ac:dyDescent="0.25">
      <c r="A344" s="1" t="s">
        <v>323</v>
      </c>
      <c r="B344" s="80" t="s">
        <v>21</v>
      </c>
      <c r="C344" s="81" t="s">
        <v>785</v>
      </c>
      <c r="D344" s="80"/>
      <c r="E344" s="80"/>
      <c r="F344" s="82"/>
      <c r="G344" s="159">
        <f>SUM(G345,G351,G353)</f>
        <v>189750000</v>
      </c>
      <c r="H344" s="193" t="s">
        <v>21</v>
      </c>
      <c r="I344" s="81" t="s">
        <v>785</v>
      </c>
      <c r="J344" s="80"/>
      <c r="K344" s="80"/>
      <c r="L344" s="82"/>
      <c r="M344" s="82">
        <f ca="1">SUM(M345,M351,M353)</f>
        <v>175000000</v>
      </c>
      <c r="N344" s="82">
        <f ca="1">SUM(N345,N351,N353)</f>
        <v>14750000</v>
      </c>
      <c r="O344" s="159"/>
      <c r="P344" s="244" t="s">
        <v>507</v>
      </c>
      <c r="Q344" s="244" t="s">
        <v>508</v>
      </c>
      <c r="R344" s="80"/>
      <c r="S344" s="82"/>
      <c r="T344" s="82"/>
      <c r="U344" s="247"/>
      <c r="V344" s="244"/>
      <c r="W344" s="244"/>
      <c r="X344" s="247"/>
      <c r="Y344" s="244"/>
    </row>
    <row r="345" spans="1:25" ht="13.2" x14ac:dyDescent="0.25">
      <c r="A345" s="1" t="s">
        <v>324</v>
      </c>
      <c r="B345" s="68" t="s">
        <v>523</v>
      </c>
      <c r="C345" s="69" t="s">
        <v>24</v>
      </c>
      <c r="D345" s="68"/>
      <c r="E345" s="68"/>
      <c r="F345" s="70"/>
      <c r="G345" s="155">
        <f>SUM(G346:G350)</f>
        <v>58750000</v>
      </c>
      <c r="H345" s="189" t="s">
        <v>523</v>
      </c>
      <c r="I345" s="69" t="s">
        <v>24</v>
      </c>
      <c r="J345" s="68"/>
      <c r="K345" s="68"/>
      <c r="L345" s="70"/>
      <c r="M345" s="70">
        <f ca="1">SUM(M346:M350)</f>
        <v>44000000</v>
      </c>
      <c r="N345" s="70">
        <f ca="1">SUM(N346:N350)</f>
        <v>14750000</v>
      </c>
      <c r="O345" s="155"/>
      <c r="P345" s="244"/>
      <c r="Q345" s="244"/>
      <c r="R345" s="68"/>
      <c r="S345" s="70"/>
      <c r="T345" s="70"/>
      <c r="U345" s="247"/>
      <c r="V345" s="244"/>
      <c r="W345" s="244"/>
      <c r="X345" s="247"/>
      <c r="Y345" s="244"/>
    </row>
    <row r="346" spans="1:25" ht="13.2" x14ac:dyDescent="0.25">
      <c r="A346" s="1" t="s">
        <v>325</v>
      </c>
      <c r="B346" s="65"/>
      <c r="C346" s="66" t="s">
        <v>555</v>
      </c>
      <c r="D346" s="65">
        <v>230</v>
      </c>
      <c r="E346" s="65" t="s">
        <v>26</v>
      </c>
      <c r="F346" s="67">
        <v>75000</v>
      </c>
      <c r="G346" s="154">
        <f>ROUNDDOWN(D346*F346,-3)</f>
        <v>17250000</v>
      </c>
      <c r="H346" s="188"/>
      <c r="I346" s="66" t="s">
        <v>555</v>
      </c>
      <c r="J346" s="254" cm="1">
        <f t="array" aca="1" ref="J346" ca="1">INDIRECT($J$5&amp;ROW())</f>
        <v>200</v>
      </c>
      <c r="K346" s="65" t="s">
        <v>26</v>
      </c>
      <c r="L346" s="67" cm="1">
        <f t="array" aca="1" ref="L346" ca="1">INDIRECT($L$5&amp;ROW())</f>
        <v>75000</v>
      </c>
      <c r="M346" s="67">
        <f ca="1">ROUNDDOWN(J346*L346,-3)</f>
        <v>15000000</v>
      </c>
      <c r="N346" s="67">
        <f ca="1">G346-M346</f>
        <v>2250000</v>
      </c>
      <c r="O346" s="240" t="str">
        <f ca="1">IF(AND(ISBLANK(H346),N346&lt;&gt;0),"Rev","")</f>
        <v>Rev</v>
      </c>
      <c r="P346" s="244"/>
      <c r="Q346" s="244"/>
      <c r="R346" s="65">
        <v>230</v>
      </c>
      <c r="S346" s="67">
        <v>75000</v>
      </c>
      <c r="T346" s="67">
        <f>ROUNDDOWN(R346*S346,-3)</f>
        <v>17250000</v>
      </c>
      <c r="U346" s="247">
        <v>200</v>
      </c>
      <c r="V346" s="247">
        <v>75000</v>
      </c>
      <c r="W346" s="67">
        <f>ROUNDDOWN(U346*V346,-3)</f>
        <v>15000000</v>
      </c>
      <c r="X346" s="247"/>
      <c r="Y346" s="244"/>
    </row>
    <row r="347" spans="1:25" ht="13.2" x14ac:dyDescent="0.25">
      <c r="A347" s="1" t="s">
        <v>786</v>
      </c>
      <c r="B347" s="65"/>
      <c r="C347" s="66" t="s">
        <v>556</v>
      </c>
      <c r="D347" s="65">
        <v>8</v>
      </c>
      <c r="E347" s="65" t="s">
        <v>120</v>
      </c>
      <c r="F347" s="67">
        <v>1500000</v>
      </c>
      <c r="G347" s="154">
        <f>ROUNDDOWN(D347*F347,-3)</f>
        <v>12000000</v>
      </c>
      <c r="H347" s="188"/>
      <c r="I347" s="66" t="s">
        <v>556</v>
      </c>
      <c r="J347" s="254" cm="1">
        <f t="array" aca="1" ref="J347" ca="1">INDIRECT($J$5&amp;ROW())</f>
        <v>6</v>
      </c>
      <c r="K347" s="65" t="s">
        <v>120</v>
      </c>
      <c r="L347" s="67" cm="1">
        <f t="array" aca="1" ref="L347" ca="1">INDIRECT($L$5&amp;ROW())</f>
        <v>1500000</v>
      </c>
      <c r="M347" s="67">
        <f ca="1">ROUNDDOWN(J347*L347,-3)</f>
        <v>9000000</v>
      </c>
      <c r="N347" s="67">
        <f ca="1">G347-M347</f>
        <v>3000000</v>
      </c>
      <c r="O347" s="240" t="str">
        <f ca="1">IF(AND(ISBLANK(H347),N347&lt;&gt;0),"Rev","")</f>
        <v>Rev</v>
      </c>
      <c r="P347" s="244"/>
      <c r="Q347" s="244"/>
      <c r="R347" s="65">
        <v>8</v>
      </c>
      <c r="S347" s="67">
        <v>1500000</v>
      </c>
      <c r="T347" s="67">
        <f>ROUNDDOWN(R347*S347,-3)</f>
        <v>12000000</v>
      </c>
      <c r="U347" s="247">
        <v>6</v>
      </c>
      <c r="V347" s="247">
        <v>1500000</v>
      </c>
      <c r="W347" s="67">
        <f>ROUNDDOWN(U347*V347,-3)</f>
        <v>9000000</v>
      </c>
      <c r="X347" s="247"/>
      <c r="Y347" s="244"/>
    </row>
    <row r="348" spans="1:25" ht="13.2" x14ac:dyDescent="0.25">
      <c r="A348" s="1" t="s">
        <v>787</v>
      </c>
      <c r="B348" s="65"/>
      <c r="C348" s="66" t="s">
        <v>557</v>
      </c>
      <c r="D348" s="65">
        <v>8</v>
      </c>
      <c r="E348" s="65" t="s">
        <v>120</v>
      </c>
      <c r="F348" s="67">
        <v>1500000</v>
      </c>
      <c r="G348" s="154">
        <f>ROUNDDOWN(D348*F348,-3)</f>
        <v>12000000</v>
      </c>
      <c r="H348" s="188"/>
      <c r="I348" s="66" t="s">
        <v>557</v>
      </c>
      <c r="J348" s="254" cm="1">
        <f t="array" aca="1" ref="J348" ca="1">INDIRECT($J$5&amp;ROW())</f>
        <v>6</v>
      </c>
      <c r="K348" s="65" t="s">
        <v>120</v>
      </c>
      <c r="L348" s="67" cm="1">
        <f t="array" aca="1" ref="L348" ca="1">INDIRECT($L$5&amp;ROW())</f>
        <v>1500000</v>
      </c>
      <c r="M348" s="67">
        <f ca="1">ROUNDDOWN(J348*L348,-3)</f>
        <v>9000000</v>
      </c>
      <c r="N348" s="67">
        <f ca="1">G348-M348</f>
        <v>3000000</v>
      </c>
      <c r="O348" s="240" t="str">
        <f ca="1">IF(AND(ISBLANK(H348),N348&lt;&gt;0),"Rev","")</f>
        <v>Rev</v>
      </c>
      <c r="P348" s="244"/>
      <c r="Q348" s="244"/>
      <c r="R348" s="65">
        <v>8</v>
      </c>
      <c r="S348" s="67">
        <v>1500000</v>
      </c>
      <c r="T348" s="67">
        <f>ROUNDDOWN(R348*S348,-3)</f>
        <v>12000000</v>
      </c>
      <c r="U348" s="247">
        <v>6</v>
      </c>
      <c r="V348" s="247">
        <v>1500000</v>
      </c>
      <c r="W348" s="67">
        <f>ROUNDDOWN(U348*V348,-3)</f>
        <v>9000000</v>
      </c>
      <c r="X348" s="247"/>
      <c r="Y348" s="244"/>
    </row>
    <row r="349" spans="1:25" ht="13.2" x14ac:dyDescent="0.25">
      <c r="A349" s="1" t="s">
        <v>788</v>
      </c>
      <c r="B349" s="65"/>
      <c r="C349" s="66" t="s">
        <v>558</v>
      </c>
      <c r="D349" s="65">
        <v>8</v>
      </c>
      <c r="E349" s="65" t="s">
        <v>120</v>
      </c>
      <c r="F349" s="67">
        <v>1000000</v>
      </c>
      <c r="G349" s="154">
        <f>ROUNDDOWN(D349*F349,-3)</f>
        <v>8000000</v>
      </c>
      <c r="H349" s="188"/>
      <c r="I349" s="66" t="s">
        <v>558</v>
      </c>
      <c r="J349" s="254" cm="1">
        <f t="array" aca="1" ref="J349" ca="1">INDIRECT($J$5&amp;ROW())</f>
        <v>6</v>
      </c>
      <c r="K349" s="65" t="s">
        <v>120</v>
      </c>
      <c r="L349" s="67" cm="1">
        <f t="array" aca="1" ref="L349" ca="1">INDIRECT($L$5&amp;ROW())</f>
        <v>1000000</v>
      </c>
      <c r="M349" s="67">
        <f ca="1">ROUNDDOWN(J349*L349,-3)</f>
        <v>6000000</v>
      </c>
      <c r="N349" s="67">
        <f ca="1">G349-M349</f>
        <v>2000000</v>
      </c>
      <c r="O349" s="240" t="str">
        <f ca="1">IF(AND(ISBLANK(H349),N349&lt;&gt;0),"Rev","")</f>
        <v>Rev</v>
      </c>
      <c r="P349" s="244"/>
      <c r="Q349" s="244"/>
      <c r="R349" s="65">
        <v>8</v>
      </c>
      <c r="S349" s="67">
        <v>1000000</v>
      </c>
      <c r="T349" s="67">
        <f>ROUNDDOWN(R349*S349,-3)</f>
        <v>8000000</v>
      </c>
      <c r="U349" s="247">
        <v>6</v>
      </c>
      <c r="V349" s="247">
        <v>1000000</v>
      </c>
      <c r="W349" s="67">
        <f>ROUNDDOWN(U349*V349,-3)</f>
        <v>6000000</v>
      </c>
      <c r="X349" s="247"/>
      <c r="Y349" s="244"/>
    </row>
    <row r="350" spans="1:25" ht="13.2" x14ac:dyDescent="0.25">
      <c r="A350" s="1" t="s">
        <v>789</v>
      </c>
      <c r="B350" s="65"/>
      <c r="C350" s="66" t="s">
        <v>790</v>
      </c>
      <c r="D350" s="65">
        <v>38</v>
      </c>
      <c r="E350" s="65" t="s">
        <v>59</v>
      </c>
      <c r="F350" s="67">
        <v>250000</v>
      </c>
      <c r="G350" s="154">
        <f>ROUNDDOWN(D350*F350,-3)</f>
        <v>9500000</v>
      </c>
      <c r="H350" s="188"/>
      <c r="I350" s="66" t="s">
        <v>790</v>
      </c>
      <c r="J350" s="254" cm="1">
        <f t="array" aca="1" ref="J350" ca="1">INDIRECT($J$5&amp;ROW())</f>
        <v>20</v>
      </c>
      <c r="K350" s="65" t="s">
        <v>59</v>
      </c>
      <c r="L350" s="67" cm="1">
        <f t="array" aca="1" ref="L350" ca="1">INDIRECT($L$5&amp;ROW())</f>
        <v>250000</v>
      </c>
      <c r="M350" s="67">
        <f ca="1">ROUNDDOWN(J350*L350,-3)</f>
        <v>5000000</v>
      </c>
      <c r="N350" s="67">
        <f ca="1">G350-M350</f>
        <v>4500000</v>
      </c>
      <c r="O350" s="240" t="str">
        <f ca="1">IF(AND(ISBLANK(H350),N350&lt;&gt;0),"Rev","")</f>
        <v>Rev</v>
      </c>
      <c r="P350" s="244"/>
      <c r="Q350" s="244"/>
      <c r="R350" s="65">
        <v>38</v>
      </c>
      <c r="S350" s="67">
        <v>250000</v>
      </c>
      <c r="T350" s="67">
        <f>ROUNDDOWN(R350*S350,-3)</f>
        <v>9500000</v>
      </c>
      <c r="U350" s="247">
        <v>20</v>
      </c>
      <c r="V350" s="247">
        <v>250000</v>
      </c>
      <c r="W350" s="67">
        <f>ROUNDDOWN(U350*V350,-3)</f>
        <v>5000000</v>
      </c>
      <c r="X350" s="247"/>
      <c r="Y350" s="244"/>
    </row>
    <row r="351" spans="1:25" ht="13.2" x14ac:dyDescent="0.25">
      <c r="A351" s="1" t="s">
        <v>326</v>
      </c>
      <c r="B351" s="68" t="s">
        <v>524</v>
      </c>
      <c r="C351" s="69" t="s">
        <v>73</v>
      </c>
      <c r="D351" s="68"/>
      <c r="E351" s="68"/>
      <c r="F351" s="70"/>
      <c r="G351" s="155">
        <f>G352</f>
        <v>1000000</v>
      </c>
      <c r="H351" s="189" t="s">
        <v>524</v>
      </c>
      <c r="I351" s="69" t="s">
        <v>73</v>
      </c>
      <c r="J351" s="68"/>
      <c r="K351" s="68"/>
      <c r="L351" s="70"/>
      <c r="M351" s="70">
        <f ca="1">M352</f>
        <v>1000000</v>
      </c>
      <c r="N351" s="70">
        <f ca="1">N352</f>
        <v>0</v>
      </c>
      <c r="O351" s="155"/>
      <c r="P351" s="244"/>
      <c r="Q351" s="244"/>
      <c r="R351" s="68"/>
      <c r="S351" s="70"/>
      <c r="T351" s="70"/>
      <c r="U351" s="247"/>
      <c r="V351" s="244"/>
      <c r="W351" s="244"/>
      <c r="X351" s="247"/>
      <c r="Y351" s="244"/>
    </row>
    <row r="352" spans="1:25" ht="13.2" x14ac:dyDescent="0.25">
      <c r="A352" s="1" t="s">
        <v>327</v>
      </c>
      <c r="B352" s="65"/>
      <c r="C352" s="66" t="s">
        <v>622</v>
      </c>
      <c r="D352" s="65">
        <v>4</v>
      </c>
      <c r="E352" s="65" t="s">
        <v>120</v>
      </c>
      <c r="F352" s="67">
        <v>250000</v>
      </c>
      <c r="G352" s="154">
        <f>ROUNDDOWN(D352*F352,-3)</f>
        <v>1000000</v>
      </c>
      <c r="H352" s="188"/>
      <c r="I352" s="66" t="s">
        <v>622</v>
      </c>
      <c r="J352" s="65" cm="1">
        <f t="array" aca="1" ref="J352" ca="1">INDIRECT($J$5&amp;ROW())</f>
        <v>4</v>
      </c>
      <c r="K352" s="65" t="s">
        <v>120</v>
      </c>
      <c r="L352" s="67" cm="1">
        <f t="array" aca="1" ref="L352" ca="1">INDIRECT($L$5&amp;ROW())</f>
        <v>250000</v>
      </c>
      <c r="M352" s="67">
        <f ca="1">ROUNDDOWN(J352*L352,-3)</f>
        <v>1000000</v>
      </c>
      <c r="N352" s="67">
        <f ca="1">G352-M352</f>
        <v>0</v>
      </c>
      <c r="O352" s="240" t="str">
        <f ca="1">IF(AND(ISBLANK(H352),N352&lt;&gt;0),"Rev","")</f>
        <v/>
      </c>
      <c r="P352" s="244"/>
      <c r="Q352" s="244"/>
      <c r="R352" s="65">
        <v>4</v>
      </c>
      <c r="S352" s="67">
        <v>250000</v>
      </c>
      <c r="T352" s="67">
        <f>ROUNDDOWN(R352*S352,-3)</f>
        <v>1000000</v>
      </c>
      <c r="U352" s="247">
        <v>4</v>
      </c>
      <c r="V352" s="247">
        <v>250000</v>
      </c>
      <c r="W352" s="67">
        <f>ROUNDDOWN(U352*V352,-3)</f>
        <v>1000000</v>
      </c>
      <c r="X352" s="247"/>
      <c r="Y352" s="244"/>
    </row>
    <row r="353" spans="1:25" ht="13.2" x14ac:dyDescent="0.25">
      <c r="A353" s="1" t="s">
        <v>328</v>
      </c>
      <c r="B353" s="68" t="s">
        <v>525</v>
      </c>
      <c r="C353" s="69" t="s">
        <v>35</v>
      </c>
      <c r="D353" s="68"/>
      <c r="E353" s="68"/>
      <c r="F353" s="70"/>
      <c r="G353" s="155">
        <f>G354</f>
        <v>130000000</v>
      </c>
      <c r="H353" s="189" t="s">
        <v>525</v>
      </c>
      <c r="I353" s="69" t="s">
        <v>35</v>
      </c>
      <c r="J353" s="68"/>
      <c r="K353" s="68"/>
      <c r="L353" s="70"/>
      <c r="M353" s="70">
        <f ca="1">M354</f>
        <v>130000000</v>
      </c>
      <c r="N353" s="70">
        <f ca="1">N354</f>
        <v>0</v>
      </c>
      <c r="O353" s="155"/>
      <c r="P353" s="244"/>
      <c r="Q353" s="244"/>
      <c r="R353" s="68"/>
      <c r="S353" s="70"/>
      <c r="T353" s="70"/>
      <c r="U353" s="247"/>
      <c r="V353" s="244"/>
      <c r="W353" s="244"/>
      <c r="X353" s="247"/>
      <c r="Y353" s="244"/>
    </row>
    <row r="354" spans="1:25" ht="26.4" x14ac:dyDescent="0.25">
      <c r="A354" s="1" t="s">
        <v>329</v>
      </c>
      <c r="B354" s="65"/>
      <c r="C354" s="66" t="s">
        <v>791</v>
      </c>
      <c r="D354" s="65">
        <v>25</v>
      </c>
      <c r="E354" s="65" t="s">
        <v>26</v>
      </c>
      <c r="F354" s="67">
        <v>5200000</v>
      </c>
      <c r="G354" s="154">
        <f>ROUNDDOWN(D354*F354,-3)</f>
        <v>130000000</v>
      </c>
      <c r="H354" s="188"/>
      <c r="I354" s="66" t="s">
        <v>791</v>
      </c>
      <c r="J354" s="65" cm="1">
        <f t="array" aca="1" ref="J354" ca="1">INDIRECT($J$5&amp;ROW())</f>
        <v>25</v>
      </c>
      <c r="K354" s="65" t="s">
        <v>26</v>
      </c>
      <c r="L354" s="67" cm="1">
        <f t="array" aca="1" ref="L354" ca="1">INDIRECT($L$5&amp;ROW())</f>
        <v>5200000</v>
      </c>
      <c r="M354" s="67">
        <f ca="1">ROUNDDOWN(J354*L354,-3)</f>
        <v>130000000</v>
      </c>
      <c r="N354" s="67">
        <f ca="1">G354-M354</f>
        <v>0</v>
      </c>
      <c r="O354" s="240" t="str">
        <f ca="1">IF(AND(ISBLANK(H354),N354&lt;&gt;0),"Rev","")</f>
        <v/>
      </c>
      <c r="P354" s="244"/>
      <c r="Q354" s="244"/>
      <c r="R354" s="65">
        <v>25</v>
      </c>
      <c r="S354" s="67">
        <v>5200000</v>
      </c>
      <c r="T354" s="67">
        <f>ROUNDDOWN(R354*S354,-3)</f>
        <v>130000000</v>
      </c>
      <c r="U354" s="247">
        <v>25</v>
      </c>
      <c r="V354" s="247">
        <v>5200000</v>
      </c>
      <c r="W354" s="67">
        <f>ROUNDDOWN(U354*V354,-3)</f>
        <v>130000000</v>
      </c>
      <c r="X354" s="247"/>
      <c r="Y354" s="244"/>
    </row>
    <row r="355" spans="1:25" ht="13.2" x14ac:dyDescent="0.25">
      <c r="A355" s="1" t="s">
        <v>330</v>
      </c>
      <c r="B355" s="71" t="s">
        <v>38</v>
      </c>
      <c r="C355" s="72" t="s">
        <v>331</v>
      </c>
      <c r="D355" s="71"/>
      <c r="E355" s="71"/>
      <c r="F355" s="73"/>
      <c r="G355" s="156">
        <f>SUM(G356,G362,G364,G366)</f>
        <v>190250000</v>
      </c>
      <c r="H355" s="190" t="s">
        <v>38</v>
      </c>
      <c r="I355" s="72" t="s">
        <v>331</v>
      </c>
      <c r="J355" s="71"/>
      <c r="K355" s="71"/>
      <c r="L355" s="73"/>
      <c r="M355" s="73">
        <f ca="1">SUM(M356,M362,M364,M366)</f>
        <v>166000000</v>
      </c>
      <c r="N355" s="73">
        <f ca="1">SUM(N356,N362,N364,N366)</f>
        <v>24250000</v>
      </c>
      <c r="O355" s="156"/>
      <c r="P355" s="244" t="s">
        <v>507</v>
      </c>
      <c r="Q355" s="244" t="s">
        <v>508</v>
      </c>
      <c r="R355" s="71"/>
      <c r="S355" s="73"/>
      <c r="T355" s="73"/>
      <c r="U355" s="247"/>
      <c r="V355" s="244"/>
      <c r="W355" s="244"/>
      <c r="X355" s="247"/>
      <c r="Y355" s="244"/>
    </row>
    <row r="356" spans="1:25" ht="13.2" x14ac:dyDescent="0.25">
      <c r="A356" s="1" t="s">
        <v>332</v>
      </c>
      <c r="B356" s="68" t="s">
        <v>523</v>
      </c>
      <c r="C356" s="69" t="s">
        <v>24</v>
      </c>
      <c r="D356" s="68"/>
      <c r="E356" s="68"/>
      <c r="F356" s="70"/>
      <c r="G356" s="155">
        <f>SUM(G357:G361)</f>
        <v>68250000</v>
      </c>
      <c r="H356" s="189" t="s">
        <v>523</v>
      </c>
      <c r="I356" s="69" t="s">
        <v>24</v>
      </c>
      <c r="J356" s="68"/>
      <c r="K356" s="68"/>
      <c r="L356" s="70"/>
      <c r="M356" s="70">
        <f ca="1">SUM(M357:M361)</f>
        <v>44000000</v>
      </c>
      <c r="N356" s="70">
        <f ca="1">SUM(N357:N361)</f>
        <v>24250000</v>
      </c>
      <c r="O356" s="155"/>
      <c r="P356" s="244"/>
      <c r="Q356" s="244"/>
      <c r="R356" s="68"/>
      <c r="S356" s="70"/>
      <c r="T356" s="70"/>
      <c r="U356" s="247"/>
      <c r="V356" s="244"/>
      <c r="W356" s="244"/>
      <c r="X356" s="247"/>
      <c r="Y356" s="244"/>
    </row>
    <row r="357" spans="1:25" ht="13.2" x14ac:dyDescent="0.25">
      <c r="A357" s="1" t="s">
        <v>333</v>
      </c>
      <c r="B357" s="65"/>
      <c r="C357" s="66" t="s">
        <v>555</v>
      </c>
      <c r="D357" s="65">
        <v>350</v>
      </c>
      <c r="E357" s="65" t="s">
        <v>26</v>
      </c>
      <c r="F357" s="67">
        <v>75000</v>
      </c>
      <c r="G357" s="154">
        <f>ROUNDDOWN(D357*F357,-3)</f>
        <v>26250000</v>
      </c>
      <c r="H357" s="188"/>
      <c r="I357" s="66" t="s">
        <v>555</v>
      </c>
      <c r="J357" s="65" cm="1">
        <f t="array" aca="1" ref="J357" ca="1">INDIRECT($J$5&amp;ROW())</f>
        <v>200</v>
      </c>
      <c r="K357" s="65" t="s">
        <v>26</v>
      </c>
      <c r="L357" s="67" cm="1">
        <f t="array" aca="1" ref="L357" ca="1">INDIRECT($L$5&amp;ROW())</f>
        <v>75000</v>
      </c>
      <c r="M357" s="67">
        <f ca="1">ROUNDDOWN(J357*L357,-3)</f>
        <v>15000000</v>
      </c>
      <c r="N357" s="67">
        <f ca="1">G357-M357</f>
        <v>11250000</v>
      </c>
      <c r="O357" s="240" t="str">
        <f ca="1">IF(AND(ISBLANK(H357),N357&lt;&gt;0),"Rev","")</f>
        <v>Rev</v>
      </c>
      <c r="P357" s="244"/>
      <c r="Q357" s="244"/>
      <c r="R357" s="65">
        <v>350</v>
      </c>
      <c r="S357" s="67">
        <v>75000</v>
      </c>
      <c r="T357" s="67">
        <f>ROUNDDOWN(R357*S357,-3)</f>
        <v>26250000</v>
      </c>
      <c r="U357" s="247">
        <v>200</v>
      </c>
      <c r="V357" s="247">
        <v>75000</v>
      </c>
      <c r="W357" s="67">
        <f>ROUNDDOWN(U357*V357,-3)</f>
        <v>15000000</v>
      </c>
      <c r="X357" s="247"/>
      <c r="Y357" s="244"/>
    </row>
    <row r="358" spans="1:25" ht="13.2" x14ac:dyDescent="0.25">
      <c r="A358" s="1" t="s">
        <v>334</v>
      </c>
      <c r="B358" s="65"/>
      <c r="C358" s="66" t="s">
        <v>556</v>
      </c>
      <c r="D358" s="65">
        <v>8</v>
      </c>
      <c r="E358" s="65" t="s">
        <v>120</v>
      </c>
      <c r="F358" s="67">
        <v>1500000</v>
      </c>
      <c r="G358" s="154">
        <f>ROUNDDOWN(D358*F358,-3)</f>
        <v>12000000</v>
      </c>
      <c r="H358" s="188"/>
      <c r="I358" s="66" t="s">
        <v>556</v>
      </c>
      <c r="J358" s="65" cm="1">
        <f t="array" aca="1" ref="J358" ca="1">INDIRECT($J$5&amp;ROW())</f>
        <v>6</v>
      </c>
      <c r="K358" s="65" t="s">
        <v>120</v>
      </c>
      <c r="L358" s="67" cm="1">
        <f t="array" aca="1" ref="L358" ca="1">INDIRECT($L$5&amp;ROW())</f>
        <v>1500000</v>
      </c>
      <c r="M358" s="67">
        <f ca="1">ROUNDDOWN(J358*L358,-3)</f>
        <v>9000000</v>
      </c>
      <c r="N358" s="67">
        <f ca="1">G358-M358</f>
        <v>3000000</v>
      </c>
      <c r="O358" s="240" t="str">
        <f ca="1">IF(AND(ISBLANK(H358),N358&lt;&gt;0),"Rev","")</f>
        <v>Rev</v>
      </c>
      <c r="P358" s="244"/>
      <c r="Q358" s="244"/>
      <c r="R358" s="65">
        <v>8</v>
      </c>
      <c r="S358" s="67">
        <v>1500000</v>
      </c>
      <c r="T358" s="67">
        <f>ROUNDDOWN(R358*S358,-3)</f>
        <v>12000000</v>
      </c>
      <c r="U358" s="247">
        <v>6</v>
      </c>
      <c r="V358" s="247">
        <v>1500000</v>
      </c>
      <c r="W358" s="67">
        <f>ROUNDDOWN(U358*V358,-3)</f>
        <v>9000000</v>
      </c>
      <c r="X358" s="247"/>
      <c r="Y358" s="244"/>
    </row>
    <row r="359" spans="1:25" ht="13.2" x14ac:dyDescent="0.25">
      <c r="A359" s="1" t="s">
        <v>792</v>
      </c>
      <c r="B359" s="65"/>
      <c r="C359" s="66" t="s">
        <v>557</v>
      </c>
      <c r="D359" s="65">
        <v>8</v>
      </c>
      <c r="E359" s="65" t="s">
        <v>120</v>
      </c>
      <c r="F359" s="67">
        <v>1500000</v>
      </c>
      <c r="G359" s="154">
        <f>ROUNDDOWN(D359*F359,-3)</f>
        <v>12000000</v>
      </c>
      <c r="H359" s="188"/>
      <c r="I359" s="66" t="s">
        <v>557</v>
      </c>
      <c r="J359" s="65" cm="1">
        <f t="array" aca="1" ref="J359" ca="1">INDIRECT($J$5&amp;ROW())</f>
        <v>6</v>
      </c>
      <c r="K359" s="65" t="s">
        <v>120</v>
      </c>
      <c r="L359" s="67" cm="1">
        <f t="array" aca="1" ref="L359" ca="1">INDIRECT($L$5&amp;ROW())</f>
        <v>1500000</v>
      </c>
      <c r="M359" s="67">
        <f ca="1">ROUNDDOWN(J359*L359,-3)</f>
        <v>9000000</v>
      </c>
      <c r="N359" s="67">
        <f ca="1">G359-M359</f>
        <v>3000000</v>
      </c>
      <c r="O359" s="240" t="str">
        <f ca="1">IF(AND(ISBLANK(H359),N359&lt;&gt;0),"Rev","")</f>
        <v>Rev</v>
      </c>
      <c r="P359" s="244"/>
      <c r="Q359" s="244"/>
      <c r="R359" s="65">
        <v>8</v>
      </c>
      <c r="S359" s="67">
        <v>1500000</v>
      </c>
      <c r="T359" s="67">
        <f>ROUNDDOWN(R359*S359,-3)</f>
        <v>12000000</v>
      </c>
      <c r="U359" s="247">
        <v>6</v>
      </c>
      <c r="V359" s="247">
        <v>1500000</v>
      </c>
      <c r="W359" s="67">
        <f>ROUNDDOWN(U359*V359,-3)</f>
        <v>9000000</v>
      </c>
      <c r="X359" s="247"/>
      <c r="Y359" s="244"/>
    </row>
    <row r="360" spans="1:25" ht="13.2" x14ac:dyDescent="0.25">
      <c r="A360" s="1" t="s">
        <v>793</v>
      </c>
      <c r="B360" s="65"/>
      <c r="C360" s="66" t="s">
        <v>558</v>
      </c>
      <c r="D360" s="65">
        <v>8</v>
      </c>
      <c r="E360" s="65" t="s">
        <v>120</v>
      </c>
      <c r="F360" s="67">
        <v>1000000</v>
      </c>
      <c r="G360" s="154">
        <f>ROUNDDOWN(D360*F360,-3)</f>
        <v>8000000</v>
      </c>
      <c r="H360" s="188"/>
      <c r="I360" s="66" t="s">
        <v>558</v>
      </c>
      <c r="J360" s="65" cm="1">
        <f t="array" aca="1" ref="J360" ca="1">INDIRECT($J$5&amp;ROW())</f>
        <v>6</v>
      </c>
      <c r="K360" s="65" t="s">
        <v>120</v>
      </c>
      <c r="L360" s="67" cm="1">
        <f t="array" aca="1" ref="L360" ca="1">INDIRECT($L$5&amp;ROW())</f>
        <v>1000000</v>
      </c>
      <c r="M360" s="67">
        <f ca="1">ROUNDDOWN(J360*L360,-3)</f>
        <v>6000000</v>
      </c>
      <c r="N360" s="67">
        <f ca="1">G360-M360</f>
        <v>2000000</v>
      </c>
      <c r="O360" s="240" t="str">
        <f ca="1">IF(AND(ISBLANK(H360),N360&lt;&gt;0),"Rev","")</f>
        <v>Rev</v>
      </c>
      <c r="P360" s="244"/>
      <c r="Q360" s="244"/>
      <c r="R360" s="65">
        <v>8</v>
      </c>
      <c r="S360" s="67">
        <v>1000000</v>
      </c>
      <c r="T360" s="67">
        <f>ROUNDDOWN(R360*S360,-3)</f>
        <v>8000000</v>
      </c>
      <c r="U360" s="247">
        <v>6</v>
      </c>
      <c r="V360" s="247">
        <v>1000000</v>
      </c>
      <c r="W360" s="67">
        <f>ROUNDDOWN(U360*V360,-3)</f>
        <v>6000000</v>
      </c>
      <c r="X360" s="247"/>
      <c r="Y360" s="244"/>
    </row>
    <row r="361" spans="1:25" ht="13.2" x14ac:dyDescent="0.25">
      <c r="A361" s="1" t="s">
        <v>794</v>
      </c>
      <c r="B361" s="65"/>
      <c r="C361" s="66" t="s">
        <v>790</v>
      </c>
      <c r="D361" s="65">
        <v>40</v>
      </c>
      <c r="E361" s="65" t="s">
        <v>59</v>
      </c>
      <c r="F361" s="67">
        <v>250000</v>
      </c>
      <c r="G361" s="154">
        <f>ROUNDDOWN(D361*F361,-3)</f>
        <v>10000000</v>
      </c>
      <c r="H361" s="188"/>
      <c r="I361" s="66" t="s">
        <v>790</v>
      </c>
      <c r="J361" s="65" cm="1">
        <f t="array" aca="1" ref="J361" ca="1">INDIRECT($J$5&amp;ROW())</f>
        <v>20</v>
      </c>
      <c r="K361" s="65" t="s">
        <v>59</v>
      </c>
      <c r="L361" s="67" cm="1">
        <f t="array" aca="1" ref="L361" ca="1">INDIRECT($L$5&amp;ROW())</f>
        <v>250000</v>
      </c>
      <c r="M361" s="67">
        <f ca="1">ROUNDDOWN(J361*L361,-3)</f>
        <v>5000000</v>
      </c>
      <c r="N361" s="67">
        <f ca="1">G361-M361</f>
        <v>5000000</v>
      </c>
      <c r="O361" s="240" t="str">
        <f ca="1">IF(AND(ISBLANK(H361),N361&lt;&gt;0),"Rev","")</f>
        <v>Rev</v>
      </c>
      <c r="P361" s="244"/>
      <c r="Q361" s="244"/>
      <c r="R361" s="65">
        <v>40</v>
      </c>
      <c r="S361" s="67">
        <v>250000</v>
      </c>
      <c r="T361" s="67">
        <f>ROUNDDOWN(R361*S361,-3)</f>
        <v>10000000</v>
      </c>
      <c r="U361" s="247">
        <v>20</v>
      </c>
      <c r="V361" s="247">
        <v>250000</v>
      </c>
      <c r="W361" s="67">
        <f>ROUNDDOWN(U361*V361,-3)</f>
        <v>5000000</v>
      </c>
      <c r="X361" s="247"/>
      <c r="Y361" s="244"/>
    </row>
    <row r="362" spans="1:25" ht="13.2" x14ac:dyDescent="0.25">
      <c r="A362" s="1" t="s">
        <v>335</v>
      </c>
      <c r="B362" s="68" t="s">
        <v>524</v>
      </c>
      <c r="C362" s="69" t="s">
        <v>73</v>
      </c>
      <c r="D362" s="68"/>
      <c r="E362" s="68"/>
      <c r="F362" s="70"/>
      <c r="G362" s="155">
        <f>G363</f>
        <v>1000000</v>
      </c>
      <c r="H362" s="189" t="s">
        <v>524</v>
      </c>
      <c r="I362" s="69" t="s">
        <v>73</v>
      </c>
      <c r="J362" s="68"/>
      <c r="K362" s="68"/>
      <c r="L362" s="70"/>
      <c r="M362" s="70">
        <f ca="1">M363</f>
        <v>1000000</v>
      </c>
      <c r="N362" s="70">
        <f ca="1">N363</f>
        <v>0</v>
      </c>
      <c r="O362" s="155"/>
      <c r="P362" s="244"/>
      <c r="Q362" s="244"/>
      <c r="R362" s="68"/>
      <c r="S362" s="70"/>
      <c r="T362" s="70"/>
      <c r="U362" s="247"/>
      <c r="V362" s="244"/>
      <c r="W362" s="244"/>
      <c r="X362" s="247"/>
      <c r="Y362" s="244"/>
    </row>
    <row r="363" spans="1:25" ht="13.2" x14ac:dyDescent="0.25">
      <c r="A363" s="1" t="s">
        <v>336</v>
      </c>
      <c r="B363" s="65"/>
      <c r="C363" s="66" t="s">
        <v>622</v>
      </c>
      <c r="D363" s="65">
        <v>4</v>
      </c>
      <c r="E363" s="65" t="s">
        <v>120</v>
      </c>
      <c r="F363" s="67">
        <v>250000</v>
      </c>
      <c r="G363" s="154">
        <f>ROUNDDOWN(D363*F363,-3)</f>
        <v>1000000</v>
      </c>
      <c r="H363" s="188"/>
      <c r="I363" s="66" t="s">
        <v>622</v>
      </c>
      <c r="J363" s="65" cm="1">
        <f t="array" aca="1" ref="J363" ca="1">INDIRECT($J$5&amp;ROW())</f>
        <v>4</v>
      </c>
      <c r="K363" s="65" t="s">
        <v>120</v>
      </c>
      <c r="L363" s="67" cm="1">
        <f t="array" aca="1" ref="L363" ca="1">INDIRECT($L$5&amp;ROW())</f>
        <v>250000</v>
      </c>
      <c r="M363" s="67">
        <f ca="1">ROUNDDOWN(J363*L363,-3)</f>
        <v>1000000</v>
      </c>
      <c r="N363" s="67">
        <f ca="1">G363-M363</f>
        <v>0</v>
      </c>
      <c r="O363" s="240" t="str">
        <f ca="1">IF(AND(ISBLANK(H363),N363&lt;&gt;0),"Rev","")</f>
        <v/>
      </c>
      <c r="P363" s="244"/>
      <c r="Q363" s="244"/>
      <c r="R363" s="65">
        <v>4</v>
      </c>
      <c r="S363" s="67">
        <v>250000</v>
      </c>
      <c r="T363" s="67">
        <f>ROUNDDOWN(R363*S363,-3)</f>
        <v>1000000</v>
      </c>
      <c r="U363" s="247">
        <v>4</v>
      </c>
      <c r="V363" s="247">
        <v>250000</v>
      </c>
      <c r="W363" s="67">
        <f>ROUNDDOWN(U363*V363,-3)</f>
        <v>1000000</v>
      </c>
      <c r="X363" s="247"/>
      <c r="Y363" s="244"/>
    </row>
    <row r="364" spans="1:25" ht="13.2" x14ac:dyDescent="0.25">
      <c r="A364" s="1" t="s">
        <v>337</v>
      </c>
      <c r="B364" s="68" t="s">
        <v>528</v>
      </c>
      <c r="C364" s="69" t="s">
        <v>31</v>
      </c>
      <c r="D364" s="68"/>
      <c r="E364" s="68"/>
      <c r="F364" s="70"/>
      <c r="G364" s="155">
        <f>G365</f>
        <v>4000000</v>
      </c>
      <c r="H364" s="189" t="s">
        <v>528</v>
      </c>
      <c r="I364" s="69" t="s">
        <v>31</v>
      </c>
      <c r="J364" s="68"/>
      <c r="K364" s="68"/>
      <c r="L364" s="70"/>
      <c r="M364" s="70">
        <f ca="1">M365</f>
        <v>4000000</v>
      </c>
      <c r="N364" s="70">
        <f ca="1">N365</f>
        <v>0</v>
      </c>
      <c r="O364" s="155"/>
      <c r="P364" s="244"/>
      <c r="Q364" s="244"/>
      <c r="R364" s="68"/>
      <c r="S364" s="70"/>
      <c r="T364" s="70"/>
      <c r="U364" s="247"/>
      <c r="V364" s="244"/>
      <c r="W364" s="244"/>
      <c r="X364" s="247"/>
      <c r="Y364" s="244"/>
    </row>
    <row r="365" spans="1:25" ht="13.2" x14ac:dyDescent="0.25">
      <c r="A365" s="1" t="s">
        <v>338</v>
      </c>
      <c r="B365" s="65"/>
      <c r="C365" s="66" t="s">
        <v>559</v>
      </c>
      <c r="D365" s="65">
        <v>4</v>
      </c>
      <c r="E365" s="65" t="s">
        <v>33</v>
      </c>
      <c r="F365" s="67">
        <v>1000000</v>
      </c>
      <c r="G365" s="154">
        <f>ROUNDDOWN(D365*F365,-3)</f>
        <v>4000000</v>
      </c>
      <c r="H365" s="188"/>
      <c r="I365" s="66" t="s">
        <v>559</v>
      </c>
      <c r="J365" s="65" cm="1">
        <f t="array" aca="1" ref="J365" ca="1">INDIRECT($J$5&amp;ROW())</f>
        <v>4</v>
      </c>
      <c r="K365" s="65" t="s">
        <v>33</v>
      </c>
      <c r="L365" s="67" cm="1">
        <f t="array" aca="1" ref="L365" ca="1">INDIRECT($L$5&amp;ROW())</f>
        <v>1000000</v>
      </c>
      <c r="M365" s="67">
        <f ca="1">ROUNDDOWN(J365*L365,-3)</f>
        <v>4000000</v>
      </c>
      <c r="N365" s="67">
        <f ca="1">G365-M365</f>
        <v>0</v>
      </c>
      <c r="O365" s="240" t="str">
        <f ca="1">IF(AND(ISBLANK(H365),N365&lt;&gt;0),"Rev","")</f>
        <v/>
      </c>
      <c r="P365" s="244"/>
      <c r="Q365" s="244"/>
      <c r="R365" s="65">
        <v>4</v>
      </c>
      <c r="S365" s="67">
        <v>1000000</v>
      </c>
      <c r="T365" s="67">
        <f>ROUNDDOWN(R365*S365,-3)</f>
        <v>4000000</v>
      </c>
      <c r="U365" s="247">
        <v>4</v>
      </c>
      <c r="V365" s="247">
        <v>1000000</v>
      </c>
      <c r="W365" s="67">
        <f>ROUNDDOWN(U365*V365,-3)</f>
        <v>4000000</v>
      </c>
      <c r="X365" s="247"/>
      <c r="Y365" s="244"/>
    </row>
    <row r="366" spans="1:25" ht="13.2" x14ac:dyDescent="0.25">
      <c r="A366" s="1" t="s">
        <v>339</v>
      </c>
      <c r="B366" s="129" t="s">
        <v>525</v>
      </c>
      <c r="C366" s="130" t="s">
        <v>35</v>
      </c>
      <c r="D366" s="129"/>
      <c r="E366" s="129"/>
      <c r="F366" s="131"/>
      <c r="G366" s="175">
        <f>G367</f>
        <v>117000000</v>
      </c>
      <c r="H366" s="209" t="s">
        <v>525</v>
      </c>
      <c r="I366" s="130" t="s">
        <v>35</v>
      </c>
      <c r="J366" s="129"/>
      <c r="K366" s="129"/>
      <c r="L366" s="131"/>
      <c r="M366" s="131">
        <f ca="1">M367</f>
        <v>117000000</v>
      </c>
      <c r="N366" s="131">
        <f ca="1">N367</f>
        <v>0</v>
      </c>
      <c r="O366" s="175"/>
      <c r="P366" s="244"/>
      <c r="Q366" s="244"/>
      <c r="R366" s="129"/>
      <c r="S366" s="131"/>
      <c r="T366" s="131"/>
      <c r="U366" s="247"/>
      <c r="V366" s="244"/>
      <c r="W366" s="244"/>
      <c r="X366" s="247"/>
      <c r="Y366" s="244"/>
    </row>
    <row r="367" spans="1:25" ht="13.2" x14ac:dyDescent="0.25">
      <c r="A367" s="1" t="s">
        <v>340</v>
      </c>
      <c r="B367" s="65"/>
      <c r="C367" s="66" t="s">
        <v>795</v>
      </c>
      <c r="D367" s="65">
        <v>18</v>
      </c>
      <c r="E367" s="65" t="s">
        <v>26</v>
      </c>
      <c r="F367" s="67">
        <v>6500000</v>
      </c>
      <c r="G367" s="154">
        <f>ROUNDDOWN(D367*F367,-3)</f>
        <v>117000000</v>
      </c>
      <c r="H367" s="188"/>
      <c r="I367" s="66" t="s">
        <v>795</v>
      </c>
      <c r="J367" s="65" cm="1">
        <f t="array" aca="1" ref="J367" ca="1">INDIRECT($J$5&amp;ROW())</f>
        <v>18</v>
      </c>
      <c r="K367" s="65" t="s">
        <v>26</v>
      </c>
      <c r="L367" s="67" cm="1">
        <f t="array" aca="1" ref="L367" ca="1">INDIRECT($L$5&amp;ROW())</f>
        <v>6500000</v>
      </c>
      <c r="M367" s="67">
        <f ca="1">ROUNDDOWN(J367*L367,-3)</f>
        <v>117000000</v>
      </c>
      <c r="N367" s="67">
        <f ca="1">G367-M367</f>
        <v>0</v>
      </c>
      <c r="O367" s="240" t="str">
        <f ca="1">IF(AND(ISBLANK(H367),N367&lt;&gt;0),"Rev","")</f>
        <v/>
      </c>
      <c r="P367" s="244"/>
      <c r="Q367" s="244"/>
      <c r="R367" s="65">
        <v>18</v>
      </c>
      <c r="S367" s="67">
        <v>6500000</v>
      </c>
      <c r="T367" s="67">
        <f>ROUNDDOWN(R367*S367,-3)</f>
        <v>117000000</v>
      </c>
      <c r="U367" s="247">
        <v>18</v>
      </c>
      <c r="V367" s="247">
        <v>6500000</v>
      </c>
      <c r="W367" s="67">
        <f>ROUNDDOWN(U367*V367,-3)</f>
        <v>117000000</v>
      </c>
      <c r="X367" s="247"/>
      <c r="Y367" s="244"/>
    </row>
    <row r="368" spans="1:25" ht="13.2" x14ac:dyDescent="0.25">
      <c r="A368" s="1" t="s">
        <v>341</v>
      </c>
      <c r="B368" s="116" t="s">
        <v>91</v>
      </c>
      <c r="C368" s="117" t="s">
        <v>796</v>
      </c>
      <c r="D368" s="116"/>
      <c r="E368" s="116"/>
      <c r="F368" s="118"/>
      <c r="G368" s="171">
        <f>SUM(G369,G375,G377,G379)</f>
        <v>178435000</v>
      </c>
      <c r="H368" s="205" t="s">
        <v>91</v>
      </c>
      <c r="I368" s="117" t="s">
        <v>796</v>
      </c>
      <c r="J368" s="116"/>
      <c r="K368" s="116"/>
      <c r="L368" s="118"/>
      <c r="M368" s="118">
        <f ca="1">SUM(M369,M375,M377,M379)</f>
        <v>167935000</v>
      </c>
      <c r="N368" s="118">
        <f ca="1">SUM(N369,N375,N377,N379)</f>
        <v>10500000</v>
      </c>
      <c r="O368" s="171"/>
      <c r="P368" s="244" t="s">
        <v>507</v>
      </c>
      <c r="Q368" s="244" t="s">
        <v>508</v>
      </c>
      <c r="R368" s="116"/>
      <c r="S368" s="118"/>
      <c r="T368" s="118"/>
      <c r="U368" s="247"/>
      <c r="V368" s="244"/>
      <c r="W368" s="244"/>
      <c r="X368" s="247"/>
      <c r="Y368" s="244"/>
    </row>
    <row r="369" spans="1:25" ht="13.2" x14ac:dyDescent="0.25">
      <c r="A369" s="1" t="s">
        <v>342</v>
      </c>
      <c r="B369" s="74" t="s">
        <v>523</v>
      </c>
      <c r="C369" s="75" t="s">
        <v>24</v>
      </c>
      <c r="D369" s="74"/>
      <c r="E369" s="74"/>
      <c r="F369" s="76"/>
      <c r="G369" s="157">
        <f>SUM(G370:G374)</f>
        <v>52000000</v>
      </c>
      <c r="H369" s="191" t="s">
        <v>523</v>
      </c>
      <c r="I369" s="75" t="s">
        <v>24</v>
      </c>
      <c r="J369" s="74"/>
      <c r="K369" s="74"/>
      <c r="L369" s="76"/>
      <c r="M369" s="76">
        <f ca="1">SUM(M370:M374)</f>
        <v>41500000</v>
      </c>
      <c r="N369" s="76">
        <f ca="1">SUM(N370:N374)</f>
        <v>10500000</v>
      </c>
      <c r="O369" s="157"/>
      <c r="P369" s="244"/>
      <c r="Q369" s="244"/>
      <c r="R369" s="74"/>
      <c r="S369" s="76"/>
      <c r="T369" s="76"/>
      <c r="U369" s="247"/>
      <c r="V369" s="244"/>
      <c r="W369" s="244"/>
      <c r="X369" s="247"/>
      <c r="Y369" s="244"/>
    </row>
    <row r="370" spans="1:25" ht="13.2" x14ac:dyDescent="0.25">
      <c r="A370" s="1" t="s">
        <v>343</v>
      </c>
      <c r="B370" s="65"/>
      <c r="C370" s="66" t="s">
        <v>555</v>
      </c>
      <c r="D370" s="65">
        <v>200</v>
      </c>
      <c r="E370" s="65" t="s">
        <v>26</v>
      </c>
      <c r="F370" s="67">
        <v>75000</v>
      </c>
      <c r="G370" s="154">
        <f>ROUNDDOWN(D370*F370,-3)</f>
        <v>15000000</v>
      </c>
      <c r="H370" s="188"/>
      <c r="I370" s="66" t="s">
        <v>555</v>
      </c>
      <c r="J370" s="65" cm="1">
        <f t="array" aca="1" ref="J370" ca="1">INDIRECT($J$5&amp;ROW())</f>
        <v>200</v>
      </c>
      <c r="K370" s="65" t="s">
        <v>26</v>
      </c>
      <c r="L370" s="67" cm="1">
        <f t="array" aca="1" ref="L370" ca="1">INDIRECT($L$5&amp;ROW())</f>
        <v>75000</v>
      </c>
      <c r="M370" s="67">
        <f ca="1">ROUNDDOWN(J370*L370,-3)</f>
        <v>15000000</v>
      </c>
      <c r="N370" s="67">
        <f ca="1">G370-M370</f>
        <v>0</v>
      </c>
      <c r="O370" s="240" t="str">
        <f ca="1">IF(AND(ISBLANK(H370),N370&lt;&gt;0),"Rev","")</f>
        <v/>
      </c>
      <c r="P370" s="244"/>
      <c r="Q370" s="244"/>
      <c r="R370" s="65">
        <v>200</v>
      </c>
      <c r="S370" s="67">
        <v>75000</v>
      </c>
      <c r="T370" s="67">
        <f>ROUNDDOWN(R370*S370,-3)</f>
        <v>15000000</v>
      </c>
      <c r="U370" s="247">
        <v>200</v>
      </c>
      <c r="V370" s="247">
        <v>75000</v>
      </c>
      <c r="W370" s="67">
        <f>ROUNDDOWN(U370*V370,-3)</f>
        <v>15000000</v>
      </c>
      <c r="X370" s="247"/>
      <c r="Y370" s="244"/>
    </row>
    <row r="371" spans="1:25" ht="13.2" x14ac:dyDescent="0.25">
      <c r="A371" s="1" t="s">
        <v>344</v>
      </c>
      <c r="B371" s="65"/>
      <c r="C371" s="66" t="s">
        <v>556</v>
      </c>
      <c r="D371" s="65">
        <v>8</v>
      </c>
      <c r="E371" s="65" t="s">
        <v>120</v>
      </c>
      <c r="F371" s="67">
        <v>1500000</v>
      </c>
      <c r="G371" s="154">
        <f>ROUNDDOWN(D371*F371,-3)</f>
        <v>12000000</v>
      </c>
      <c r="H371" s="188"/>
      <c r="I371" s="66" t="s">
        <v>556</v>
      </c>
      <c r="J371" s="65" cm="1">
        <f t="array" aca="1" ref="J371" ca="1">INDIRECT($J$5&amp;ROW())</f>
        <v>6</v>
      </c>
      <c r="K371" s="65" t="s">
        <v>120</v>
      </c>
      <c r="L371" s="67" cm="1">
        <f t="array" aca="1" ref="L371" ca="1">INDIRECT($L$5&amp;ROW())</f>
        <v>1500000</v>
      </c>
      <c r="M371" s="67">
        <f ca="1">ROUNDDOWN(J371*L371,-3)</f>
        <v>9000000</v>
      </c>
      <c r="N371" s="67">
        <f ca="1">G371-M371</f>
        <v>3000000</v>
      </c>
      <c r="O371" s="240" t="str">
        <f ca="1">IF(AND(ISBLANK(H371),N371&lt;&gt;0),"Rev","")</f>
        <v>Rev</v>
      </c>
      <c r="P371" s="244"/>
      <c r="Q371" s="244"/>
      <c r="R371" s="65">
        <v>8</v>
      </c>
      <c r="S371" s="67">
        <v>1500000</v>
      </c>
      <c r="T371" s="67">
        <f>ROUNDDOWN(R371*S371,-3)</f>
        <v>12000000</v>
      </c>
      <c r="U371" s="247">
        <v>6</v>
      </c>
      <c r="V371" s="247">
        <v>1500000</v>
      </c>
      <c r="W371" s="67">
        <f>ROUNDDOWN(U371*V371,-3)</f>
        <v>9000000</v>
      </c>
      <c r="X371" s="247"/>
      <c r="Y371" s="244"/>
    </row>
    <row r="372" spans="1:25" ht="13.2" x14ac:dyDescent="0.25">
      <c r="A372" s="1" t="s">
        <v>797</v>
      </c>
      <c r="B372" s="65"/>
      <c r="C372" s="66" t="s">
        <v>557</v>
      </c>
      <c r="D372" s="65">
        <v>8</v>
      </c>
      <c r="E372" s="65" t="s">
        <v>120</v>
      </c>
      <c r="F372" s="67">
        <v>1500000</v>
      </c>
      <c r="G372" s="154">
        <f>ROUNDDOWN(D372*F372,-3)</f>
        <v>12000000</v>
      </c>
      <c r="H372" s="188"/>
      <c r="I372" s="66" t="s">
        <v>557</v>
      </c>
      <c r="J372" s="65" cm="1">
        <f t="array" aca="1" ref="J372" ca="1">INDIRECT($J$5&amp;ROW())</f>
        <v>6</v>
      </c>
      <c r="K372" s="65" t="s">
        <v>120</v>
      </c>
      <c r="L372" s="67" cm="1">
        <f t="array" aca="1" ref="L372" ca="1">INDIRECT($L$5&amp;ROW())</f>
        <v>1500000</v>
      </c>
      <c r="M372" s="67">
        <f ca="1">ROUNDDOWN(J372*L372,-3)</f>
        <v>9000000</v>
      </c>
      <c r="N372" s="67">
        <f ca="1">G372-M372</f>
        <v>3000000</v>
      </c>
      <c r="O372" s="240" t="str">
        <f ca="1">IF(AND(ISBLANK(H372),N372&lt;&gt;0),"Rev","")</f>
        <v>Rev</v>
      </c>
      <c r="P372" s="244"/>
      <c r="Q372" s="244"/>
      <c r="R372" s="65">
        <v>8</v>
      </c>
      <c r="S372" s="67">
        <v>1500000</v>
      </c>
      <c r="T372" s="67">
        <f>ROUNDDOWN(R372*S372,-3)</f>
        <v>12000000</v>
      </c>
      <c r="U372" s="247">
        <v>6</v>
      </c>
      <c r="V372" s="247">
        <v>1500000</v>
      </c>
      <c r="W372" s="67">
        <f>ROUNDDOWN(U372*V372,-3)</f>
        <v>9000000</v>
      </c>
      <c r="X372" s="247"/>
      <c r="Y372" s="244"/>
    </row>
    <row r="373" spans="1:25" ht="13.2" x14ac:dyDescent="0.25">
      <c r="A373" s="1" t="s">
        <v>798</v>
      </c>
      <c r="B373" s="65"/>
      <c r="C373" s="66" t="s">
        <v>558</v>
      </c>
      <c r="D373" s="65">
        <v>8</v>
      </c>
      <c r="E373" s="65" t="s">
        <v>120</v>
      </c>
      <c r="F373" s="67">
        <v>1000000</v>
      </c>
      <c r="G373" s="154">
        <f>ROUNDDOWN(D373*F373,-3)</f>
        <v>8000000</v>
      </c>
      <c r="H373" s="188"/>
      <c r="I373" s="66" t="s">
        <v>558</v>
      </c>
      <c r="J373" s="65" cm="1">
        <f t="array" aca="1" ref="J373" ca="1">INDIRECT($J$5&amp;ROW())</f>
        <v>6</v>
      </c>
      <c r="K373" s="65" t="s">
        <v>120</v>
      </c>
      <c r="L373" s="67" cm="1">
        <f t="array" aca="1" ref="L373" ca="1">INDIRECT($L$5&amp;ROW())</f>
        <v>1000000</v>
      </c>
      <c r="M373" s="67">
        <f ca="1">ROUNDDOWN(J373*L373,-3)</f>
        <v>6000000</v>
      </c>
      <c r="N373" s="67">
        <f ca="1">G373-M373</f>
        <v>2000000</v>
      </c>
      <c r="O373" s="240" t="str">
        <f ca="1">IF(AND(ISBLANK(H373),N373&lt;&gt;0),"Rev","")</f>
        <v>Rev</v>
      </c>
      <c r="P373" s="244"/>
      <c r="Q373" s="244"/>
      <c r="R373" s="65">
        <v>8</v>
      </c>
      <c r="S373" s="67">
        <v>1000000</v>
      </c>
      <c r="T373" s="67">
        <f>ROUNDDOWN(R373*S373,-3)</f>
        <v>8000000</v>
      </c>
      <c r="U373" s="247">
        <v>6</v>
      </c>
      <c r="V373" s="247">
        <v>1000000</v>
      </c>
      <c r="W373" s="67">
        <f>ROUNDDOWN(U373*V373,-3)</f>
        <v>6000000</v>
      </c>
      <c r="X373" s="247"/>
      <c r="Y373" s="244"/>
    </row>
    <row r="374" spans="1:25" ht="13.2" x14ac:dyDescent="0.25">
      <c r="A374" s="1" t="s">
        <v>799</v>
      </c>
      <c r="B374" s="65"/>
      <c r="C374" s="66" t="s">
        <v>790</v>
      </c>
      <c r="D374" s="65">
        <v>20</v>
      </c>
      <c r="E374" s="65" t="s">
        <v>59</v>
      </c>
      <c r="F374" s="67">
        <v>250000</v>
      </c>
      <c r="G374" s="154">
        <f>ROUNDDOWN(D374*F374,-3)</f>
        <v>5000000</v>
      </c>
      <c r="H374" s="188"/>
      <c r="I374" s="66" t="s">
        <v>790</v>
      </c>
      <c r="J374" s="65" cm="1">
        <f t="array" aca="1" ref="J374" ca="1">INDIRECT($J$5&amp;ROW())</f>
        <v>10</v>
      </c>
      <c r="K374" s="65" t="s">
        <v>59</v>
      </c>
      <c r="L374" s="67" cm="1">
        <f t="array" aca="1" ref="L374" ca="1">INDIRECT($L$5&amp;ROW())</f>
        <v>250000</v>
      </c>
      <c r="M374" s="67">
        <f ca="1">ROUNDDOWN(J374*L374,-3)</f>
        <v>2500000</v>
      </c>
      <c r="N374" s="67">
        <f ca="1">G374-M374</f>
        <v>2500000</v>
      </c>
      <c r="O374" s="240" t="str">
        <f ca="1">IF(AND(ISBLANK(H374),N374&lt;&gt;0),"Rev","")</f>
        <v>Rev</v>
      </c>
      <c r="P374" s="244"/>
      <c r="Q374" s="244"/>
      <c r="R374" s="65">
        <v>20</v>
      </c>
      <c r="S374" s="67">
        <v>250000</v>
      </c>
      <c r="T374" s="67">
        <f>ROUNDDOWN(R374*S374,-3)</f>
        <v>5000000</v>
      </c>
      <c r="U374" s="247">
        <v>10</v>
      </c>
      <c r="V374" s="247">
        <v>250000</v>
      </c>
      <c r="W374" s="67">
        <f>ROUNDDOWN(U374*V374,-3)</f>
        <v>2500000</v>
      </c>
      <c r="X374" s="247"/>
      <c r="Y374" s="244"/>
    </row>
    <row r="375" spans="1:25" ht="13.2" x14ac:dyDescent="0.25">
      <c r="A375" s="1" t="s">
        <v>800</v>
      </c>
      <c r="B375" s="129" t="s">
        <v>524</v>
      </c>
      <c r="C375" s="130" t="s">
        <v>73</v>
      </c>
      <c r="D375" s="129"/>
      <c r="E375" s="129"/>
      <c r="F375" s="131"/>
      <c r="G375" s="175">
        <f>G376</f>
        <v>1000000</v>
      </c>
      <c r="H375" s="209" t="s">
        <v>524</v>
      </c>
      <c r="I375" s="130" t="s">
        <v>73</v>
      </c>
      <c r="J375" s="129"/>
      <c r="K375" s="129"/>
      <c r="L375" s="131"/>
      <c r="M375" s="131">
        <f ca="1">M376</f>
        <v>1000000</v>
      </c>
      <c r="N375" s="131">
        <f ca="1">N376</f>
        <v>0</v>
      </c>
      <c r="O375" s="175"/>
      <c r="P375" s="244"/>
      <c r="Q375" s="244"/>
      <c r="R375" s="129"/>
      <c r="S375" s="131"/>
      <c r="T375" s="131"/>
      <c r="U375" s="247"/>
      <c r="V375" s="244"/>
      <c r="W375" s="244"/>
      <c r="X375" s="247"/>
      <c r="Y375" s="244"/>
    </row>
    <row r="376" spans="1:25" ht="13.2" x14ac:dyDescent="0.25">
      <c r="A376" s="1" t="s">
        <v>801</v>
      </c>
      <c r="B376" s="65"/>
      <c r="C376" s="66" t="s">
        <v>622</v>
      </c>
      <c r="D376" s="65">
        <v>4</v>
      </c>
      <c r="E376" s="65" t="s">
        <v>120</v>
      </c>
      <c r="F376" s="67">
        <v>250000</v>
      </c>
      <c r="G376" s="154">
        <f>ROUNDDOWN(D376*F376,-3)</f>
        <v>1000000</v>
      </c>
      <c r="H376" s="188"/>
      <c r="I376" s="66" t="s">
        <v>622</v>
      </c>
      <c r="J376" s="65" cm="1">
        <f t="array" aca="1" ref="J376" ca="1">INDIRECT($J$5&amp;ROW())</f>
        <v>4</v>
      </c>
      <c r="K376" s="65" t="s">
        <v>120</v>
      </c>
      <c r="L376" s="67" cm="1">
        <f t="array" aca="1" ref="L376" ca="1">INDIRECT($L$5&amp;ROW())</f>
        <v>250000</v>
      </c>
      <c r="M376" s="67">
        <f ca="1">ROUNDDOWN(J376*L376,-3)</f>
        <v>1000000</v>
      </c>
      <c r="N376" s="67">
        <f ca="1">G376-M376</f>
        <v>0</v>
      </c>
      <c r="O376" s="240" t="str">
        <f ca="1">IF(AND(ISBLANK(H376),N376&lt;&gt;0),"Rev","")</f>
        <v/>
      </c>
      <c r="P376" s="244"/>
      <c r="Q376" s="244"/>
      <c r="R376" s="65">
        <v>4</v>
      </c>
      <c r="S376" s="67">
        <v>250000</v>
      </c>
      <c r="T376" s="67">
        <f>ROUNDDOWN(R376*S376,-3)</f>
        <v>1000000</v>
      </c>
      <c r="U376" s="247">
        <v>4</v>
      </c>
      <c r="V376" s="247">
        <v>250000</v>
      </c>
      <c r="W376" s="67">
        <f>ROUNDDOWN(U376*V376,-3)</f>
        <v>1000000</v>
      </c>
      <c r="X376" s="247"/>
      <c r="Y376" s="244"/>
    </row>
    <row r="377" spans="1:25" ht="13.2" x14ac:dyDescent="0.25">
      <c r="A377" s="1" t="s">
        <v>802</v>
      </c>
      <c r="B377" s="110" t="s">
        <v>528</v>
      </c>
      <c r="C377" s="111" t="s">
        <v>31</v>
      </c>
      <c r="D377" s="110"/>
      <c r="E377" s="110"/>
      <c r="F377" s="112"/>
      <c r="G377" s="169">
        <f>G378</f>
        <v>8000000</v>
      </c>
      <c r="H377" s="203" t="s">
        <v>528</v>
      </c>
      <c r="I377" s="111" t="s">
        <v>31</v>
      </c>
      <c r="J377" s="110"/>
      <c r="K377" s="110"/>
      <c r="L377" s="112"/>
      <c r="M377" s="112">
        <f ca="1">M378</f>
        <v>8000000</v>
      </c>
      <c r="N377" s="112">
        <f ca="1">N378</f>
        <v>0</v>
      </c>
      <c r="O377" s="169"/>
      <c r="P377" s="244"/>
      <c r="Q377" s="244"/>
      <c r="R377" s="110"/>
      <c r="S377" s="112"/>
      <c r="T377" s="112"/>
      <c r="U377" s="247"/>
      <c r="V377" s="244"/>
      <c r="W377" s="244"/>
      <c r="X377" s="247"/>
      <c r="Y377" s="244"/>
    </row>
    <row r="378" spans="1:25" ht="13.2" x14ac:dyDescent="0.25">
      <c r="A378" s="1" t="s">
        <v>803</v>
      </c>
      <c r="B378" s="65"/>
      <c r="C378" s="66" t="s">
        <v>559</v>
      </c>
      <c r="D378" s="65">
        <v>8</v>
      </c>
      <c r="E378" s="65" t="s">
        <v>33</v>
      </c>
      <c r="F378" s="67">
        <v>1000000</v>
      </c>
      <c r="G378" s="154">
        <f>ROUNDDOWN(D378*F378,-3)</f>
        <v>8000000</v>
      </c>
      <c r="H378" s="188"/>
      <c r="I378" s="66" t="s">
        <v>559</v>
      </c>
      <c r="J378" s="65" cm="1">
        <f t="array" aca="1" ref="J378" ca="1">INDIRECT($J$5&amp;ROW())</f>
        <v>8</v>
      </c>
      <c r="K378" s="65" t="s">
        <v>33</v>
      </c>
      <c r="L378" s="67" cm="1">
        <f t="array" aca="1" ref="L378" ca="1">INDIRECT($L$5&amp;ROW())</f>
        <v>1000000</v>
      </c>
      <c r="M378" s="67">
        <f ca="1">ROUNDDOWN(J378*L378,-3)</f>
        <v>8000000</v>
      </c>
      <c r="N378" s="67">
        <f ca="1">G378-M378</f>
        <v>0</v>
      </c>
      <c r="O378" s="240" t="str">
        <f ca="1">IF(AND(ISBLANK(H378),N378&lt;&gt;0),"Rev","")</f>
        <v/>
      </c>
      <c r="P378" s="244"/>
      <c r="Q378" s="244"/>
      <c r="R378" s="65">
        <v>8</v>
      </c>
      <c r="S378" s="67">
        <v>1000000</v>
      </c>
      <c r="T378" s="67">
        <f>ROUNDDOWN(R378*S378,-3)</f>
        <v>8000000</v>
      </c>
      <c r="U378" s="247">
        <v>8</v>
      </c>
      <c r="V378" s="247">
        <v>1000000</v>
      </c>
      <c r="W378" s="67">
        <f>ROUNDDOWN(U378*V378,-3)</f>
        <v>8000000</v>
      </c>
      <c r="X378" s="247"/>
      <c r="Y378" s="244"/>
    </row>
    <row r="379" spans="1:25" ht="13.2" x14ac:dyDescent="0.25">
      <c r="A379" s="1" t="s">
        <v>345</v>
      </c>
      <c r="B379" s="62" t="s">
        <v>525</v>
      </c>
      <c r="C379" s="63" t="s">
        <v>35</v>
      </c>
      <c r="D379" s="62"/>
      <c r="E379" s="62"/>
      <c r="F379" s="64"/>
      <c r="G379" s="153">
        <f>G380</f>
        <v>117435000</v>
      </c>
      <c r="H379" s="187" t="s">
        <v>525</v>
      </c>
      <c r="I379" s="63" t="s">
        <v>35</v>
      </c>
      <c r="J379" s="62"/>
      <c r="K379" s="62"/>
      <c r="L379" s="64"/>
      <c r="M379" s="64">
        <f ca="1">M380</f>
        <v>117435000</v>
      </c>
      <c r="N379" s="64">
        <f ca="1">N380</f>
        <v>0</v>
      </c>
      <c r="O379" s="153"/>
      <c r="P379" s="244"/>
      <c r="Q379" s="244"/>
      <c r="R379" s="62"/>
      <c r="S379" s="64"/>
      <c r="T379" s="64"/>
      <c r="U379" s="247"/>
      <c r="V379" s="244"/>
      <c r="W379" s="244"/>
      <c r="X379" s="247"/>
      <c r="Y379" s="244"/>
    </row>
    <row r="380" spans="1:25" ht="13.2" x14ac:dyDescent="0.25">
      <c r="A380" s="1" t="s">
        <v>346</v>
      </c>
      <c r="B380" s="65"/>
      <c r="C380" s="66" t="s">
        <v>804</v>
      </c>
      <c r="D380" s="65">
        <v>20</v>
      </c>
      <c r="E380" s="65" t="s">
        <v>26</v>
      </c>
      <c r="F380" s="67">
        <v>5871750</v>
      </c>
      <c r="G380" s="154">
        <f>ROUNDDOWN(D380*F380,-3)</f>
        <v>117435000</v>
      </c>
      <c r="H380" s="188"/>
      <c r="I380" s="66" t="s">
        <v>804</v>
      </c>
      <c r="J380" s="65" cm="1">
        <f t="array" aca="1" ref="J380" ca="1">INDIRECT($J$5&amp;ROW())</f>
        <v>20</v>
      </c>
      <c r="K380" s="65" t="s">
        <v>26</v>
      </c>
      <c r="L380" s="67" cm="1">
        <f t="array" aca="1" ref="L380" ca="1">INDIRECT($L$5&amp;ROW())</f>
        <v>5871750</v>
      </c>
      <c r="M380" s="67">
        <f ca="1">ROUNDDOWN(J380*L380,-3)</f>
        <v>117435000</v>
      </c>
      <c r="N380" s="67">
        <f ca="1">G380-M380</f>
        <v>0</v>
      </c>
      <c r="O380" s="240" t="str">
        <f ca="1">IF(AND(ISBLANK(H380),N380&lt;&gt;0),"Rev","")</f>
        <v/>
      </c>
      <c r="P380" s="244"/>
      <c r="Q380" s="244"/>
      <c r="R380" s="65">
        <v>20</v>
      </c>
      <c r="S380" s="67">
        <v>5871750</v>
      </c>
      <c r="T380" s="67">
        <f>ROUNDDOWN(R380*S380,-3)</f>
        <v>117435000</v>
      </c>
      <c r="U380" s="247">
        <v>20</v>
      </c>
      <c r="V380" s="247">
        <v>5871750</v>
      </c>
      <c r="W380" s="67">
        <f>ROUNDDOWN(U380*V380,-3)</f>
        <v>117435000</v>
      </c>
      <c r="X380" s="247"/>
      <c r="Y380" s="244"/>
    </row>
    <row r="381" spans="1:25" ht="13.2" x14ac:dyDescent="0.25">
      <c r="A381" s="1" t="s">
        <v>347</v>
      </c>
      <c r="B381" s="71" t="s">
        <v>167</v>
      </c>
      <c r="C381" s="72" t="s">
        <v>805</v>
      </c>
      <c r="D381" s="71"/>
      <c r="E381" s="71"/>
      <c r="F381" s="73"/>
      <c r="G381" s="156">
        <f>SUM(G382,G387)</f>
        <v>186750000</v>
      </c>
      <c r="H381" s="190" t="s">
        <v>167</v>
      </c>
      <c r="I381" s="72" t="s">
        <v>805</v>
      </c>
      <c r="J381" s="71"/>
      <c r="K381" s="71"/>
      <c r="L381" s="73"/>
      <c r="M381" s="73">
        <f ca="1">SUM(M382,M387)</f>
        <v>176500000</v>
      </c>
      <c r="N381" s="73">
        <f ca="1">SUM(N382,N387)</f>
        <v>10250000</v>
      </c>
      <c r="O381" s="156"/>
      <c r="P381" s="244" t="s">
        <v>507</v>
      </c>
      <c r="Q381" s="244" t="s">
        <v>508</v>
      </c>
      <c r="R381" s="71"/>
      <c r="S381" s="73"/>
      <c r="T381" s="73"/>
      <c r="U381" s="247"/>
      <c r="V381" s="244"/>
      <c r="W381" s="244"/>
      <c r="X381" s="247"/>
      <c r="Y381" s="244"/>
    </row>
    <row r="382" spans="1:25" ht="13.2" x14ac:dyDescent="0.25">
      <c r="A382" s="1" t="s">
        <v>806</v>
      </c>
      <c r="B382" s="68" t="s">
        <v>523</v>
      </c>
      <c r="C382" s="69" t="s">
        <v>24</v>
      </c>
      <c r="D382" s="68"/>
      <c r="E382" s="68"/>
      <c r="F382" s="70"/>
      <c r="G382" s="155">
        <f>SUM(G383:G386)</f>
        <v>49250000</v>
      </c>
      <c r="H382" s="189" t="s">
        <v>523</v>
      </c>
      <c r="I382" s="69" t="s">
        <v>24</v>
      </c>
      <c r="J382" s="68"/>
      <c r="K382" s="68"/>
      <c r="L382" s="70"/>
      <c r="M382" s="70">
        <f ca="1">SUM(M383:M386)</f>
        <v>39000000</v>
      </c>
      <c r="N382" s="70">
        <f ca="1">SUM(N383:N386)</f>
        <v>10250000</v>
      </c>
      <c r="O382" s="155"/>
      <c r="P382" s="244"/>
      <c r="Q382" s="244"/>
      <c r="R382" s="68"/>
      <c r="S382" s="70"/>
      <c r="T382" s="70"/>
      <c r="U382" s="247"/>
      <c r="V382" s="244"/>
      <c r="W382" s="244"/>
      <c r="X382" s="247"/>
      <c r="Y382" s="244"/>
    </row>
    <row r="383" spans="1:25" ht="13.2" x14ac:dyDescent="0.25">
      <c r="A383" s="1" t="s">
        <v>807</v>
      </c>
      <c r="B383" s="65"/>
      <c r="C383" s="66" t="s">
        <v>555</v>
      </c>
      <c r="D383" s="65">
        <v>230</v>
      </c>
      <c r="E383" s="65" t="s">
        <v>26</v>
      </c>
      <c r="F383" s="67">
        <v>75000</v>
      </c>
      <c r="G383" s="154">
        <f>ROUNDDOWN(D383*F383,-3)</f>
        <v>17250000</v>
      </c>
      <c r="H383" s="188"/>
      <c r="I383" s="66" t="s">
        <v>555</v>
      </c>
      <c r="J383" s="65" cm="1">
        <f t="array" aca="1" ref="J383" ca="1">INDIRECT($J$5&amp;ROW())</f>
        <v>200</v>
      </c>
      <c r="K383" s="65" t="s">
        <v>26</v>
      </c>
      <c r="L383" s="67" cm="1">
        <f t="array" aca="1" ref="L383" ca="1">INDIRECT($L$5&amp;ROW())</f>
        <v>75000</v>
      </c>
      <c r="M383" s="67">
        <f ca="1">ROUNDDOWN(J383*L383,-3)</f>
        <v>15000000</v>
      </c>
      <c r="N383" s="67">
        <f ca="1">G383-M383</f>
        <v>2250000</v>
      </c>
      <c r="O383" s="240" t="str">
        <f ca="1">IF(AND(ISBLANK(H383),N383&lt;&gt;0),"Rev","")</f>
        <v>Rev</v>
      </c>
      <c r="P383" s="244"/>
      <c r="Q383" s="244"/>
      <c r="R383" s="65">
        <v>230</v>
      </c>
      <c r="S383" s="67">
        <v>75000</v>
      </c>
      <c r="T383" s="67">
        <f>ROUNDDOWN(R383*S383,-3)</f>
        <v>17250000</v>
      </c>
      <c r="U383" s="247">
        <v>200</v>
      </c>
      <c r="V383" s="247">
        <v>75000</v>
      </c>
      <c r="W383" s="67">
        <f>ROUNDDOWN(U383*V383,-3)</f>
        <v>15000000</v>
      </c>
      <c r="X383" s="247"/>
      <c r="Y383" s="244"/>
    </row>
    <row r="384" spans="1:25" ht="13.2" x14ac:dyDescent="0.25">
      <c r="A384" s="1" t="s">
        <v>808</v>
      </c>
      <c r="B384" s="65"/>
      <c r="C384" s="66" t="s">
        <v>556</v>
      </c>
      <c r="D384" s="65">
        <v>8</v>
      </c>
      <c r="E384" s="65" t="s">
        <v>120</v>
      </c>
      <c r="F384" s="67">
        <v>1500000</v>
      </c>
      <c r="G384" s="154">
        <f>ROUNDDOWN(D384*F384,-3)</f>
        <v>12000000</v>
      </c>
      <c r="H384" s="188"/>
      <c r="I384" s="66" t="s">
        <v>556</v>
      </c>
      <c r="J384" s="65" cm="1">
        <f t="array" aca="1" ref="J384" ca="1">INDIRECT($J$5&amp;ROW())</f>
        <v>6</v>
      </c>
      <c r="K384" s="65" t="s">
        <v>120</v>
      </c>
      <c r="L384" s="67" cm="1">
        <f t="array" aca="1" ref="L384" ca="1">INDIRECT($L$5&amp;ROW())</f>
        <v>1500000</v>
      </c>
      <c r="M384" s="67">
        <f ca="1">ROUNDDOWN(J384*L384,-3)</f>
        <v>9000000</v>
      </c>
      <c r="N384" s="67">
        <f ca="1">G384-M384</f>
        <v>3000000</v>
      </c>
      <c r="O384" s="240" t="str">
        <f ca="1">IF(AND(ISBLANK(H384),N384&lt;&gt;0),"Rev","")</f>
        <v>Rev</v>
      </c>
      <c r="P384" s="244"/>
      <c r="Q384" s="244"/>
      <c r="R384" s="65">
        <v>8</v>
      </c>
      <c r="S384" s="67">
        <v>1500000</v>
      </c>
      <c r="T384" s="67">
        <f>ROUNDDOWN(R384*S384,-3)</f>
        <v>12000000</v>
      </c>
      <c r="U384" s="247">
        <v>6</v>
      </c>
      <c r="V384" s="247">
        <v>1500000</v>
      </c>
      <c r="W384" s="67">
        <f>ROUNDDOWN(U384*V384,-3)</f>
        <v>9000000</v>
      </c>
      <c r="X384" s="247"/>
      <c r="Y384" s="244"/>
    </row>
    <row r="385" spans="1:25" ht="13.2" x14ac:dyDescent="0.25">
      <c r="A385" s="1" t="s">
        <v>809</v>
      </c>
      <c r="B385" s="65"/>
      <c r="C385" s="66" t="s">
        <v>557</v>
      </c>
      <c r="D385" s="65">
        <v>8</v>
      </c>
      <c r="E385" s="65" t="s">
        <v>120</v>
      </c>
      <c r="F385" s="67">
        <v>1500000</v>
      </c>
      <c r="G385" s="154">
        <f>ROUNDDOWN(D385*F385,-3)</f>
        <v>12000000</v>
      </c>
      <c r="H385" s="188"/>
      <c r="I385" s="66" t="s">
        <v>557</v>
      </c>
      <c r="J385" s="65" cm="1">
        <f t="array" aca="1" ref="J385" ca="1">INDIRECT($J$5&amp;ROW())</f>
        <v>6</v>
      </c>
      <c r="K385" s="65" t="s">
        <v>120</v>
      </c>
      <c r="L385" s="67" cm="1">
        <f t="array" aca="1" ref="L385" ca="1">INDIRECT($L$5&amp;ROW())</f>
        <v>1500000</v>
      </c>
      <c r="M385" s="67">
        <f ca="1">ROUNDDOWN(J385*L385,-3)</f>
        <v>9000000</v>
      </c>
      <c r="N385" s="67">
        <f ca="1">G385-M385</f>
        <v>3000000</v>
      </c>
      <c r="O385" s="240" t="str">
        <f ca="1">IF(AND(ISBLANK(H385),N385&lt;&gt;0),"Rev","")</f>
        <v>Rev</v>
      </c>
      <c r="P385" s="244"/>
      <c r="Q385" s="244"/>
      <c r="R385" s="65">
        <v>8</v>
      </c>
      <c r="S385" s="67">
        <v>1500000</v>
      </c>
      <c r="T385" s="67">
        <f>ROUNDDOWN(R385*S385,-3)</f>
        <v>12000000</v>
      </c>
      <c r="U385" s="247">
        <v>6</v>
      </c>
      <c r="V385" s="247">
        <v>1500000</v>
      </c>
      <c r="W385" s="67">
        <f>ROUNDDOWN(U385*V385,-3)</f>
        <v>9000000</v>
      </c>
      <c r="X385" s="247"/>
      <c r="Y385" s="244"/>
    </row>
    <row r="386" spans="1:25" ht="13.2" x14ac:dyDescent="0.25">
      <c r="A386" s="1" t="s">
        <v>810</v>
      </c>
      <c r="B386" s="65"/>
      <c r="C386" s="66" t="s">
        <v>558</v>
      </c>
      <c r="D386" s="65">
        <v>8</v>
      </c>
      <c r="E386" s="65" t="s">
        <v>120</v>
      </c>
      <c r="F386" s="67">
        <v>1000000</v>
      </c>
      <c r="G386" s="154">
        <f>ROUNDDOWN(D386*F386,-3)</f>
        <v>8000000</v>
      </c>
      <c r="H386" s="188"/>
      <c r="I386" s="66" t="s">
        <v>558</v>
      </c>
      <c r="J386" s="65" cm="1">
        <f t="array" aca="1" ref="J386" ca="1">INDIRECT($J$5&amp;ROW())</f>
        <v>6</v>
      </c>
      <c r="K386" s="65" t="s">
        <v>120</v>
      </c>
      <c r="L386" s="67" cm="1">
        <f t="array" aca="1" ref="L386" ca="1">INDIRECT($L$5&amp;ROW())</f>
        <v>1000000</v>
      </c>
      <c r="M386" s="67">
        <f ca="1">ROUNDDOWN(J386*L386,-3)</f>
        <v>6000000</v>
      </c>
      <c r="N386" s="67">
        <f ca="1">G386-M386</f>
        <v>2000000</v>
      </c>
      <c r="O386" s="240" t="str">
        <f ca="1">IF(AND(ISBLANK(H386),N386&lt;&gt;0),"Rev","")</f>
        <v>Rev</v>
      </c>
      <c r="P386" s="244"/>
      <c r="Q386" s="244"/>
      <c r="R386" s="65">
        <v>8</v>
      </c>
      <c r="S386" s="67">
        <v>1000000</v>
      </c>
      <c r="T386" s="67">
        <f>ROUNDDOWN(R386*S386,-3)</f>
        <v>8000000</v>
      </c>
      <c r="U386" s="247">
        <v>6</v>
      </c>
      <c r="V386" s="247">
        <v>1000000</v>
      </c>
      <c r="W386" s="67">
        <f>ROUNDDOWN(U386*V386,-3)</f>
        <v>6000000</v>
      </c>
      <c r="X386" s="247"/>
      <c r="Y386" s="244"/>
    </row>
    <row r="387" spans="1:25" ht="13.2" x14ac:dyDescent="0.25">
      <c r="A387" s="1" t="s">
        <v>348</v>
      </c>
      <c r="B387" s="68" t="s">
        <v>525</v>
      </c>
      <c r="C387" s="69" t="s">
        <v>35</v>
      </c>
      <c r="D387" s="68"/>
      <c r="E387" s="68"/>
      <c r="F387" s="70"/>
      <c r="G387" s="155">
        <f>G388</f>
        <v>137500000</v>
      </c>
      <c r="H387" s="189" t="s">
        <v>525</v>
      </c>
      <c r="I387" s="69" t="s">
        <v>35</v>
      </c>
      <c r="J387" s="68"/>
      <c r="K387" s="68"/>
      <c r="L387" s="70"/>
      <c r="M387" s="70">
        <f ca="1">M388</f>
        <v>137500000</v>
      </c>
      <c r="N387" s="70">
        <f ca="1">N388</f>
        <v>0</v>
      </c>
      <c r="O387" s="155"/>
      <c r="P387" s="244"/>
      <c r="Q387" s="244"/>
      <c r="R387" s="68"/>
      <c r="S387" s="70"/>
      <c r="T387" s="70"/>
      <c r="U387" s="247"/>
      <c r="V387" s="244"/>
      <c r="W387" s="244"/>
      <c r="X387" s="247"/>
      <c r="Y387" s="244"/>
    </row>
    <row r="388" spans="1:25" ht="13.2" x14ac:dyDescent="0.25">
      <c r="A388" s="1" t="s">
        <v>349</v>
      </c>
      <c r="B388" s="65"/>
      <c r="C388" s="66" t="s">
        <v>811</v>
      </c>
      <c r="D388" s="65">
        <v>25</v>
      </c>
      <c r="E388" s="65" t="s">
        <v>26</v>
      </c>
      <c r="F388" s="67">
        <v>5500000</v>
      </c>
      <c r="G388" s="154">
        <f>ROUNDDOWN(D388*F388,-3)</f>
        <v>137500000</v>
      </c>
      <c r="H388" s="188"/>
      <c r="I388" s="66" t="s">
        <v>811</v>
      </c>
      <c r="J388" s="65" cm="1">
        <f t="array" aca="1" ref="J388" ca="1">INDIRECT($J$5&amp;ROW())</f>
        <v>25</v>
      </c>
      <c r="K388" s="65" t="s">
        <v>26</v>
      </c>
      <c r="L388" s="67" cm="1">
        <f t="array" aca="1" ref="L388" ca="1">INDIRECT($L$5&amp;ROW())</f>
        <v>5500000</v>
      </c>
      <c r="M388" s="67">
        <f ca="1">ROUNDDOWN(J388*L388,-3)</f>
        <v>137500000</v>
      </c>
      <c r="N388" s="67">
        <f ca="1">G388-M388</f>
        <v>0</v>
      </c>
      <c r="O388" s="240" t="str">
        <f ca="1">IF(AND(ISBLANK(H388),N388&lt;&gt;0),"Rev","")</f>
        <v/>
      </c>
      <c r="P388" s="244"/>
      <c r="Q388" s="244"/>
      <c r="R388" s="65">
        <v>25</v>
      </c>
      <c r="S388" s="67">
        <v>5500000</v>
      </c>
      <c r="T388" s="67">
        <f>ROUNDDOWN(R388*S388,-3)</f>
        <v>137500000</v>
      </c>
      <c r="U388" s="247">
        <v>25</v>
      </c>
      <c r="V388" s="247">
        <v>5500000</v>
      </c>
      <c r="W388" s="67">
        <f>ROUNDDOWN(U388*V388,-3)</f>
        <v>137500000</v>
      </c>
      <c r="X388" s="247"/>
      <c r="Y388" s="244"/>
    </row>
    <row r="389" spans="1:25" ht="13.2" x14ac:dyDescent="0.25">
      <c r="A389" s="1" t="s">
        <v>812</v>
      </c>
      <c r="B389" s="71" t="s">
        <v>177</v>
      </c>
      <c r="C389" s="72" t="s">
        <v>813</v>
      </c>
      <c r="D389" s="71"/>
      <c r="E389" s="71"/>
      <c r="F389" s="73"/>
      <c r="G389" s="156">
        <f>SUM(G390,G395)</f>
        <v>165187000</v>
      </c>
      <c r="H389" s="190" t="s">
        <v>177</v>
      </c>
      <c r="I389" s="72" t="s">
        <v>813</v>
      </c>
      <c r="J389" s="71"/>
      <c r="K389" s="71"/>
      <c r="L389" s="73"/>
      <c r="M389" s="73">
        <f ca="1">SUM(M390,M395)</f>
        <v>165187000</v>
      </c>
      <c r="N389" s="73">
        <f ca="1">SUM(N390,N395)</f>
        <v>0</v>
      </c>
      <c r="O389" s="156"/>
      <c r="P389" s="244" t="s">
        <v>507</v>
      </c>
      <c r="Q389" s="244" t="s">
        <v>508</v>
      </c>
      <c r="R389" s="71"/>
      <c r="S389" s="73"/>
      <c r="T389" s="73"/>
      <c r="U389" s="247"/>
      <c r="V389" s="244"/>
      <c r="W389" s="244"/>
      <c r="X389" s="247"/>
      <c r="Y389" s="244"/>
    </row>
    <row r="390" spans="1:25" ht="13.2" x14ac:dyDescent="0.25">
      <c r="A390" s="1" t="s">
        <v>814</v>
      </c>
      <c r="B390" s="68" t="s">
        <v>523</v>
      </c>
      <c r="C390" s="69" t="s">
        <v>24</v>
      </c>
      <c r="D390" s="68"/>
      <c r="E390" s="68"/>
      <c r="F390" s="70"/>
      <c r="G390" s="155">
        <f>SUM(G391:G394)</f>
        <v>29250000</v>
      </c>
      <c r="H390" s="189" t="s">
        <v>523</v>
      </c>
      <c r="I390" s="69" t="s">
        <v>24</v>
      </c>
      <c r="J390" s="68"/>
      <c r="K390" s="68"/>
      <c r="L390" s="70"/>
      <c r="M390" s="70">
        <f ca="1">SUM(M391:M394)</f>
        <v>29250000</v>
      </c>
      <c r="N390" s="70">
        <f ca="1">SUM(N391:N394)</f>
        <v>0</v>
      </c>
      <c r="O390" s="155"/>
      <c r="P390" s="244"/>
      <c r="Q390" s="244"/>
      <c r="R390" s="68"/>
      <c r="S390" s="70"/>
      <c r="T390" s="70"/>
      <c r="U390" s="247"/>
      <c r="V390" s="244"/>
      <c r="W390" s="244"/>
      <c r="X390" s="247"/>
      <c r="Y390" s="244"/>
    </row>
    <row r="391" spans="1:25" ht="13.2" x14ac:dyDescent="0.25">
      <c r="A391" s="1" t="s">
        <v>815</v>
      </c>
      <c r="B391" s="65"/>
      <c r="C391" s="66" t="s">
        <v>555</v>
      </c>
      <c r="D391" s="65">
        <v>70</v>
      </c>
      <c r="E391" s="65" t="s">
        <v>26</v>
      </c>
      <c r="F391" s="67">
        <v>75000</v>
      </c>
      <c r="G391" s="154">
        <f>ROUNDDOWN(D391*F391,-3)</f>
        <v>5250000</v>
      </c>
      <c r="H391" s="188"/>
      <c r="I391" s="66" t="s">
        <v>555</v>
      </c>
      <c r="J391" s="65" cm="1">
        <f t="array" aca="1" ref="J391" ca="1">INDIRECT($J$5&amp;ROW())</f>
        <v>70</v>
      </c>
      <c r="K391" s="65" t="s">
        <v>26</v>
      </c>
      <c r="L391" s="67" cm="1">
        <f t="array" aca="1" ref="L391" ca="1">INDIRECT($L$5&amp;ROW())</f>
        <v>75000</v>
      </c>
      <c r="M391" s="67">
        <f ca="1">ROUNDDOWN(J391*L391,-3)</f>
        <v>5250000</v>
      </c>
      <c r="N391" s="67">
        <f ca="1">G391-M391</f>
        <v>0</v>
      </c>
      <c r="O391" s="240" t="str">
        <f ca="1">IF(AND(ISBLANK(H391),N391&lt;&gt;0),"Rev","")</f>
        <v/>
      </c>
      <c r="P391" s="244"/>
      <c r="Q391" s="244"/>
      <c r="R391" s="65">
        <v>70</v>
      </c>
      <c r="S391" s="67">
        <v>75000</v>
      </c>
      <c r="T391" s="67">
        <f>ROUNDDOWN(R391*S391,-3)</f>
        <v>5250000</v>
      </c>
      <c r="U391" s="247">
        <v>70</v>
      </c>
      <c r="V391" s="247">
        <v>75000</v>
      </c>
      <c r="W391" s="67">
        <f>ROUNDDOWN(U391*V391,-3)</f>
        <v>5250000</v>
      </c>
      <c r="X391" s="247"/>
      <c r="Y391" s="244"/>
    </row>
    <row r="392" spans="1:25" ht="13.2" x14ac:dyDescent="0.25">
      <c r="A392" s="1" t="s">
        <v>816</v>
      </c>
      <c r="B392" s="65"/>
      <c r="C392" s="66" t="s">
        <v>556</v>
      </c>
      <c r="D392" s="65">
        <v>6</v>
      </c>
      <c r="E392" s="65" t="s">
        <v>120</v>
      </c>
      <c r="F392" s="67">
        <v>1500000</v>
      </c>
      <c r="G392" s="154">
        <f>ROUNDDOWN(D392*F392,-3)</f>
        <v>9000000</v>
      </c>
      <c r="H392" s="188"/>
      <c r="I392" s="66" t="s">
        <v>556</v>
      </c>
      <c r="J392" s="65" cm="1">
        <f t="array" aca="1" ref="J392" ca="1">INDIRECT($J$5&amp;ROW())</f>
        <v>6</v>
      </c>
      <c r="K392" s="65" t="s">
        <v>120</v>
      </c>
      <c r="L392" s="67" cm="1">
        <f t="array" aca="1" ref="L392" ca="1">INDIRECT($L$5&amp;ROW())</f>
        <v>1500000</v>
      </c>
      <c r="M392" s="67">
        <f ca="1">ROUNDDOWN(J392*L392,-3)</f>
        <v>9000000</v>
      </c>
      <c r="N392" s="67">
        <f ca="1">G392-M392</f>
        <v>0</v>
      </c>
      <c r="O392" s="240" t="str">
        <f ca="1">IF(AND(ISBLANK(H392),N392&lt;&gt;0),"Rev","")</f>
        <v/>
      </c>
      <c r="P392" s="244"/>
      <c r="Q392" s="244"/>
      <c r="R392" s="65">
        <v>6</v>
      </c>
      <c r="S392" s="67">
        <v>1500000</v>
      </c>
      <c r="T392" s="67">
        <f>ROUNDDOWN(R392*S392,-3)</f>
        <v>9000000</v>
      </c>
      <c r="U392" s="247">
        <v>6</v>
      </c>
      <c r="V392" s="247">
        <v>1500000</v>
      </c>
      <c r="W392" s="67">
        <f>ROUNDDOWN(U392*V392,-3)</f>
        <v>9000000</v>
      </c>
      <c r="X392" s="247"/>
      <c r="Y392" s="244"/>
    </row>
    <row r="393" spans="1:25" ht="13.2" x14ac:dyDescent="0.25">
      <c r="A393" s="1" t="s">
        <v>817</v>
      </c>
      <c r="B393" s="65"/>
      <c r="C393" s="66" t="s">
        <v>557</v>
      </c>
      <c r="D393" s="65">
        <v>6</v>
      </c>
      <c r="E393" s="65" t="s">
        <v>120</v>
      </c>
      <c r="F393" s="67">
        <v>1500000</v>
      </c>
      <c r="G393" s="154">
        <f>ROUNDDOWN(D393*F393,-3)</f>
        <v>9000000</v>
      </c>
      <c r="H393" s="188"/>
      <c r="I393" s="66" t="s">
        <v>557</v>
      </c>
      <c r="J393" s="65" cm="1">
        <f t="array" aca="1" ref="J393" ca="1">INDIRECT($J$5&amp;ROW())</f>
        <v>6</v>
      </c>
      <c r="K393" s="65" t="s">
        <v>120</v>
      </c>
      <c r="L393" s="67" cm="1">
        <f t="array" aca="1" ref="L393" ca="1">INDIRECT($L$5&amp;ROW())</f>
        <v>1500000</v>
      </c>
      <c r="M393" s="67">
        <f ca="1">ROUNDDOWN(J393*L393,-3)</f>
        <v>9000000</v>
      </c>
      <c r="N393" s="67">
        <f ca="1">G393-M393</f>
        <v>0</v>
      </c>
      <c r="O393" s="240" t="str">
        <f ca="1">IF(AND(ISBLANK(H393),N393&lt;&gt;0),"Rev","")</f>
        <v/>
      </c>
      <c r="P393" s="244"/>
      <c r="Q393" s="244"/>
      <c r="R393" s="65">
        <v>6</v>
      </c>
      <c r="S393" s="67">
        <v>1500000</v>
      </c>
      <c r="T393" s="67">
        <f>ROUNDDOWN(R393*S393,-3)</f>
        <v>9000000</v>
      </c>
      <c r="U393" s="247">
        <v>6</v>
      </c>
      <c r="V393" s="247">
        <v>1500000</v>
      </c>
      <c r="W393" s="67">
        <f>ROUNDDOWN(U393*V393,-3)</f>
        <v>9000000</v>
      </c>
      <c r="X393" s="247"/>
      <c r="Y393" s="244"/>
    </row>
    <row r="394" spans="1:25" ht="13.2" x14ac:dyDescent="0.25">
      <c r="A394" s="1" t="s">
        <v>818</v>
      </c>
      <c r="B394" s="65"/>
      <c r="C394" s="66" t="s">
        <v>558</v>
      </c>
      <c r="D394" s="65">
        <v>6</v>
      </c>
      <c r="E394" s="65" t="s">
        <v>120</v>
      </c>
      <c r="F394" s="67">
        <v>1000000</v>
      </c>
      <c r="G394" s="154">
        <f>ROUNDDOWN(D394*F394,-3)</f>
        <v>6000000</v>
      </c>
      <c r="H394" s="188"/>
      <c r="I394" s="66" t="s">
        <v>558</v>
      </c>
      <c r="J394" s="65" cm="1">
        <f t="array" aca="1" ref="J394" ca="1">INDIRECT($J$5&amp;ROW())</f>
        <v>6</v>
      </c>
      <c r="K394" s="65" t="s">
        <v>120</v>
      </c>
      <c r="L394" s="67" cm="1">
        <f t="array" aca="1" ref="L394" ca="1">INDIRECT($L$5&amp;ROW())</f>
        <v>1000000</v>
      </c>
      <c r="M394" s="67">
        <f ca="1">ROUNDDOWN(J394*L394,-3)</f>
        <v>6000000</v>
      </c>
      <c r="N394" s="67">
        <f ca="1">G394-M394</f>
        <v>0</v>
      </c>
      <c r="O394" s="240" t="str">
        <f ca="1">IF(AND(ISBLANK(H394),N394&lt;&gt;0),"Rev","")</f>
        <v/>
      </c>
      <c r="P394" s="244"/>
      <c r="Q394" s="244"/>
      <c r="R394" s="65">
        <v>6</v>
      </c>
      <c r="S394" s="67">
        <v>1000000</v>
      </c>
      <c r="T394" s="67">
        <f>ROUNDDOWN(R394*S394,-3)</f>
        <v>6000000</v>
      </c>
      <c r="U394" s="247">
        <v>6</v>
      </c>
      <c r="V394" s="247">
        <v>1000000</v>
      </c>
      <c r="W394" s="67">
        <f>ROUNDDOWN(U394*V394,-3)</f>
        <v>6000000</v>
      </c>
      <c r="X394" s="247"/>
      <c r="Y394" s="244"/>
    </row>
    <row r="395" spans="1:25" ht="13.2" x14ac:dyDescent="0.25">
      <c r="A395" s="1" t="s">
        <v>819</v>
      </c>
      <c r="B395" s="68" t="s">
        <v>525</v>
      </c>
      <c r="C395" s="69" t="s">
        <v>35</v>
      </c>
      <c r="D395" s="68"/>
      <c r="E395" s="68"/>
      <c r="F395" s="70"/>
      <c r="G395" s="155">
        <f>G396</f>
        <v>135937000</v>
      </c>
      <c r="H395" s="189" t="s">
        <v>525</v>
      </c>
      <c r="I395" s="69" t="s">
        <v>35</v>
      </c>
      <c r="J395" s="68"/>
      <c r="K395" s="68"/>
      <c r="L395" s="70"/>
      <c r="M395" s="70">
        <f ca="1">M396</f>
        <v>135937000</v>
      </c>
      <c r="N395" s="70">
        <f ca="1">N396</f>
        <v>0</v>
      </c>
      <c r="O395" s="155"/>
      <c r="P395" s="244"/>
      <c r="Q395" s="244"/>
      <c r="R395" s="68"/>
      <c r="S395" s="70"/>
      <c r="T395" s="70"/>
      <c r="U395" s="247"/>
      <c r="V395" s="244"/>
      <c r="W395" s="244"/>
      <c r="X395" s="247"/>
      <c r="Y395" s="244"/>
    </row>
    <row r="396" spans="1:25" ht="13.2" x14ac:dyDescent="0.25">
      <c r="A396" s="1" t="s">
        <v>820</v>
      </c>
      <c r="B396" s="65"/>
      <c r="C396" s="66" t="s">
        <v>821</v>
      </c>
      <c r="D396" s="65">
        <v>25</v>
      </c>
      <c r="E396" s="65" t="s">
        <v>26</v>
      </c>
      <c r="F396" s="67">
        <v>5437480</v>
      </c>
      <c r="G396" s="154">
        <f>ROUNDDOWN(D396*F396,-3)</f>
        <v>135937000</v>
      </c>
      <c r="H396" s="188"/>
      <c r="I396" s="66" t="s">
        <v>821</v>
      </c>
      <c r="J396" s="65" cm="1">
        <f t="array" aca="1" ref="J396" ca="1">INDIRECT($J$5&amp;ROW())</f>
        <v>25</v>
      </c>
      <c r="K396" s="65" t="s">
        <v>26</v>
      </c>
      <c r="L396" s="67" cm="1">
        <f t="array" aca="1" ref="L396" ca="1">INDIRECT($L$5&amp;ROW())</f>
        <v>5437480</v>
      </c>
      <c r="M396" s="67">
        <f ca="1">ROUNDDOWN(J396*L396,-3)</f>
        <v>135937000</v>
      </c>
      <c r="N396" s="67">
        <f ca="1">G396-M396</f>
        <v>0</v>
      </c>
      <c r="O396" s="240" t="str">
        <f ca="1">IF(AND(ISBLANK(H396),N396&lt;&gt;0),"Rev","")</f>
        <v/>
      </c>
      <c r="P396" s="244"/>
      <c r="Q396" s="244"/>
      <c r="R396" s="65">
        <v>25</v>
      </c>
      <c r="S396" s="67">
        <v>5437480</v>
      </c>
      <c r="T396" s="67">
        <f>ROUNDDOWN(R396*S396,-3)</f>
        <v>135937000</v>
      </c>
      <c r="U396" s="247">
        <v>25</v>
      </c>
      <c r="V396" s="247">
        <v>5437480</v>
      </c>
      <c r="W396" s="67">
        <f>ROUNDDOWN(U396*V396,-3)</f>
        <v>135937000</v>
      </c>
      <c r="X396" s="247"/>
      <c r="Y396" s="244"/>
    </row>
    <row r="397" spans="1:25" ht="13.2" x14ac:dyDescent="0.25">
      <c r="A397" s="1" t="s">
        <v>822</v>
      </c>
      <c r="B397" s="71" t="s">
        <v>191</v>
      </c>
      <c r="C397" s="72" t="s">
        <v>823</v>
      </c>
      <c r="D397" s="71"/>
      <c r="E397" s="71"/>
      <c r="F397" s="73"/>
      <c r="G397" s="156">
        <f>SUM(G398,G405,G407,G409)</f>
        <v>420700000</v>
      </c>
      <c r="H397" s="190" t="s">
        <v>191</v>
      </c>
      <c r="I397" s="72" t="s">
        <v>823</v>
      </c>
      <c r="J397" s="71"/>
      <c r="K397" s="71"/>
      <c r="L397" s="73"/>
      <c r="M397" s="73">
        <f ca="1">SUM(M398,M405,M407,M409)</f>
        <v>420700000</v>
      </c>
      <c r="N397" s="73">
        <f ca="1">SUM(N398,N405,N407,N409)</f>
        <v>0</v>
      </c>
      <c r="O397" s="156"/>
      <c r="P397" s="244" t="s">
        <v>507</v>
      </c>
      <c r="Q397" s="244" t="s">
        <v>508</v>
      </c>
      <c r="R397" s="71"/>
      <c r="S397" s="73"/>
      <c r="T397" s="73"/>
      <c r="U397" s="247"/>
      <c r="V397" s="244"/>
      <c r="W397" s="244"/>
      <c r="X397" s="247"/>
      <c r="Y397" s="244"/>
    </row>
    <row r="398" spans="1:25" ht="13.2" x14ac:dyDescent="0.25">
      <c r="A398" s="1" t="s">
        <v>824</v>
      </c>
      <c r="B398" s="68" t="s">
        <v>523</v>
      </c>
      <c r="C398" s="69" t="s">
        <v>24</v>
      </c>
      <c r="D398" s="68"/>
      <c r="E398" s="68"/>
      <c r="F398" s="70"/>
      <c r="G398" s="155">
        <f>SUM(G399:G404)</f>
        <v>42900000</v>
      </c>
      <c r="H398" s="189" t="s">
        <v>523</v>
      </c>
      <c r="I398" s="69" t="s">
        <v>24</v>
      </c>
      <c r="J398" s="68"/>
      <c r="K398" s="68"/>
      <c r="L398" s="70"/>
      <c r="M398" s="70">
        <f ca="1">SUM(M399:M404)</f>
        <v>42900000</v>
      </c>
      <c r="N398" s="70">
        <f ca="1">SUM(N399:N404)</f>
        <v>0</v>
      </c>
      <c r="O398" s="155"/>
      <c r="P398" s="244"/>
      <c r="Q398" s="244"/>
      <c r="R398" s="68"/>
      <c r="S398" s="70"/>
      <c r="T398" s="70"/>
      <c r="U398" s="247"/>
      <c r="V398" s="244"/>
      <c r="W398" s="244"/>
      <c r="X398" s="247"/>
      <c r="Y398" s="244"/>
    </row>
    <row r="399" spans="1:25" ht="13.2" x14ac:dyDescent="0.25">
      <c r="A399" s="1" t="s">
        <v>825</v>
      </c>
      <c r="B399" s="65"/>
      <c r="C399" s="66" t="s">
        <v>555</v>
      </c>
      <c r="D399" s="65">
        <v>100</v>
      </c>
      <c r="E399" s="65" t="s">
        <v>26</v>
      </c>
      <c r="F399" s="67">
        <v>75000</v>
      </c>
      <c r="G399" s="154">
        <f t="shared" ref="G399:G404" si="29">ROUNDDOWN(D399*F399,-3)</f>
        <v>7500000</v>
      </c>
      <c r="H399" s="188"/>
      <c r="I399" s="66" t="s">
        <v>555</v>
      </c>
      <c r="J399" s="65" cm="1">
        <f t="array" aca="1" ref="J399" ca="1">INDIRECT($J$5&amp;ROW())</f>
        <v>100</v>
      </c>
      <c r="K399" s="65" t="s">
        <v>26</v>
      </c>
      <c r="L399" s="67" cm="1">
        <f t="array" aca="1" ref="L399" ca="1">INDIRECT($L$5&amp;ROW())</f>
        <v>75000</v>
      </c>
      <c r="M399" s="67">
        <f t="shared" ref="M399:M404" ca="1" si="30">ROUNDDOWN(J399*L399,-3)</f>
        <v>7500000</v>
      </c>
      <c r="N399" s="67">
        <f t="shared" ref="N399:N404" ca="1" si="31">G399-M399</f>
        <v>0</v>
      </c>
      <c r="O399" s="240" t="str">
        <f t="shared" ref="O399:O404" ca="1" si="32">IF(AND(ISBLANK(H399),N399&lt;&gt;0),"Rev","")</f>
        <v/>
      </c>
      <c r="P399" s="244"/>
      <c r="Q399" s="244"/>
      <c r="R399" s="65">
        <v>100</v>
      </c>
      <c r="S399" s="67">
        <v>75000</v>
      </c>
      <c r="T399" s="67">
        <f t="shared" ref="T399:T404" si="33">ROUNDDOWN(R399*S399,-3)</f>
        <v>7500000</v>
      </c>
      <c r="U399" s="247">
        <v>100</v>
      </c>
      <c r="V399" s="247">
        <v>75000</v>
      </c>
      <c r="W399" s="67">
        <f t="shared" ref="W399:W404" si="34">ROUNDDOWN(U399*V399,-3)</f>
        <v>7500000</v>
      </c>
      <c r="X399" s="247"/>
      <c r="Y399" s="244"/>
    </row>
    <row r="400" spans="1:25" ht="13.2" x14ac:dyDescent="0.25">
      <c r="A400" s="1" t="s">
        <v>826</v>
      </c>
      <c r="B400" s="65"/>
      <c r="C400" s="66" t="s">
        <v>556</v>
      </c>
      <c r="D400" s="65">
        <v>2</v>
      </c>
      <c r="E400" s="65" t="s">
        <v>120</v>
      </c>
      <c r="F400" s="67">
        <v>1500000</v>
      </c>
      <c r="G400" s="154">
        <f t="shared" si="29"/>
        <v>3000000</v>
      </c>
      <c r="H400" s="188"/>
      <c r="I400" s="66" t="s">
        <v>556</v>
      </c>
      <c r="J400" s="65" cm="1">
        <f t="array" aca="1" ref="J400" ca="1">INDIRECT($J$5&amp;ROW())</f>
        <v>2</v>
      </c>
      <c r="K400" s="65" t="s">
        <v>120</v>
      </c>
      <c r="L400" s="67" cm="1">
        <f t="array" aca="1" ref="L400" ca="1">INDIRECT($L$5&amp;ROW())</f>
        <v>1500000</v>
      </c>
      <c r="M400" s="67">
        <f t="shared" ca="1" si="30"/>
        <v>3000000</v>
      </c>
      <c r="N400" s="67">
        <f t="shared" ca="1" si="31"/>
        <v>0</v>
      </c>
      <c r="O400" s="240" t="str">
        <f t="shared" ca="1" si="32"/>
        <v/>
      </c>
      <c r="P400" s="244"/>
      <c r="Q400" s="244"/>
      <c r="R400" s="65">
        <v>2</v>
      </c>
      <c r="S400" s="67">
        <v>1500000</v>
      </c>
      <c r="T400" s="67">
        <f t="shared" si="33"/>
        <v>3000000</v>
      </c>
      <c r="U400" s="247">
        <v>2</v>
      </c>
      <c r="V400" s="247">
        <v>1500000</v>
      </c>
      <c r="W400" s="67">
        <f t="shared" si="34"/>
        <v>3000000</v>
      </c>
      <c r="X400" s="247"/>
      <c r="Y400" s="244"/>
    </row>
    <row r="401" spans="1:25" ht="13.2" x14ac:dyDescent="0.25">
      <c r="A401" s="1" t="s">
        <v>827</v>
      </c>
      <c r="B401" s="65"/>
      <c r="C401" s="66" t="s">
        <v>557</v>
      </c>
      <c r="D401" s="65">
        <v>2</v>
      </c>
      <c r="E401" s="65" t="s">
        <v>120</v>
      </c>
      <c r="F401" s="67">
        <v>1500000</v>
      </c>
      <c r="G401" s="154">
        <f t="shared" si="29"/>
        <v>3000000</v>
      </c>
      <c r="H401" s="188"/>
      <c r="I401" s="66" t="s">
        <v>557</v>
      </c>
      <c r="J401" s="65" cm="1">
        <f t="array" aca="1" ref="J401" ca="1">INDIRECT($J$5&amp;ROW())</f>
        <v>2</v>
      </c>
      <c r="K401" s="65" t="s">
        <v>120</v>
      </c>
      <c r="L401" s="67" cm="1">
        <f t="array" aca="1" ref="L401" ca="1">INDIRECT($L$5&amp;ROW())</f>
        <v>1500000</v>
      </c>
      <c r="M401" s="67">
        <f t="shared" ca="1" si="30"/>
        <v>3000000</v>
      </c>
      <c r="N401" s="67">
        <f t="shared" ca="1" si="31"/>
        <v>0</v>
      </c>
      <c r="O401" s="240" t="str">
        <f t="shared" ca="1" si="32"/>
        <v/>
      </c>
      <c r="P401" s="244"/>
      <c r="Q401" s="244"/>
      <c r="R401" s="65">
        <v>2</v>
      </c>
      <c r="S401" s="67">
        <v>1500000</v>
      </c>
      <c r="T401" s="67">
        <f t="shared" si="33"/>
        <v>3000000</v>
      </c>
      <c r="U401" s="247">
        <v>2</v>
      </c>
      <c r="V401" s="247">
        <v>1500000</v>
      </c>
      <c r="W401" s="67">
        <f t="shared" si="34"/>
        <v>3000000</v>
      </c>
      <c r="X401" s="247"/>
      <c r="Y401" s="244"/>
    </row>
    <row r="402" spans="1:25" ht="13.2" x14ac:dyDescent="0.25">
      <c r="A402" s="1" t="s">
        <v>828</v>
      </c>
      <c r="B402" s="65"/>
      <c r="C402" s="66" t="s">
        <v>558</v>
      </c>
      <c r="D402" s="65">
        <v>2</v>
      </c>
      <c r="E402" s="65" t="s">
        <v>120</v>
      </c>
      <c r="F402" s="67">
        <v>1000000</v>
      </c>
      <c r="G402" s="154">
        <f t="shared" si="29"/>
        <v>2000000</v>
      </c>
      <c r="H402" s="188"/>
      <c r="I402" s="66" t="s">
        <v>558</v>
      </c>
      <c r="J402" s="65" cm="1">
        <f t="array" aca="1" ref="J402" ca="1">INDIRECT($J$5&amp;ROW())</f>
        <v>2</v>
      </c>
      <c r="K402" s="65" t="s">
        <v>120</v>
      </c>
      <c r="L402" s="67" cm="1">
        <f t="array" aca="1" ref="L402" ca="1">INDIRECT($L$5&amp;ROW())</f>
        <v>1000000</v>
      </c>
      <c r="M402" s="67">
        <f t="shared" ca="1" si="30"/>
        <v>2000000</v>
      </c>
      <c r="N402" s="67">
        <f t="shared" ca="1" si="31"/>
        <v>0</v>
      </c>
      <c r="O402" s="240" t="str">
        <f t="shared" ca="1" si="32"/>
        <v/>
      </c>
      <c r="P402" s="244"/>
      <c r="Q402" s="244"/>
      <c r="R402" s="65">
        <v>2</v>
      </c>
      <c r="S402" s="67">
        <v>1000000</v>
      </c>
      <c r="T402" s="67">
        <f t="shared" si="33"/>
        <v>2000000</v>
      </c>
      <c r="U402" s="247">
        <v>2</v>
      </c>
      <c r="V402" s="247">
        <v>1000000</v>
      </c>
      <c r="W402" s="67">
        <f t="shared" si="34"/>
        <v>2000000</v>
      </c>
      <c r="X402" s="247"/>
      <c r="Y402" s="244"/>
    </row>
    <row r="403" spans="1:25" ht="13.2" x14ac:dyDescent="0.25">
      <c r="A403" s="1" t="s">
        <v>829</v>
      </c>
      <c r="B403" s="65"/>
      <c r="C403" s="66" t="s">
        <v>830</v>
      </c>
      <c r="D403" s="65">
        <v>20</v>
      </c>
      <c r="E403" s="65" t="s">
        <v>59</v>
      </c>
      <c r="F403" s="67">
        <v>250000</v>
      </c>
      <c r="G403" s="154">
        <f t="shared" si="29"/>
        <v>5000000</v>
      </c>
      <c r="H403" s="188"/>
      <c r="I403" s="66" t="s">
        <v>830</v>
      </c>
      <c r="J403" s="65" cm="1">
        <f t="array" aca="1" ref="J403" ca="1">INDIRECT($J$5&amp;ROW())</f>
        <v>20</v>
      </c>
      <c r="K403" s="65" t="s">
        <v>59</v>
      </c>
      <c r="L403" s="67" cm="1">
        <f t="array" aca="1" ref="L403" ca="1">INDIRECT($L$5&amp;ROW())</f>
        <v>250000</v>
      </c>
      <c r="M403" s="67">
        <f t="shared" ca="1" si="30"/>
        <v>5000000</v>
      </c>
      <c r="N403" s="67">
        <f t="shared" ca="1" si="31"/>
        <v>0</v>
      </c>
      <c r="O403" s="240" t="str">
        <f t="shared" ca="1" si="32"/>
        <v/>
      </c>
      <c r="P403" s="244"/>
      <c r="Q403" s="244"/>
      <c r="R403" s="65">
        <v>20</v>
      </c>
      <c r="S403" s="67">
        <v>250000</v>
      </c>
      <c r="T403" s="67">
        <f t="shared" si="33"/>
        <v>5000000</v>
      </c>
      <c r="U403" s="247">
        <v>20</v>
      </c>
      <c r="V403" s="247">
        <v>250000</v>
      </c>
      <c r="W403" s="67">
        <f t="shared" si="34"/>
        <v>5000000</v>
      </c>
      <c r="X403" s="247"/>
      <c r="Y403" s="244"/>
    </row>
    <row r="404" spans="1:25" ht="13.2" x14ac:dyDescent="0.25">
      <c r="A404" s="1" t="s">
        <v>831</v>
      </c>
      <c r="B404" s="65"/>
      <c r="C404" s="66" t="s">
        <v>832</v>
      </c>
      <c r="D404" s="65">
        <v>80</v>
      </c>
      <c r="E404" s="65" t="s">
        <v>26</v>
      </c>
      <c r="F404" s="67">
        <v>280000</v>
      </c>
      <c r="G404" s="154">
        <f t="shared" si="29"/>
        <v>22400000</v>
      </c>
      <c r="H404" s="188"/>
      <c r="I404" s="66" t="s">
        <v>832</v>
      </c>
      <c r="J404" s="65" cm="1">
        <f t="array" aca="1" ref="J404" ca="1">INDIRECT($J$5&amp;ROW())</f>
        <v>80</v>
      </c>
      <c r="K404" s="65" t="s">
        <v>26</v>
      </c>
      <c r="L404" s="67" cm="1">
        <f t="array" aca="1" ref="L404" ca="1">INDIRECT($L$5&amp;ROW())</f>
        <v>280000</v>
      </c>
      <c r="M404" s="67">
        <f t="shared" ca="1" si="30"/>
        <v>22400000</v>
      </c>
      <c r="N404" s="67">
        <f t="shared" ca="1" si="31"/>
        <v>0</v>
      </c>
      <c r="O404" s="240" t="str">
        <f t="shared" ca="1" si="32"/>
        <v/>
      </c>
      <c r="P404" s="244"/>
      <c r="Q404" s="244"/>
      <c r="R404" s="65">
        <v>80</v>
      </c>
      <c r="S404" s="67">
        <v>280000</v>
      </c>
      <c r="T404" s="67">
        <f t="shared" si="33"/>
        <v>22400000</v>
      </c>
      <c r="U404" s="247">
        <v>80</v>
      </c>
      <c r="V404" s="247">
        <v>280000</v>
      </c>
      <c r="W404" s="67">
        <f t="shared" si="34"/>
        <v>22400000</v>
      </c>
      <c r="X404" s="247"/>
      <c r="Y404" s="244"/>
    </row>
    <row r="405" spans="1:25" ht="13.2" x14ac:dyDescent="0.25">
      <c r="A405" s="1" t="s">
        <v>833</v>
      </c>
      <c r="B405" s="62" t="s">
        <v>528</v>
      </c>
      <c r="C405" s="63" t="s">
        <v>31</v>
      </c>
      <c r="D405" s="62"/>
      <c r="E405" s="62"/>
      <c r="F405" s="64"/>
      <c r="G405" s="153">
        <f>G406</f>
        <v>16000000</v>
      </c>
      <c r="H405" s="187" t="s">
        <v>528</v>
      </c>
      <c r="I405" s="63" t="s">
        <v>31</v>
      </c>
      <c r="J405" s="62"/>
      <c r="K405" s="62"/>
      <c r="L405" s="64"/>
      <c r="M405" s="64">
        <f ca="1">M406</f>
        <v>16000000</v>
      </c>
      <c r="N405" s="64">
        <f ca="1">N406</f>
        <v>0</v>
      </c>
      <c r="O405" s="153"/>
      <c r="P405" s="244"/>
      <c r="Q405" s="244"/>
      <c r="R405" s="62"/>
      <c r="S405" s="64"/>
      <c r="T405" s="64"/>
      <c r="U405" s="247"/>
      <c r="V405" s="244"/>
      <c r="W405" s="244"/>
      <c r="X405" s="247"/>
      <c r="Y405" s="244"/>
    </row>
    <row r="406" spans="1:25" ht="13.2" x14ac:dyDescent="0.25">
      <c r="A406" s="1" t="s">
        <v>834</v>
      </c>
      <c r="B406" s="65"/>
      <c r="C406" s="66" t="s">
        <v>559</v>
      </c>
      <c r="D406" s="65">
        <v>16</v>
      </c>
      <c r="E406" s="65" t="s">
        <v>33</v>
      </c>
      <c r="F406" s="67">
        <v>1000000</v>
      </c>
      <c r="G406" s="154">
        <f>ROUNDDOWN(D406*F406,-3)</f>
        <v>16000000</v>
      </c>
      <c r="H406" s="188"/>
      <c r="I406" s="66" t="s">
        <v>559</v>
      </c>
      <c r="J406" s="65" cm="1">
        <f t="array" aca="1" ref="J406" ca="1">INDIRECT($J$5&amp;ROW())</f>
        <v>16</v>
      </c>
      <c r="K406" s="65" t="s">
        <v>33</v>
      </c>
      <c r="L406" s="67" cm="1">
        <f t="array" aca="1" ref="L406" ca="1">INDIRECT($L$5&amp;ROW())</f>
        <v>1000000</v>
      </c>
      <c r="M406" s="67">
        <f ca="1">ROUNDDOWN(J406*L406,-3)</f>
        <v>16000000</v>
      </c>
      <c r="N406" s="67">
        <f ca="1">G406-M406</f>
        <v>0</v>
      </c>
      <c r="O406" s="240" t="str">
        <f ca="1">IF(AND(ISBLANK(H406),N406&lt;&gt;0),"Rev","")</f>
        <v/>
      </c>
      <c r="P406" s="244"/>
      <c r="Q406" s="244"/>
      <c r="R406" s="65">
        <v>16</v>
      </c>
      <c r="S406" s="67">
        <v>1000000</v>
      </c>
      <c r="T406" s="67">
        <f>ROUNDDOWN(R406*S406,-3)</f>
        <v>16000000</v>
      </c>
      <c r="U406" s="247">
        <v>16</v>
      </c>
      <c r="V406" s="247">
        <v>1000000</v>
      </c>
      <c r="W406" s="67">
        <f>ROUNDDOWN(U406*V406,-3)</f>
        <v>16000000</v>
      </c>
      <c r="X406" s="247"/>
      <c r="Y406" s="244"/>
    </row>
    <row r="407" spans="1:25" ht="13.2" x14ac:dyDescent="0.25">
      <c r="A407" s="1" t="s">
        <v>835</v>
      </c>
      <c r="B407" s="68" t="s">
        <v>525</v>
      </c>
      <c r="C407" s="69" t="s">
        <v>35</v>
      </c>
      <c r="D407" s="68"/>
      <c r="E407" s="68"/>
      <c r="F407" s="70"/>
      <c r="G407" s="155">
        <f>G408</f>
        <v>15000000</v>
      </c>
      <c r="H407" s="189" t="s">
        <v>525</v>
      </c>
      <c r="I407" s="69" t="s">
        <v>35</v>
      </c>
      <c r="J407" s="68"/>
      <c r="K407" s="68"/>
      <c r="L407" s="70"/>
      <c r="M407" s="70">
        <f ca="1">M408</f>
        <v>15000000</v>
      </c>
      <c r="N407" s="70">
        <f ca="1">N408</f>
        <v>0</v>
      </c>
      <c r="O407" s="155"/>
      <c r="P407" s="244"/>
      <c r="Q407" s="244"/>
      <c r="R407" s="68"/>
      <c r="S407" s="70"/>
      <c r="T407" s="70"/>
      <c r="U407" s="247"/>
      <c r="V407" s="244"/>
      <c r="W407" s="244"/>
      <c r="X407" s="247"/>
      <c r="Y407" s="244"/>
    </row>
    <row r="408" spans="1:25" ht="13.2" x14ac:dyDescent="0.25">
      <c r="A408" s="1" t="s">
        <v>836</v>
      </c>
      <c r="B408" s="65"/>
      <c r="C408" s="66" t="s">
        <v>837</v>
      </c>
      <c r="D408" s="65">
        <v>2</v>
      </c>
      <c r="E408" s="65" t="s">
        <v>26</v>
      </c>
      <c r="F408" s="67">
        <v>7500000</v>
      </c>
      <c r="G408" s="154">
        <f>ROUNDDOWN(D408*F408,-3)</f>
        <v>15000000</v>
      </c>
      <c r="H408" s="188"/>
      <c r="I408" s="66" t="s">
        <v>837</v>
      </c>
      <c r="J408" s="65" cm="1">
        <f t="array" aca="1" ref="J408" ca="1">INDIRECT($J$5&amp;ROW())</f>
        <v>2</v>
      </c>
      <c r="K408" s="65" t="s">
        <v>26</v>
      </c>
      <c r="L408" s="67" cm="1">
        <f t="array" aca="1" ref="L408" ca="1">INDIRECT($L$5&amp;ROW())</f>
        <v>7500000</v>
      </c>
      <c r="M408" s="67">
        <f ca="1">ROUNDDOWN(J408*L408,-3)</f>
        <v>15000000</v>
      </c>
      <c r="N408" s="67">
        <f ca="1">G408-M408</f>
        <v>0</v>
      </c>
      <c r="O408" s="240" t="str">
        <f ca="1">IF(AND(ISBLANK(H408),N408&lt;&gt;0),"Rev","")</f>
        <v/>
      </c>
      <c r="P408" s="244"/>
      <c r="Q408" s="244"/>
      <c r="R408" s="65">
        <v>2</v>
      </c>
      <c r="S408" s="67">
        <v>7500000</v>
      </c>
      <c r="T408" s="67">
        <f>ROUNDDOWN(R408*S408,-3)</f>
        <v>15000000</v>
      </c>
      <c r="U408" s="247">
        <v>2</v>
      </c>
      <c r="V408" s="247">
        <v>7500000</v>
      </c>
      <c r="W408" s="67">
        <f>ROUNDDOWN(U408*V408,-3)</f>
        <v>15000000</v>
      </c>
      <c r="X408" s="247"/>
      <c r="Y408" s="244"/>
    </row>
    <row r="409" spans="1:25" ht="13.2" x14ac:dyDescent="0.25">
      <c r="A409" s="1" t="s">
        <v>838</v>
      </c>
      <c r="B409" s="68" t="s">
        <v>529</v>
      </c>
      <c r="C409" s="69" t="s">
        <v>477</v>
      </c>
      <c r="D409" s="68"/>
      <c r="E409" s="68"/>
      <c r="F409" s="70"/>
      <c r="G409" s="155">
        <f>SUM(G410:G412)</f>
        <v>346800000</v>
      </c>
      <c r="H409" s="189" t="s">
        <v>529</v>
      </c>
      <c r="I409" s="69" t="s">
        <v>477</v>
      </c>
      <c r="J409" s="68"/>
      <c r="K409" s="68"/>
      <c r="L409" s="70"/>
      <c r="M409" s="70">
        <f ca="1">SUM(M410:M412)</f>
        <v>346800000</v>
      </c>
      <c r="N409" s="70">
        <f ca="1">SUM(N410:N412)</f>
        <v>0</v>
      </c>
      <c r="O409" s="155"/>
      <c r="P409" s="244"/>
      <c r="Q409" s="244"/>
      <c r="R409" s="68"/>
      <c r="S409" s="70"/>
      <c r="T409" s="70"/>
      <c r="U409" s="247"/>
      <c r="V409" s="244"/>
      <c r="W409" s="244"/>
      <c r="X409" s="247"/>
      <c r="Y409" s="244"/>
    </row>
    <row r="410" spans="1:25" ht="13.2" x14ac:dyDescent="0.25">
      <c r="A410" s="1" t="s">
        <v>839</v>
      </c>
      <c r="B410" s="65"/>
      <c r="C410" s="66" t="s">
        <v>840</v>
      </c>
      <c r="D410" s="65">
        <v>160</v>
      </c>
      <c r="E410" s="65" t="s">
        <v>479</v>
      </c>
      <c r="F410" s="67">
        <v>825000</v>
      </c>
      <c r="G410" s="154">
        <f>ROUNDDOWN(D410*F410,-3)</f>
        <v>132000000</v>
      </c>
      <c r="H410" s="188"/>
      <c r="I410" s="66" t="s">
        <v>840</v>
      </c>
      <c r="J410" s="65" cm="1">
        <f t="array" aca="1" ref="J410" ca="1">INDIRECT($J$5&amp;ROW())</f>
        <v>160</v>
      </c>
      <c r="K410" s="65" t="s">
        <v>479</v>
      </c>
      <c r="L410" s="67" cm="1">
        <f t="array" aca="1" ref="L410" ca="1">INDIRECT($L$5&amp;ROW())</f>
        <v>825000</v>
      </c>
      <c r="M410" s="67">
        <f ca="1">ROUNDDOWN(J410*L410,-3)</f>
        <v>132000000</v>
      </c>
      <c r="N410" s="67">
        <f ca="1">G410-M410</f>
        <v>0</v>
      </c>
      <c r="O410" s="240" t="str">
        <f ca="1">IF(AND(ISBLANK(H410),N410&lt;&gt;0),"Rev","")</f>
        <v/>
      </c>
      <c r="P410" s="244"/>
      <c r="Q410" s="244"/>
      <c r="R410" s="65">
        <v>160</v>
      </c>
      <c r="S410" s="67">
        <v>825000</v>
      </c>
      <c r="T410" s="67">
        <f>ROUNDDOWN(R410*S410,-3)</f>
        <v>132000000</v>
      </c>
      <c r="U410" s="247">
        <v>160</v>
      </c>
      <c r="V410" s="247">
        <v>825000</v>
      </c>
      <c r="W410" s="67">
        <f>ROUNDDOWN(U410*V410,-3)</f>
        <v>132000000</v>
      </c>
      <c r="X410" s="247"/>
      <c r="Y410" s="244"/>
    </row>
    <row r="411" spans="1:25" ht="13.2" x14ac:dyDescent="0.25">
      <c r="A411" s="1" t="s">
        <v>841</v>
      </c>
      <c r="B411" s="65"/>
      <c r="C411" s="66" t="s">
        <v>842</v>
      </c>
      <c r="D411" s="65">
        <v>240</v>
      </c>
      <c r="E411" s="65" t="s">
        <v>479</v>
      </c>
      <c r="F411" s="67">
        <v>145000</v>
      </c>
      <c r="G411" s="154">
        <f>ROUNDDOWN(D411*F411,-3)</f>
        <v>34800000</v>
      </c>
      <c r="H411" s="188"/>
      <c r="I411" s="66" t="s">
        <v>842</v>
      </c>
      <c r="J411" s="65" cm="1">
        <f t="array" aca="1" ref="J411" ca="1">INDIRECT($J$5&amp;ROW())</f>
        <v>240</v>
      </c>
      <c r="K411" s="65" t="s">
        <v>479</v>
      </c>
      <c r="L411" s="67" cm="1">
        <f t="array" aca="1" ref="L411" ca="1">INDIRECT($L$5&amp;ROW())</f>
        <v>145000</v>
      </c>
      <c r="M411" s="67">
        <f ca="1">ROUNDDOWN(J411*L411,-3)</f>
        <v>34800000</v>
      </c>
      <c r="N411" s="67">
        <f ca="1">G411-M411</f>
        <v>0</v>
      </c>
      <c r="O411" s="240" t="str">
        <f ca="1">IF(AND(ISBLANK(H411),N411&lt;&gt;0),"Rev","")</f>
        <v/>
      </c>
      <c r="P411" s="244"/>
      <c r="Q411" s="244"/>
      <c r="R411" s="65">
        <v>240</v>
      </c>
      <c r="S411" s="67">
        <v>145000</v>
      </c>
      <c r="T411" s="67">
        <f>ROUNDDOWN(R411*S411,-3)</f>
        <v>34800000</v>
      </c>
      <c r="U411" s="247">
        <v>240</v>
      </c>
      <c r="V411" s="247">
        <v>145000</v>
      </c>
      <c r="W411" s="67">
        <f>ROUNDDOWN(U411*V411,-3)</f>
        <v>34800000</v>
      </c>
      <c r="X411" s="247"/>
      <c r="Y411" s="244"/>
    </row>
    <row r="412" spans="1:25" ht="13.2" x14ac:dyDescent="0.25">
      <c r="A412" s="1" t="s">
        <v>843</v>
      </c>
      <c r="B412" s="65"/>
      <c r="C412" s="66" t="s">
        <v>844</v>
      </c>
      <c r="D412" s="65">
        <v>30</v>
      </c>
      <c r="E412" s="65" t="s">
        <v>26</v>
      </c>
      <c r="F412" s="67">
        <v>6000000</v>
      </c>
      <c r="G412" s="154">
        <f>ROUNDDOWN(D412*F412,-3)</f>
        <v>180000000</v>
      </c>
      <c r="H412" s="188"/>
      <c r="I412" s="66" t="s">
        <v>844</v>
      </c>
      <c r="J412" s="65" cm="1">
        <f t="array" aca="1" ref="J412" ca="1">INDIRECT($J$5&amp;ROW())</f>
        <v>30</v>
      </c>
      <c r="K412" s="65" t="s">
        <v>26</v>
      </c>
      <c r="L412" s="67" cm="1">
        <f t="array" aca="1" ref="L412" ca="1">INDIRECT($L$5&amp;ROW())</f>
        <v>6000000</v>
      </c>
      <c r="M412" s="67">
        <f ca="1">ROUNDDOWN(J412*L412,-3)</f>
        <v>180000000</v>
      </c>
      <c r="N412" s="67">
        <f ca="1">G412-M412</f>
        <v>0</v>
      </c>
      <c r="O412" s="240" t="str">
        <f ca="1">IF(AND(ISBLANK(H412),N412&lt;&gt;0),"Rev","")</f>
        <v/>
      </c>
      <c r="P412" s="244"/>
      <c r="Q412" s="244"/>
      <c r="R412" s="65">
        <v>30</v>
      </c>
      <c r="S412" s="67">
        <v>6000000</v>
      </c>
      <c r="T412" s="67">
        <f>ROUNDDOWN(R412*S412,-3)</f>
        <v>180000000</v>
      </c>
      <c r="U412" s="247">
        <v>30</v>
      </c>
      <c r="V412" s="247">
        <v>6000000</v>
      </c>
      <c r="W412" s="67">
        <f>ROUNDDOWN(U412*V412,-3)</f>
        <v>180000000</v>
      </c>
      <c r="X412" s="247"/>
      <c r="Y412" s="244"/>
    </row>
    <row r="413" spans="1:25" ht="13.2" x14ac:dyDescent="0.25">
      <c r="A413" s="1" t="s">
        <v>350</v>
      </c>
      <c r="B413" s="53" t="s">
        <v>351</v>
      </c>
      <c r="C413" s="54" t="s">
        <v>352</v>
      </c>
      <c r="D413" s="53">
        <v>2</v>
      </c>
      <c r="E413" s="53" t="s">
        <v>317</v>
      </c>
      <c r="F413" s="55"/>
      <c r="G413" s="150">
        <f>SUM(G414,G451)</f>
        <v>773732000</v>
      </c>
      <c r="H413" s="184" t="s">
        <v>351</v>
      </c>
      <c r="I413" s="54" t="s">
        <v>352</v>
      </c>
      <c r="J413" s="53">
        <v>2</v>
      </c>
      <c r="K413" s="53" t="s">
        <v>317</v>
      </c>
      <c r="L413" s="55"/>
      <c r="M413" s="55">
        <f ca="1">SUM(M414,M451)</f>
        <v>730232000</v>
      </c>
      <c r="N413" s="55">
        <f ca="1">SUM(N414,N451)</f>
        <v>43500000</v>
      </c>
      <c r="O413" s="150"/>
      <c r="P413" s="244"/>
      <c r="Q413" s="244"/>
      <c r="R413" s="53">
        <v>2</v>
      </c>
      <c r="S413" s="55"/>
      <c r="T413" s="55"/>
      <c r="U413" s="247"/>
      <c r="V413" s="244"/>
      <c r="W413" s="244"/>
      <c r="X413" s="247"/>
      <c r="Y413" s="244"/>
    </row>
    <row r="414" spans="1:25" ht="26.4" x14ac:dyDescent="0.25">
      <c r="A414" s="1" t="s">
        <v>353</v>
      </c>
      <c r="B414" s="56" t="s">
        <v>606</v>
      </c>
      <c r="C414" s="57" t="s">
        <v>354</v>
      </c>
      <c r="D414" s="56"/>
      <c r="E414" s="56" t="s">
        <v>554</v>
      </c>
      <c r="F414" s="58"/>
      <c r="G414" s="151">
        <f>SUM(G415,G426,G440)</f>
        <v>669421000</v>
      </c>
      <c r="H414" s="185" t="s">
        <v>606</v>
      </c>
      <c r="I414" s="57" t="s">
        <v>354</v>
      </c>
      <c r="J414" s="56"/>
      <c r="K414" s="56" t="s">
        <v>554</v>
      </c>
      <c r="L414" s="58"/>
      <c r="M414" s="58">
        <f ca="1">SUM(M415,M426,M440)</f>
        <v>631921000</v>
      </c>
      <c r="N414" s="58">
        <f ca="1">SUM(N415,N426,N440)</f>
        <v>37500000</v>
      </c>
      <c r="O414" s="151"/>
      <c r="P414" s="244"/>
      <c r="Q414" s="244"/>
      <c r="R414" s="56"/>
      <c r="S414" s="58"/>
      <c r="T414" s="58"/>
      <c r="U414" s="247"/>
      <c r="V414" s="244"/>
      <c r="W414" s="244"/>
      <c r="X414" s="247"/>
      <c r="Y414" s="244"/>
    </row>
    <row r="415" spans="1:25" ht="13.2" x14ac:dyDescent="0.25">
      <c r="A415" s="1" t="s">
        <v>355</v>
      </c>
      <c r="B415" s="59" t="s">
        <v>21</v>
      </c>
      <c r="C415" s="60" t="s">
        <v>845</v>
      </c>
      <c r="D415" s="59"/>
      <c r="E415" s="59"/>
      <c r="F415" s="61"/>
      <c r="G415" s="152">
        <f>SUM(G416,G422,G424)</f>
        <v>150075000</v>
      </c>
      <c r="H415" s="186" t="s">
        <v>21</v>
      </c>
      <c r="I415" s="60" t="s">
        <v>845</v>
      </c>
      <c r="J415" s="59"/>
      <c r="K415" s="59"/>
      <c r="L415" s="61"/>
      <c r="M415" s="61">
        <f ca="1">SUM(M416,M422,M424)</f>
        <v>136075000</v>
      </c>
      <c r="N415" s="61">
        <f ca="1">SUM(N416,N422,N424)</f>
        <v>14000000</v>
      </c>
      <c r="O415" s="152"/>
      <c r="P415" s="244" t="s">
        <v>507</v>
      </c>
      <c r="Q415" s="244" t="s">
        <v>509</v>
      </c>
      <c r="R415" s="59"/>
      <c r="S415" s="61"/>
      <c r="T415" s="61"/>
      <c r="U415" s="247"/>
      <c r="V415" s="244"/>
      <c r="W415" s="244"/>
      <c r="X415" s="247"/>
      <c r="Y415" s="244"/>
    </row>
    <row r="416" spans="1:25" ht="13.2" x14ac:dyDescent="0.25">
      <c r="A416" s="1" t="s">
        <v>356</v>
      </c>
      <c r="B416" s="62" t="s">
        <v>523</v>
      </c>
      <c r="C416" s="63" t="s">
        <v>24</v>
      </c>
      <c r="D416" s="62"/>
      <c r="E416" s="62"/>
      <c r="F416" s="64"/>
      <c r="G416" s="153">
        <f>SUM(G417:G421)</f>
        <v>40000000</v>
      </c>
      <c r="H416" s="187" t="s">
        <v>523</v>
      </c>
      <c r="I416" s="63" t="s">
        <v>24</v>
      </c>
      <c r="J416" s="62"/>
      <c r="K416" s="62"/>
      <c r="L416" s="64"/>
      <c r="M416" s="64">
        <f ca="1">SUM(M417:M421)</f>
        <v>26000000</v>
      </c>
      <c r="N416" s="64">
        <f ca="1">SUM(N417:N421)</f>
        <v>14000000</v>
      </c>
      <c r="O416" s="153"/>
      <c r="P416" s="244"/>
      <c r="Q416" s="244"/>
      <c r="R416" s="62"/>
      <c r="S416" s="64"/>
      <c r="T416" s="64"/>
      <c r="U416" s="247"/>
      <c r="V416" s="244"/>
      <c r="W416" s="244"/>
      <c r="X416" s="247"/>
      <c r="Y416" s="244"/>
    </row>
    <row r="417" spans="1:25" ht="13.2" x14ac:dyDescent="0.25">
      <c r="A417" s="1" t="s">
        <v>357</v>
      </c>
      <c r="B417" s="65"/>
      <c r="C417" s="66" t="s">
        <v>555</v>
      </c>
      <c r="D417" s="65">
        <v>280</v>
      </c>
      <c r="E417" s="65" t="s">
        <v>26</v>
      </c>
      <c r="F417" s="67">
        <v>75000</v>
      </c>
      <c r="G417" s="154">
        <f>ROUNDDOWN(D417*F417,-3)</f>
        <v>21000000</v>
      </c>
      <c r="H417" s="188"/>
      <c r="I417" s="66" t="s">
        <v>555</v>
      </c>
      <c r="J417" s="65" cm="1">
        <f t="array" aca="1" ref="J417" ca="1">INDIRECT($J$5&amp;ROW())</f>
        <v>100</v>
      </c>
      <c r="K417" s="65" t="s">
        <v>26</v>
      </c>
      <c r="L417" s="67" cm="1">
        <f t="array" aca="1" ref="L417" ca="1">INDIRECT($L$5&amp;ROW())</f>
        <v>75000</v>
      </c>
      <c r="M417" s="67">
        <f ca="1">ROUNDDOWN(J417*L417,-3)</f>
        <v>7500000</v>
      </c>
      <c r="N417" s="67">
        <f ca="1">G417-M417</f>
        <v>13500000</v>
      </c>
      <c r="O417" s="240" t="str">
        <f ca="1">IF(AND(ISBLANK(H417),N417&lt;&gt;0),"Rev","")</f>
        <v>Rev</v>
      </c>
      <c r="P417" s="244"/>
      <c r="Q417" s="244"/>
      <c r="R417" s="65">
        <v>280</v>
      </c>
      <c r="S417" s="67">
        <v>75000</v>
      </c>
      <c r="T417" s="67">
        <f>ROUNDDOWN(R417*S417,-3)</f>
        <v>21000000</v>
      </c>
      <c r="U417" s="247">
        <v>100</v>
      </c>
      <c r="V417" s="247">
        <v>75000</v>
      </c>
      <c r="W417" s="67">
        <f>ROUNDDOWN(U417*V417,-3)</f>
        <v>7500000</v>
      </c>
      <c r="X417" s="247"/>
      <c r="Y417" s="244"/>
    </row>
    <row r="418" spans="1:25" ht="13.2" x14ac:dyDescent="0.25">
      <c r="A418" s="1" t="s">
        <v>358</v>
      </c>
      <c r="B418" s="65"/>
      <c r="C418" s="66" t="s">
        <v>556</v>
      </c>
      <c r="D418" s="65">
        <v>4</v>
      </c>
      <c r="E418" s="65" t="s">
        <v>120</v>
      </c>
      <c r="F418" s="67">
        <v>1500000</v>
      </c>
      <c r="G418" s="154">
        <f>ROUNDDOWN(D418*F418,-3)</f>
        <v>6000000</v>
      </c>
      <c r="H418" s="188"/>
      <c r="I418" s="66" t="s">
        <v>556</v>
      </c>
      <c r="J418" s="65" cm="1">
        <f t="array" aca="1" ref="J418" ca="1">INDIRECT($J$5&amp;ROW())</f>
        <v>4</v>
      </c>
      <c r="K418" s="65" t="s">
        <v>120</v>
      </c>
      <c r="L418" s="67" cm="1">
        <f t="array" aca="1" ref="L418" ca="1">INDIRECT($L$5&amp;ROW())</f>
        <v>1500000</v>
      </c>
      <c r="M418" s="67">
        <f ca="1">ROUNDDOWN(J418*L418,-3)</f>
        <v>6000000</v>
      </c>
      <c r="N418" s="67">
        <f ca="1">G418-M418</f>
        <v>0</v>
      </c>
      <c r="O418" s="240" t="str">
        <f ca="1">IF(AND(ISBLANK(H418),N418&lt;&gt;0),"Rev","")</f>
        <v/>
      </c>
      <c r="P418" s="244"/>
      <c r="Q418" s="244"/>
      <c r="R418" s="65">
        <v>4</v>
      </c>
      <c r="S418" s="67">
        <v>1500000</v>
      </c>
      <c r="T418" s="67">
        <f>ROUNDDOWN(R418*S418,-3)</f>
        <v>6000000</v>
      </c>
      <c r="U418" s="247">
        <v>4</v>
      </c>
      <c r="V418" s="247">
        <v>1500000</v>
      </c>
      <c r="W418" s="67">
        <f>ROUNDDOWN(U418*V418,-3)</f>
        <v>6000000</v>
      </c>
      <c r="X418" s="247"/>
      <c r="Y418" s="244"/>
    </row>
    <row r="419" spans="1:25" ht="13.2" x14ac:dyDescent="0.25">
      <c r="A419" s="1" t="s">
        <v>359</v>
      </c>
      <c r="B419" s="65"/>
      <c r="C419" s="66" t="s">
        <v>557</v>
      </c>
      <c r="D419" s="65">
        <v>4</v>
      </c>
      <c r="E419" s="65" t="s">
        <v>120</v>
      </c>
      <c r="F419" s="67">
        <v>1500000</v>
      </c>
      <c r="G419" s="154">
        <f>ROUNDDOWN(D419*F419,-3)</f>
        <v>6000000</v>
      </c>
      <c r="H419" s="188"/>
      <c r="I419" s="66" t="s">
        <v>557</v>
      </c>
      <c r="J419" s="65" cm="1">
        <f t="array" aca="1" ref="J419" ca="1">INDIRECT($J$5&amp;ROW())</f>
        <v>4</v>
      </c>
      <c r="K419" s="65" t="s">
        <v>120</v>
      </c>
      <c r="L419" s="67" cm="1">
        <f t="array" aca="1" ref="L419" ca="1">INDIRECT($L$5&amp;ROW())</f>
        <v>1500000</v>
      </c>
      <c r="M419" s="67">
        <f ca="1">ROUNDDOWN(J419*L419,-3)</f>
        <v>6000000</v>
      </c>
      <c r="N419" s="67">
        <f ca="1">G419-M419</f>
        <v>0</v>
      </c>
      <c r="O419" s="240" t="str">
        <f ca="1">IF(AND(ISBLANK(H419),N419&lt;&gt;0),"Rev","")</f>
        <v/>
      </c>
      <c r="P419" s="244"/>
      <c r="Q419" s="244"/>
      <c r="R419" s="65">
        <v>4</v>
      </c>
      <c r="S419" s="67">
        <v>1500000</v>
      </c>
      <c r="T419" s="67">
        <f>ROUNDDOWN(R419*S419,-3)</f>
        <v>6000000</v>
      </c>
      <c r="U419" s="247">
        <v>4</v>
      </c>
      <c r="V419" s="247">
        <v>1500000</v>
      </c>
      <c r="W419" s="67">
        <f>ROUNDDOWN(U419*V419,-3)</f>
        <v>6000000</v>
      </c>
      <c r="X419" s="247"/>
      <c r="Y419" s="244"/>
    </row>
    <row r="420" spans="1:25" ht="13.2" x14ac:dyDescent="0.25">
      <c r="A420" s="1" t="s">
        <v>360</v>
      </c>
      <c r="B420" s="65"/>
      <c r="C420" s="66" t="s">
        <v>558</v>
      </c>
      <c r="D420" s="65">
        <v>4</v>
      </c>
      <c r="E420" s="65" t="s">
        <v>120</v>
      </c>
      <c r="F420" s="67">
        <v>1000000</v>
      </c>
      <c r="G420" s="154">
        <f>ROUNDDOWN(D420*F420,-3)</f>
        <v>4000000</v>
      </c>
      <c r="H420" s="188"/>
      <c r="I420" s="66" t="s">
        <v>558</v>
      </c>
      <c r="J420" s="65" cm="1">
        <f t="array" aca="1" ref="J420" ca="1">INDIRECT($J$5&amp;ROW())</f>
        <v>4</v>
      </c>
      <c r="K420" s="65" t="s">
        <v>120</v>
      </c>
      <c r="L420" s="67" cm="1">
        <f t="array" aca="1" ref="L420" ca="1">INDIRECT($L$5&amp;ROW())</f>
        <v>1000000</v>
      </c>
      <c r="M420" s="67">
        <f ca="1">ROUNDDOWN(J420*L420,-3)</f>
        <v>4000000</v>
      </c>
      <c r="N420" s="67">
        <f ca="1">G420-M420</f>
        <v>0</v>
      </c>
      <c r="O420" s="240" t="str">
        <f ca="1">IF(AND(ISBLANK(H420),N420&lt;&gt;0),"Rev","")</f>
        <v/>
      </c>
      <c r="P420" s="244"/>
      <c r="Q420" s="244"/>
      <c r="R420" s="65">
        <v>4</v>
      </c>
      <c r="S420" s="67">
        <v>1000000</v>
      </c>
      <c r="T420" s="67">
        <f>ROUNDDOWN(R420*S420,-3)</f>
        <v>4000000</v>
      </c>
      <c r="U420" s="247">
        <v>4</v>
      </c>
      <c r="V420" s="247">
        <v>1000000</v>
      </c>
      <c r="W420" s="67">
        <f>ROUNDDOWN(U420*V420,-3)</f>
        <v>4000000</v>
      </c>
      <c r="X420" s="247"/>
      <c r="Y420" s="244"/>
    </row>
    <row r="421" spans="1:25" ht="13.2" x14ac:dyDescent="0.25">
      <c r="A421" s="1" t="s">
        <v>846</v>
      </c>
      <c r="B421" s="65"/>
      <c r="C421" s="66" t="s">
        <v>790</v>
      </c>
      <c r="D421" s="65">
        <v>12</v>
      </c>
      <c r="E421" s="65" t="s">
        <v>59</v>
      </c>
      <c r="F421" s="67">
        <v>250000</v>
      </c>
      <c r="G421" s="154">
        <f>ROUNDDOWN(D421*F421,-3)</f>
        <v>3000000</v>
      </c>
      <c r="H421" s="188"/>
      <c r="I421" s="66" t="s">
        <v>790</v>
      </c>
      <c r="J421" s="65" cm="1">
        <f t="array" aca="1" ref="J421" ca="1">INDIRECT($J$5&amp;ROW())</f>
        <v>10</v>
      </c>
      <c r="K421" s="65" t="s">
        <v>59</v>
      </c>
      <c r="L421" s="67" cm="1">
        <f t="array" aca="1" ref="L421" ca="1">INDIRECT($L$5&amp;ROW())</f>
        <v>250000</v>
      </c>
      <c r="M421" s="67">
        <f ca="1">ROUNDDOWN(J421*L421,-3)</f>
        <v>2500000</v>
      </c>
      <c r="N421" s="67">
        <f ca="1">G421-M421</f>
        <v>500000</v>
      </c>
      <c r="O421" s="240" t="str">
        <f ca="1">IF(AND(ISBLANK(H421),N421&lt;&gt;0),"Rev","")</f>
        <v>Rev</v>
      </c>
      <c r="P421" s="244"/>
      <c r="Q421" s="244"/>
      <c r="R421" s="65">
        <v>12</v>
      </c>
      <c r="S421" s="67">
        <v>250000</v>
      </c>
      <c r="T421" s="67">
        <f>ROUNDDOWN(R421*S421,-3)</f>
        <v>3000000</v>
      </c>
      <c r="U421" s="247">
        <v>10</v>
      </c>
      <c r="V421" s="247">
        <v>250000</v>
      </c>
      <c r="W421" s="67">
        <f>ROUNDDOWN(U421*V421,-3)</f>
        <v>2500000</v>
      </c>
      <c r="X421" s="247"/>
      <c r="Y421" s="244"/>
    </row>
    <row r="422" spans="1:25" ht="13.2" x14ac:dyDescent="0.25">
      <c r="A422" s="1" t="s">
        <v>361</v>
      </c>
      <c r="B422" s="68" t="s">
        <v>524</v>
      </c>
      <c r="C422" s="69" t="s">
        <v>73</v>
      </c>
      <c r="D422" s="68"/>
      <c r="E422" s="68"/>
      <c r="F422" s="70"/>
      <c r="G422" s="155">
        <f>G423</f>
        <v>1000000</v>
      </c>
      <c r="H422" s="189" t="s">
        <v>524</v>
      </c>
      <c r="I422" s="69" t="s">
        <v>73</v>
      </c>
      <c r="J422" s="68"/>
      <c r="K422" s="68"/>
      <c r="L422" s="70"/>
      <c r="M422" s="70">
        <f ca="1">M423</f>
        <v>1000000</v>
      </c>
      <c r="N422" s="70">
        <f ca="1">N423</f>
        <v>0</v>
      </c>
      <c r="O422" s="155"/>
      <c r="P422" s="244"/>
      <c r="Q422" s="244"/>
      <c r="R422" s="68"/>
      <c r="S422" s="70"/>
      <c r="T422" s="70"/>
      <c r="U422" s="247"/>
      <c r="V422" s="244"/>
      <c r="W422" s="244"/>
      <c r="X422" s="247"/>
      <c r="Y422" s="244"/>
    </row>
    <row r="423" spans="1:25" ht="26.4" x14ac:dyDescent="0.25">
      <c r="A423" s="1" t="s">
        <v>362</v>
      </c>
      <c r="B423" s="65"/>
      <c r="C423" s="66" t="s">
        <v>847</v>
      </c>
      <c r="D423" s="65">
        <v>4</v>
      </c>
      <c r="E423" s="65" t="s">
        <v>120</v>
      </c>
      <c r="F423" s="67">
        <v>250000</v>
      </c>
      <c r="G423" s="154">
        <f>ROUNDDOWN(D423*F423,-3)</f>
        <v>1000000</v>
      </c>
      <c r="H423" s="188"/>
      <c r="I423" s="66" t="s">
        <v>847</v>
      </c>
      <c r="J423" s="65" cm="1">
        <f t="array" aca="1" ref="J423" ca="1">INDIRECT($J$5&amp;ROW())</f>
        <v>4</v>
      </c>
      <c r="K423" s="65" t="s">
        <v>120</v>
      </c>
      <c r="L423" s="67" cm="1">
        <f t="array" aca="1" ref="L423" ca="1">INDIRECT($L$5&amp;ROW())</f>
        <v>250000</v>
      </c>
      <c r="M423" s="67">
        <f ca="1">ROUNDDOWN(J423*L423,-3)</f>
        <v>1000000</v>
      </c>
      <c r="N423" s="67">
        <f ca="1">G423-M423</f>
        <v>0</v>
      </c>
      <c r="O423" s="240" t="str">
        <f ca="1">IF(AND(ISBLANK(H423),N423&lt;&gt;0),"Rev","")</f>
        <v/>
      </c>
      <c r="P423" s="244"/>
      <c r="Q423" s="244"/>
      <c r="R423" s="65">
        <v>4</v>
      </c>
      <c r="S423" s="67">
        <v>250000</v>
      </c>
      <c r="T423" s="67">
        <f>ROUNDDOWN(R423*S423,-3)</f>
        <v>1000000</v>
      </c>
      <c r="U423" s="247">
        <v>4</v>
      </c>
      <c r="V423" s="247">
        <v>250000</v>
      </c>
      <c r="W423" s="67">
        <f>ROUNDDOWN(U423*V423,-3)</f>
        <v>1000000</v>
      </c>
      <c r="X423" s="247"/>
      <c r="Y423" s="244"/>
    </row>
    <row r="424" spans="1:25" ht="13.2" x14ac:dyDescent="0.25">
      <c r="A424" s="1" t="s">
        <v>363</v>
      </c>
      <c r="B424" s="68" t="s">
        <v>525</v>
      </c>
      <c r="C424" s="69" t="s">
        <v>35</v>
      </c>
      <c r="D424" s="68"/>
      <c r="E424" s="68"/>
      <c r="F424" s="70"/>
      <c r="G424" s="155">
        <f>G425</f>
        <v>109075000</v>
      </c>
      <c r="H424" s="189" t="s">
        <v>525</v>
      </c>
      <c r="I424" s="69" t="s">
        <v>35</v>
      </c>
      <c r="J424" s="68"/>
      <c r="K424" s="68"/>
      <c r="L424" s="70"/>
      <c r="M424" s="70">
        <f ca="1">M425</f>
        <v>109075000</v>
      </c>
      <c r="N424" s="70">
        <f ca="1">N425</f>
        <v>0</v>
      </c>
      <c r="O424" s="155"/>
      <c r="P424" s="244"/>
      <c r="Q424" s="244"/>
      <c r="R424" s="68"/>
      <c r="S424" s="70"/>
      <c r="T424" s="70"/>
      <c r="U424" s="247"/>
      <c r="V424" s="244"/>
      <c r="W424" s="244"/>
      <c r="X424" s="247"/>
      <c r="Y424" s="244"/>
    </row>
    <row r="425" spans="1:25" ht="13.2" x14ac:dyDescent="0.25">
      <c r="A425" s="1" t="s">
        <v>364</v>
      </c>
      <c r="B425" s="65"/>
      <c r="C425" s="66" t="s">
        <v>848</v>
      </c>
      <c r="D425" s="65">
        <v>18</v>
      </c>
      <c r="E425" s="65" t="s">
        <v>26</v>
      </c>
      <c r="F425" s="67">
        <v>6059723</v>
      </c>
      <c r="G425" s="154">
        <f>ROUNDDOWN(D425*F425,-3)</f>
        <v>109075000</v>
      </c>
      <c r="H425" s="188"/>
      <c r="I425" s="66" t="s">
        <v>848</v>
      </c>
      <c r="J425" s="65" cm="1">
        <f t="array" aca="1" ref="J425" ca="1">INDIRECT($J$5&amp;ROW())</f>
        <v>18</v>
      </c>
      <c r="K425" s="65" t="s">
        <v>26</v>
      </c>
      <c r="L425" s="67" cm="1">
        <f t="array" aca="1" ref="L425" ca="1">INDIRECT($L$5&amp;ROW())</f>
        <v>6059723</v>
      </c>
      <c r="M425" s="67">
        <f ca="1">ROUNDDOWN(J425*L425,-3)</f>
        <v>109075000</v>
      </c>
      <c r="N425" s="67">
        <f ca="1">G425-M425</f>
        <v>0</v>
      </c>
      <c r="O425" s="240" t="str">
        <f ca="1">IF(AND(ISBLANK(H425),N425&lt;&gt;0),"Rev","")</f>
        <v/>
      </c>
      <c r="P425" s="244"/>
      <c r="Q425" s="244"/>
      <c r="R425" s="65">
        <v>18</v>
      </c>
      <c r="S425" s="67">
        <v>6059723</v>
      </c>
      <c r="T425" s="67">
        <f>ROUNDDOWN(R425*S425,-3)</f>
        <v>109075000</v>
      </c>
      <c r="U425" s="247">
        <v>18</v>
      </c>
      <c r="V425" s="247">
        <v>6059723</v>
      </c>
      <c r="W425" s="67">
        <f>ROUNDDOWN(U425*V425,-3)</f>
        <v>109075000</v>
      </c>
      <c r="X425" s="247"/>
      <c r="Y425" s="244"/>
    </row>
    <row r="426" spans="1:25" ht="26.4" x14ac:dyDescent="0.25">
      <c r="A426" s="1" t="s">
        <v>365</v>
      </c>
      <c r="B426" s="71" t="s">
        <v>38</v>
      </c>
      <c r="C426" s="72" t="s">
        <v>849</v>
      </c>
      <c r="D426" s="71"/>
      <c r="E426" s="71"/>
      <c r="F426" s="73"/>
      <c r="G426" s="156">
        <f>SUM(G427,G433,G436,G438)</f>
        <v>188806000</v>
      </c>
      <c r="H426" s="190" t="s">
        <v>38</v>
      </c>
      <c r="I426" s="72" t="s">
        <v>849</v>
      </c>
      <c r="J426" s="71"/>
      <c r="K426" s="71"/>
      <c r="L426" s="73"/>
      <c r="M426" s="73">
        <f ca="1">SUM(M427,M433,M436,M438)</f>
        <v>182806000</v>
      </c>
      <c r="N426" s="73">
        <f ca="1">SUM(N427,N433,N436,N438)</f>
        <v>6000000</v>
      </c>
      <c r="O426" s="156"/>
      <c r="P426" s="244" t="s">
        <v>507</v>
      </c>
      <c r="Q426" s="244" t="s">
        <v>509</v>
      </c>
      <c r="R426" s="71"/>
      <c r="S426" s="73"/>
      <c r="T426" s="73"/>
      <c r="U426" s="247"/>
      <c r="V426" s="244"/>
      <c r="W426" s="244"/>
      <c r="X426" s="247"/>
      <c r="Y426" s="244"/>
    </row>
    <row r="427" spans="1:25" ht="13.2" x14ac:dyDescent="0.25">
      <c r="A427" s="1" t="s">
        <v>366</v>
      </c>
      <c r="B427" s="68" t="s">
        <v>523</v>
      </c>
      <c r="C427" s="69" t="s">
        <v>24</v>
      </c>
      <c r="D427" s="68"/>
      <c r="E427" s="68"/>
      <c r="F427" s="70"/>
      <c r="G427" s="155">
        <f>SUM(G428:G432)</f>
        <v>33500000</v>
      </c>
      <c r="H427" s="189" t="s">
        <v>523</v>
      </c>
      <c r="I427" s="69" t="s">
        <v>24</v>
      </c>
      <c r="J427" s="68"/>
      <c r="K427" s="68"/>
      <c r="L427" s="70"/>
      <c r="M427" s="70">
        <f ca="1">SUM(M428:M432)</f>
        <v>27500000</v>
      </c>
      <c r="N427" s="70">
        <f ca="1">SUM(N428:N432)</f>
        <v>6000000</v>
      </c>
      <c r="O427" s="155"/>
      <c r="P427" s="244"/>
      <c r="Q427" s="244"/>
      <c r="R427" s="68"/>
      <c r="S427" s="70"/>
      <c r="T427" s="70"/>
      <c r="U427" s="247"/>
      <c r="V427" s="244"/>
      <c r="W427" s="244"/>
      <c r="X427" s="247"/>
      <c r="Y427" s="244"/>
    </row>
    <row r="428" spans="1:25" ht="13.2" x14ac:dyDescent="0.25">
      <c r="A428" s="1" t="s">
        <v>367</v>
      </c>
      <c r="B428" s="65"/>
      <c r="C428" s="66" t="s">
        <v>555</v>
      </c>
      <c r="D428" s="65">
        <v>180</v>
      </c>
      <c r="E428" s="65" t="s">
        <v>26</v>
      </c>
      <c r="F428" s="67">
        <v>75000</v>
      </c>
      <c r="G428" s="154">
        <f>ROUNDDOWN(D428*F428,-3)</f>
        <v>13500000</v>
      </c>
      <c r="H428" s="188"/>
      <c r="I428" s="66" t="s">
        <v>555</v>
      </c>
      <c r="J428" s="65" cm="1">
        <f t="array" aca="1" ref="J428" ca="1">INDIRECT($J$5&amp;ROW())</f>
        <v>100</v>
      </c>
      <c r="K428" s="65" t="s">
        <v>26</v>
      </c>
      <c r="L428" s="67" cm="1">
        <f t="array" aca="1" ref="L428" ca="1">INDIRECT($L$5&amp;ROW())</f>
        <v>75000</v>
      </c>
      <c r="M428" s="67">
        <f ca="1">ROUNDDOWN(J428*L428,-3)</f>
        <v>7500000</v>
      </c>
      <c r="N428" s="67">
        <f ca="1">G428-M428</f>
        <v>6000000</v>
      </c>
      <c r="O428" s="240" t="str">
        <f ca="1">IF(AND(ISBLANK(H428),N428&lt;&gt;0),"Rev","")</f>
        <v>Rev</v>
      </c>
      <c r="P428" s="244"/>
      <c r="Q428" s="244"/>
      <c r="R428" s="65">
        <v>180</v>
      </c>
      <c r="S428" s="67">
        <v>75000</v>
      </c>
      <c r="T428" s="67">
        <f>ROUNDDOWN(R428*S428,-3)</f>
        <v>13500000</v>
      </c>
      <c r="U428" s="247">
        <v>100</v>
      </c>
      <c r="V428" s="247">
        <v>75000</v>
      </c>
      <c r="W428" s="67">
        <f>ROUNDDOWN(U428*V428,-3)</f>
        <v>7500000</v>
      </c>
      <c r="X428" s="247"/>
      <c r="Y428" s="244"/>
    </row>
    <row r="429" spans="1:25" ht="13.2" x14ac:dyDescent="0.25">
      <c r="A429" s="1" t="s">
        <v>368</v>
      </c>
      <c r="B429" s="65"/>
      <c r="C429" s="66" t="s">
        <v>556</v>
      </c>
      <c r="D429" s="65">
        <v>4</v>
      </c>
      <c r="E429" s="65" t="s">
        <v>120</v>
      </c>
      <c r="F429" s="67">
        <v>1500000</v>
      </c>
      <c r="G429" s="154">
        <f>ROUNDDOWN(D429*F429,-3)</f>
        <v>6000000</v>
      </c>
      <c r="H429" s="188"/>
      <c r="I429" s="66" t="s">
        <v>556</v>
      </c>
      <c r="J429" s="65" cm="1">
        <f t="array" aca="1" ref="J429" ca="1">INDIRECT($J$5&amp;ROW())</f>
        <v>4</v>
      </c>
      <c r="K429" s="65" t="s">
        <v>120</v>
      </c>
      <c r="L429" s="67" cm="1">
        <f t="array" aca="1" ref="L429" ca="1">INDIRECT($L$5&amp;ROW())</f>
        <v>1500000</v>
      </c>
      <c r="M429" s="67">
        <f ca="1">ROUNDDOWN(J429*L429,-3)</f>
        <v>6000000</v>
      </c>
      <c r="N429" s="67">
        <f ca="1">G429-M429</f>
        <v>0</v>
      </c>
      <c r="O429" s="240" t="str">
        <f ca="1">IF(AND(ISBLANK(H429),N429&lt;&gt;0),"Rev","")</f>
        <v/>
      </c>
      <c r="P429" s="244"/>
      <c r="Q429" s="244"/>
      <c r="R429" s="65">
        <v>4</v>
      </c>
      <c r="S429" s="67">
        <v>1500000</v>
      </c>
      <c r="T429" s="67">
        <f>ROUNDDOWN(R429*S429,-3)</f>
        <v>6000000</v>
      </c>
      <c r="U429" s="247">
        <v>4</v>
      </c>
      <c r="V429" s="247">
        <v>1500000</v>
      </c>
      <c r="W429" s="67">
        <f>ROUNDDOWN(U429*V429,-3)</f>
        <v>6000000</v>
      </c>
      <c r="X429" s="247"/>
      <c r="Y429" s="244"/>
    </row>
    <row r="430" spans="1:25" ht="13.2" x14ac:dyDescent="0.25">
      <c r="A430" s="1" t="s">
        <v>369</v>
      </c>
      <c r="B430" s="65"/>
      <c r="C430" s="66" t="s">
        <v>557</v>
      </c>
      <c r="D430" s="65">
        <v>4</v>
      </c>
      <c r="E430" s="65" t="s">
        <v>120</v>
      </c>
      <c r="F430" s="67">
        <v>1500000</v>
      </c>
      <c r="G430" s="154">
        <f>ROUNDDOWN(D430*F430,-3)</f>
        <v>6000000</v>
      </c>
      <c r="H430" s="188"/>
      <c r="I430" s="66" t="s">
        <v>557</v>
      </c>
      <c r="J430" s="65" cm="1">
        <f t="array" aca="1" ref="J430" ca="1">INDIRECT($J$5&amp;ROW())</f>
        <v>4</v>
      </c>
      <c r="K430" s="65" t="s">
        <v>120</v>
      </c>
      <c r="L430" s="67" cm="1">
        <f t="array" aca="1" ref="L430" ca="1">INDIRECT($L$5&amp;ROW())</f>
        <v>1500000</v>
      </c>
      <c r="M430" s="67">
        <f ca="1">ROUNDDOWN(J430*L430,-3)</f>
        <v>6000000</v>
      </c>
      <c r="N430" s="67">
        <f ca="1">G430-M430</f>
        <v>0</v>
      </c>
      <c r="O430" s="240" t="str">
        <f ca="1">IF(AND(ISBLANK(H430),N430&lt;&gt;0),"Rev","")</f>
        <v/>
      </c>
      <c r="P430" s="244"/>
      <c r="Q430" s="244"/>
      <c r="R430" s="65">
        <v>4</v>
      </c>
      <c r="S430" s="67">
        <v>1500000</v>
      </c>
      <c r="T430" s="67">
        <f>ROUNDDOWN(R430*S430,-3)</f>
        <v>6000000</v>
      </c>
      <c r="U430" s="247">
        <v>4</v>
      </c>
      <c r="V430" s="247">
        <v>1500000</v>
      </c>
      <c r="W430" s="67">
        <f>ROUNDDOWN(U430*V430,-3)</f>
        <v>6000000</v>
      </c>
      <c r="X430" s="247"/>
      <c r="Y430" s="244"/>
    </row>
    <row r="431" spans="1:25" ht="13.2" x14ac:dyDescent="0.25">
      <c r="A431" s="1" t="s">
        <v>370</v>
      </c>
      <c r="B431" s="65"/>
      <c r="C431" s="66" t="s">
        <v>558</v>
      </c>
      <c r="D431" s="65">
        <v>4</v>
      </c>
      <c r="E431" s="65" t="s">
        <v>120</v>
      </c>
      <c r="F431" s="67">
        <v>1000000</v>
      </c>
      <c r="G431" s="154">
        <f>ROUNDDOWN(D431*F431,-3)</f>
        <v>4000000</v>
      </c>
      <c r="H431" s="188"/>
      <c r="I431" s="66" t="s">
        <v>558</v>
      </c>
      <c r="J431" s="65" cm="1">
        <f t="array" aca="1" ref="J431" ca="1">INDIRECT($J$5&amp;ROW())</f>
        <v>4</v>
      </c>
      <c r="K431" s="65" t="s">
        <v>120</v>
      </c>
      <c r="L431" s="67" cm="1">
        <f t="array" aca="1" ref="L431" ca="1">INDIRECT($L$5&amp;ROW())</f>
        <v>1000000</v>
      </c>
      <c r="M431" s="67">
        <f ca="1">ROUNDDOWN(J431*L431,-3)</f>
        <v>4000000</v>
      </c>
      <c r="N431" s="67">
        <f ca="1">G431-M431</f>
        <v>0</v>
      </c>
      <c r="O431" s="240" t="str">
        <f ca="1">IF(AND(ISBLANK(H431),N431&lt;&gt;0),"Rev","")</f>
        <v/>
      </c>
      <c r="P431" s="244"/>
      <c r="Q431" s="244"/>
      <c r="R431" s="65">
        <v>4</v>
      </c>
      <c r="S431" s="67">
        <v>1000000</v>
      </c>
      <c r="T431" s="67">
        <f>ROUNDDOWN(R431*S431,-3)</f>
        <v>4000000</v>
      </c>
      <c r="U431" s="247">
        <v>4</v>
      </c>
      <c r="V431" s="247">
        <v>1000000</v>
      </c>
      <c r="W431" s="67">
        <f>ROUNDDOWN(U431*V431,-3)</f>
        <v>4000000</v>
      </c>
      <c r="X431" s="247"/>
      <c r="Y431" s="244"/>
    </row>
    <row r="432" spans="1:25" ht="13.2" x14ac:dyDescent="0.25">
      <c r="A432" s="1" t="s">
        <v>371</v>
      </c>
      <c r="B432" s="65"/>
      <c r="C432" s="66" t="s">
        <v>850</v>
      </c>
      <c r="D432" s="65">
        <v>8</v>
      </c>
      <c r="E432" s="65" t="s">
        <v>59</v>
      </c>
      <c r="F432" s="67">
        <v>500000</v>
      </c>
      <c r="G432" s="154">
        <f>ROUNDDOWN(D432*F432,-3)</f>
        <v>4000000</v>
      </c>
      <c r="H432" s="188"/>
      <c r="I432" s="66" t="s">
        <v>850</v>
      </c>
      <c r="J432" s="65" cm="1">
        <f t="array" aca="1" ref="J432" ca="1">INDIRECT($J$5&amp;ROW())</f>
        <v>8</v>
      </c>
      <c r="K432" s="65" t="s">
        <v>59</v>
      </c>
      <c r="L432" s="67" cm="1">
        <f t="array" aca="1" ref="L432" ca="1">INDIRECT($L$5&amp;ROW())</f>
        <v>500000</v>
      </c>
      <c r="M432" s="67">
        <f ca="1">ROUNDDOWN(J432*L432,-3)</f>
        <v>4000000</v>
      </c>
      <c r="N432" s="67">
        <f ca="1">G432-M432</f>
        <v>0</v>
      </c>
      <c r="O432" s="240" t="str">
        <f ca="1">IF(AND(ISBLANK(H432),N432&lt;&gt;0),"Rev","")</f>
        <v/>
      </c>
      <c r="P432" s="244"/>
      <c r="Q432" s="244"/>
      <c r="R432" s="65">
        <v>8</v>
      </c>
      <c r="S432" s="67">
        <v>500000</v>
      </c>
      <c r="T432" s="67">
        <f>ROUNDDOWN(R432*S432,-3)</f>
        <v>4000000</v>
      </c>
      <c r="U432" s="247">
        <v>8</v>
      </c>
      <c r="V432" s="247">
        <v>500000</v>
      </c>
      <c r="W432" s="67">
        <f>ROUNDDOWN(U432*V432,-3)</f>
        <v>4000000</v>
      </c>
      <c r="X432" s="247"/>
      <c r="Y432" s="244"/>
    </row>
    <row r="433" spans="1:25" ht="13.2" x14ac:dyDescent="0.25">
      <c r="A433" s="1" t="s">
        <v>372</v>
      </c>
      <c r="B433" s="68" t="s">
        <v>524</v>
      </c>
      <c r="C433" s="69" t="s">
        <v>73</v>
      </c>
      <c r="D433" s="68"/>
      <c r="E433" s="68"/>
      <c r="F433" s="70"/>
      <c r="G433" s="155">
        <f>SUM(G434:G435)</f>
        <v>31000000</v>
      </c>
      <c r="H433" s="189" t="s">
        <v>524</v>
      </c>
      <c r="I433" s="69" t="s">
        <v>73</v>
      </c>
      <c r="J433" s="68"/>
      <c r="K433" s="68"/>
      <c r="L433" s="70"/>
      <c r="M433" s="70">
        <f ca="1">SUM(M434:M435)</f>
        <v>31000000</v>
      </c>
      <c r="N433" s="70">
        <f ca="1">SUM(N434:N435)</f>
        <v>0</v>
      </c>
      <c r="O433" s="155"/>
      <c r="P433" s="244"/>
      <c r="Q433" s="244"/>
      <c r="R433" s="68"/>
      <c r="S433" s="70"/>
      <c r="T433" s="70"/>
      <c r="U433" s="247"/>
      <c r="V433" s="244"/>
      <c r="W433" s="244"/>
      <c r="X433" s="247"/>
      <c r="Y433" s="244"/>
    </row>
    <row r="434" spans="1:25" ht="26.4" x14ac:dyDescent="0.25">
      <c r="A434" s="1" t="s">
        <v>373</v>
      </c>
      <c r="B434" s="65"/>
      <c r="C434" s="66" t="s">
        <v>847</v>
      </c>
      <c r="D434" s="65">
        <v>4</v>
      </c>
      <c r="E434" s="65" t="s">
        <v>120</v>
      </c>
      <c r="F434" s="67">
        <v>250000</v>
      </c>
      <c r="G434" s="154">
        <f>ROUNDDOWN(D434*F434,-3)</f>
        <v>1000000</v>
      </c>
      <c r="H434" s="188"/>
      <c r="I434" s="66" t="s">
        <v>847</v>
      </c>
      <c r="J434" s="65" cm="1">
        <f t="array" aca="1" ref="J434" ca="1">INDIRECT($J$5&amp;ROW())</f>
        <v>4</v>
      </c>
      <c r="K434" s="65" t="s">
        <v>120</v>
      </c>
      <c r="L434" s="67" cm="1">
        <f t="array" aca="1" ref="L434" ca="1">INDIRECT($L$5&amp;ROW())</f>
        <v>250000</v>
      </c>
      <c r="M434" s="67">
        <f ca="1">ROUNDDOWN(J434*L434,-3)</f>
        <v>1000000</v>
      </c>
      <c r="N434" s="67">
        <f ca="1">G434-M434</f>
        <v>0</v>
      </c>
      <c r="O434" s="240" t="str">
        <f ca="1">IF(AND(ISBLANK(H434),N434&lt;&gt;0),"Rev","")</f>
        <v/>
      </c>
      <c r="P434" s="244"/>
      <c r="Q434" s="244"/>
      <c r="R434" s="65">
        <v>4</v>
      </c>
      <c r="S434" s="67">
        <v>250000</v>
      </c>
      <c r="T434" s="67">
        <f>ROUNDDOWN(R434*S434,-3)</f>
        <v>1000000</v>
      </c>
      <c r="U434" s="247">
        <v>4</v>
      </c>
      <c r="V434" s="247">
        <v>250000</v>
      </c>
      <c r="W434" s="67">
        <f>ROUNDDOWN(U434*V434,-3)</f>
        <v>1000000</v>
      </c>
      <c r="X434" s="247"/>
      <c r="Y434" s="244"/>
    </row>
    <row r="435" spans="1:25" ht="13.2" x14ac:dyDescent="0.25">
      <c r="A435" s="1" t="s">
        <v>851</v>
      </c>
      <c r="B435" s="65"/>
      <c r="C435" s="66" t="s">
        <v>852</v>
      </c>
      <c r="D435" s="65">
        <v>2</v>
      </c>
      <c r="E435" s="65" t="s">
        <v>120</v>
      </c>
      <c r="F435" s="67">
        <v>15000000</v>
      </c>
      <c r="G435" s="154">
        <f>ROUNDDOWN(D435*F435,-3)</f>
        <v>30000000</v>
      </c>
      <c r="H435" s="188"/>
      <c r="I435" s="66" t="s">
        <v>852</v>
      </c>
      <c r="J435" s="65" cm="1">
        <f t="array" aca="1" ref="J435" ca="1">INDIRECT($J$5&amp;ROW())</f>
        <v>2</v>
      </c>
      <c r="K435" s="65" t="s">
        <v>120</v>
      </c>
      <c r="L435" s="67" cm="1">
        <f t="array" aca="1" ref="L435" ca="1">INDIRECT($L$5&amp;ROW())</f>
        <v>15000000</v>
      </c>
      <c r="M435" s="67">
        <f ca="1">ROUNDDOWN(J435*L435,-3)</f>
        <v>30000000</v>
      </c>
      <c r="N435" s="67">
        <f ca="1">G435-M435</f>
        <v>0</v>
      </c>
      <c r="O435" s="240" t="str">
        <f ca="1">IF(AND(ISBLANK(H435),N435&lt;&gt;0),"Rev","")</f>
        <v/>
      </c>
      <c r="P435" s="244"/>
      <c r="Q435" s="244"/>
      <c r="R435" s="65">
        <v>2</v>
      </c>
      <c r="S435" s="67">
        <v>15000000</v>
      </c>
      <c r="T435" s="67">
        <f>ROUNDDOWN(R435*S435,-3)</f>
        <v>30000000</v>
      </c>
      <c r="U435" s="247">
        <v>2</v>
      </c>
      <c r="V435" s="247">
        <v>15000000</v>
      </c>
      <c r="W435" s="67">
        <f>ROUNDDOWN(U435*V435,-3)</f>
        <v>30000000</v>
      </c>
      <c r="X435" s="247"/>
      <c r="Y435" s="244"/>
    </row>
    <row r="436" spans="1:25" ht="13.2" x14ac:dyDescent="0.25">
      <c r="A436" s="1" t="s">
        <v>853</v>
      </c>
      <c r="B436" s="74" t="s">
        <v>528</v>
      </c>
      <c r="C436" s="75" t="s">
        <v>31</v>
      </c>
      <c r="D436" s="74"/>
      <c r="E436" s="74"/>
      <c r="F436" s="76"/>
      <c r="G436" s="157">
        <f>G437</f>
        <v>10000000</v>
      </c>
      <c r="H436" s="191" t="s">
        <v>528</v>
      </c>
      <c r="I436" s="75" t="s">
        <v>31</v>
      </c>
      <c r="J436" s="74"/>
      <c r="K436" s="74"/>
      <c r="L436" s="76"/>
      <c r="M436" s="76">
        <f ca="1">M437</f>
        <v>10000000</v>
      </c>
      <c r="N436" s="76">
        <f ca="1">N437</f>
        <v>0</v>
      </c>
      <c r="O436" s="157"/>
      <c r="P436" s="244"/>
      <c r="Q436" s="244"/>
      <c r="R436" s="74"/>
      <c r="S436" s="76"/>
      <c r="T436" s="76"/>
      <c r="U436" s="247"/>
      <c r="V436" s="244"/>
      <c r="W436" s="244"/>
      <c r="X436" s="247"/>
      <c r="Y436" s="244"/>
    </row>
    <row r="437" spans="1:25" ht="13.2" x14ac:dyDescent="0.25">
      <c r="A437" s="1" t="s">
        <v>854</v>
      </c>
      <c r="B437" s="65"/>
      <c r="C437" s="66" t="s">
        <v>559</v>
      </c>
      <c r="D437" s="65">
        <v>10</v>
      </c>
      <c r="E437" s="65" t="s">
        <v>33</v>
      </c>
      <c r="F437" s="67">
        <v>1000000</v>
      </c>
      <c r="G437" s="154">
        <f>ROUNDDOWN(D437*F437,-3)</f>
        <v>10000000</v>
      </c>
      <c r="H437" s="188"/>
      <c r="I437" s="66" t="s">
        <v>559</v>
      </c>
      <c r="J437" s="65" cm="1">
        <f t="array" aca="1" ref="J437" ca="1">INDIRECT($J$5&amp;ROW())</f>
        <v>10</v>
      </c>
      <c r="K437" s="65" t="s">
        <v>33</v>
      </c>
      <c r="L437" s="67" cm="1">
        <f t="array" aca="1" ref="L437" ca="1">INDIRECT($L$5&amp;ROW())</f>
        <v>1000000</v>
      </c>
      <c r="M437" s="67">
        <f ca="1">ROUNDDOWN(J437*L437,-3)</f>
        <v>10000000</v>
      </c>
      <c r="N437" s="67">
        <f ca="1">G437-M437</f>
        <v>0</v>
      </c>
      <c r="O437" s="240" t="str">
        <f ca="1">IF(AND(ISBLANK(H437),N437&lt;&gt;0),"Rev","")</f>
        <v/>
      </c>
      <c r="P437" s="244"/>
      <c r="Q437" s="244"/>
      <c r="R437" s="65">
        <v>10</v>
      </c>
      <c r="S437" s="67">
        <v>1000000</v>
      </c>
      <c r="T437" s="67">
        <f>ROUNDDOWN(R437*S437,-3)</f>
        <v>10000000</v>
      </c>
      <c r="U437" s="247">
        <v>10</v>
      </c>
      <c r="V437" s="247">
        <v>1000000</v>
      </c>
      <c r="W437" s="67">
        <f>ROUNDDOWN(U437*V437,-3)</f>
        <v>10000000</v>
      </c>
      <c r="X437" s="247"/>
      <c r="Y437" s="244"/>
    </row>
    <row r="438" spans="1:25" ht="13.2" x14ac:dyDescent="0.25">
      <c r="A438" s="1" t="s">
        <v>374</v>
      </c>
      <c r="B438" s="68" t="s">
        <v>525</v>
      </c>
      <c r="C438" s="69" t="s">
        <v>35</v>
      </c>
      <c r="D438" s="68"/>
      <c r="E438" s="68"/>
      <c r="F438" s="70"/>
      <c r="G438" s="155">
        <f>G439</f>
        <v>114306000</v>
      </c>
      <c r="H438" s="189" t="s">
        <v>525</v>
      </c>
      <c r="I438" s="69" t="s">
        <v>35</v>
      </c>
      <c r="J438" s="68"/>
      <c r="K438" s="68"/>
      <c r="L438" s="70"/>
      <c r="M438" s="70">
        <f ca="1">M439</f>
        <v>114306000</v>
      </c>
      <c r="N438" s="70">
        <f ca="1">N439</f>
        <v>0</v>
      </c>
      <c r="O438" s="155"/>
      <c r="P438" s="244"/>
      <c r="Q438" s="244"/>
      <c r="R438" s="68"/>
      <c r="S438" s="70"/>
      <c r="T438" s="70"/>
      <c r="U438" s="247"/>
      <c r="V438" s="244"/>
      <c r="W438" s="244"/>
      <c r="X438" s="247"/>
      <c r="Y438" s="244"/>
    </row>
    <row r="439" spans="1:25" ht="26.4" x14ac:dyDescent="0.25">
      <c r="A439" s="1" t="s">
        <v>375</v>
      </c>
      <c r="B439" s="65"/>
      <c r="C439" s="66" t="s">
        <v>855</v>
      </c>
      <c r="D439" s="65">
        <v>20</v>
      </c>
      <c r="E439" s="65" t="s">
        <v>26</v>
      </c>
      <c r="F439" s="67">
        <v>5715300</v>
      </c>
      <c r="G439" s="154">
        <f>ROUNDDOWN(D439*F439,-3)</f>
        <v>114306000</v>
      </c>
      <c r="H439" s="188"/>
      <c r="I439" s="66" t="s">
        <v>855</v>
      </c>
      <c r="J439" s="65" cm="1">
        <f t="array" aca="1" ref="J439" ca="1">INDIRECT($J$5&amp;ROW())</f>
        <v>20</v>
      </c>
      <c r="K439" s="65" t="s">
        <v>26</v>
      </c>
      <c r="L439" s="67" cm="1">
        <f t="array" aca="1" ref="L439" ca="1">INDIRECT($L$5&amp;ROW())</f>
        <v>5715300</v>
      </c>
      <c r="M439" s="67">
        <f ca="1">ROUNDDOWN(J439*L439,-3)</f>
        <v>114306000</v>
      </c>
      <c r="N439" s="67">
        <f ca="1">G439-M439</f>
        <v>0</v>
      </c>
      <c r="O439" s="240" t="str">
        <f ca="1">IF(AND(ISBLANK(H439),N439&lt;&gt;0),"Rev","")</f>
        <v/>
      </c>
      <c r="P439" s="244"/>
      <c r="Q439" s="244"/>
      <c r="R439" s="65">
        <v>20</v>
      </c>
      <c r="S439" s="67">
        <v>5715300</v>
      </c>
      <c r="T439" s="67">
        <f>ROUNDDOWN(R439*S439,-3)</f>
        <v>114306000</v>
      </c>
      <c r="U439" s="247">
        <v>20</v>
      </c>
      <c r="V439" s="247">
        <v>5715300</v>
      </c>
      <c r="W439" s="67">
        <f>ROUNDDOWN(U439*V439,-3)</f>
        <v>114306000</v>
      </c>
      <c r="X439" s="247"/>
      <c r="Y439" s="244"/>
    </row>
    <row r="440" spans="1:25" ht="13.2" x14ac:dyDescent="0.25">
      <c r="A440" s="1" t="s">
        <v>376</v>
      </c>
      <c r="B440" s="59" t="s">
        <v>91</v>
      </c>
      <c r="C440" s="60" t="s">
        <v>856</v>
      </c>
      <c r="D440" s="59"/>
      <c r="E440" s="59"/>
      <c r="F440" s="61"/>
      <c r="G440" s="152">
        <f>SUM(G441,G447,G449)</f>
        <v>330540000</v>
      </c>
      <c r="H440" s="186" t="s">
        <v>91</v>
      </c>
      <c r="I440" s="60" t="s">
        <v>856</v>
      </c>
      <c r="J440" s="59"/>
      <c r="K440" s="59"/>
      <c r="L440" s="61"/>
      <c r="M440" s="61">
        <f ca="1">SUM(M441,M447,M449)</f>
        <v>313040000</v>
      </c>
      <c r="N440" s="61">
        <f ca="1">SUM(N441,N447,N449)</f>
        <v>17500000</v>
      </c>
      <c r="O440" s="152"/>
      <c r="P440" s="244" t="s">
        <v>507</v>
      </c>
      <c r="Q440" s="244" t="s">
        <v>509</v>
      </c>
      <c r="R440" s="59"/>
      <c r="S440" s="61"/>
      <c r="T440" s="61"/>
      <c r="U440" s="247"/>
      <c r="V440" s="244"/>
      <c r="W440" s="244"/>
      <c r="X440" s="247"/>
      <c r="Y440" s="244"/>
    </row>
    <row r="441" spans="1:25" ht="13.2" x14ac:dyDescent="0.25">
      <c r="A441" s="1" t="s">
        <v>857</v>
      </c>
      <c r="B441" s="62" t="s">
        <v>523</v>
      </c>
      <c r="C441" s="63" t="s">
        <v>24</v>
      </c>
      <c r="D441" s="62"/>
      <c r="E441" s="62"/>
      <c r="F441" s="64"/>
      <c r="G441" s="153">
        <f>SUM(G442:G446)</f>
        <v>46000000</v>
      </c>
      <c r="H441" s="187" t="s">
        <v>523</v>
      </c>
      <c r="I441" s="63" t="s">
        <v>24</v>
      </c>
      <c r="J441" s="62"/>
      <c r="K441" s="62"/>
      <c r="L441" s="64"/>
      <c r="M441" s="64">
        <f ca="1">SUM(M442:M446)</f>
        <v>28500000</v>
      </c>
      <c r="N441" s="64">
        <f ca="1">SUM(N442:N446)</f>
        <v>17500000</v>
      </c>
      <c r="O441" s="153"/>
      <c r="P441" s="244"/>
      <c r="Q441" s="244"/>
      <c r="R441" s="62"/>
      <c r="S441" s="64"/>
      <c r="T441" s="64"/>
      <c r="U441" s="247"/>
      <c r="V441" s="244"/>
      <c r="W441" s="244"/>
      <c r="X441" s="247"/>
      <c r="Y441" s="244"/>
    </row>
    <row r="442" spans="1:25" ht="13.2" x14ac:dyDescent="0.25">
      <c r="A442" s="1" t="s">
        <v>858</v>
      </c>
      <c r="B442" s="65"/>
      <c r="C442" s="66" t="s">
        <v>555</v>
      </c>
      <c r="D442" s="65">
        <v>280</v>
      </c>
      <c r="E442" s="65" t="s">
        <v>26</v>
      </c>
      <c r="F442" s="67">
        <v>75000</v>
      </c>
      <c r="G442" s="154">
        <f>ROUNDDOWN(D442*F442,-3)</f>
        <v>21000000</v>
      </c>
      <c r="H442" s="188"/>
      <c r="I442" s="66" t="s">
        <v>555</v>
      </c>
      <c r="J442" s="65" cm="1">
        <f t="array" aca="1" ref="J442" ca="1">INDIRECT($J$5&amp;ROW())</f>
        <v>100</v>
      </c>
      <c r="K442" s="65" t="s">
        <v>26</v>
      </c>
      <c r="L442" s="67" cm="1">
        <f t="array" aca="1" ref="L442" ca="1">INDIRECT($L$5&amp;ROW())</f>
        <v>75000</v>
      </c>
      <c r="M442" s="67">
        <f ca="1">ROUNDDOWN(J442*L442,-3)</f>
        <v>7500000</v>
      </c>
      <c r="N442" s="67">
        <f ca="1">G442-M442</f>
        <v>13500000</v>
      </c>
      <c r="O442" s="240" t="str">
        <f ca="1">IF(AND(ISBLANK(H442),N442&lt;&gt;0),"Rev","")</f>
        <v>Rev</v>
      </c>
      <c r="P442" s="244"/>
      <c r="Q442" s="244"/>
      <c r="R442" s="65">
        <v>280</v>
      </c>
      <c r="S442" s="67">
        <v>75000</v>
      </c>
      <c r="T442" s="67">
        <f>ROUNDDOWN(R442*S442,-3)</f>
        <v>21000000</v>
      </c>
      <c r="U442" s="247">
        <v>100</v>
      </c>
      <c r="V442" s="247">
        <v>75000</v>
      </c>
      <c r="W442" s="67">
        <f>ROUNDDOWN(U442*V442,-3)</f>
        <v>7500000</v>
      </c>
      <c r="X442" s="247"/>
      <c r="Y442" s="244"/>
    </row>
    <row r="443" spans="1:25" ht="13.2" x14ac:dyDescent="0.25">
      <c r="A443" s="1" t="s">
        <v>859</v>
      </c>
      <c r="B443" s="65"/>
      <c r="C443" s="66" t="s">
        <v>556</v>
      </c>
      <c r="D443" s="65">
        <v>5</v>
      </c>
      <c r="E443" s="65" t="s">
        <v>120</v>
      </c>
      <c r="F443" s="67">
        <v>1500000</v>
      </c>
      <c r="G443" s="154">
        <f>ROUNDDOWN(D443*F443,-3)</f>
        <v>7500000</v>
      </c>
      <c r="H443" s="188"/>
      <c r="I443" s="66" t="s">
        <v>556</v>
      </c>
      <c r="J443" s="65" cm="1">
        <f t="array" aca="1" ref="J443" ca="1">INDIRECT($J$5&amp;ROW())</f>
        <v>4</v>
      </c>
      <c r="K443" s="65" t="s">
        <v>120</v>
      </c>
      <c r="L443" s="67" cm="1">
        <f t="array" aca="1" ref="L443" ca="1">INDIRECT($L$5&amp;ROW())</f>
        <v>1500000</v>
      </c>
      <c r="M443" s="67">
        <f ca="1">ROUNDDOWN(J443*L443,-3)</f>
        <v>6000000</v>
      </c>
      <c r="N443" s="67">
        <f ca="1">G443-M443</f>
        <v>1500000</v>
      </c>
      <c r="O443" s="240" t="str">
        <f ca="1">IF(AND(ISBLANK(H443),N443&lt;&gt;0),"Rev","")</f>
        <v>Rev</v>
      </c>
      <c r="P443" s="244"/>
      <c r="Q443" s="244"/>
      <c r="R443" s="65">
        <v>5</v>
      </c>
      <c r="S443" s="67">
        <v>1500000</v>
      </c>
      <c r="T443" s="67">
        <f>ROUNDDOWN(R443*S443,-3)</f>
        <v>7500000</v>
      </c>
      <c r="U443" s="247">
        <v>4</v>
      </c>
      <c r="V443" s="247">
        <v>1500000</v>
      </c>
      <c r="W443" s="67">
        <f>ROUNDDOWN(U443*V443,-3)</f>
        <v>6000000</v>
      </c>
      <c r="X443" s="247"/>
      <c r="Y443" s="244"/>
    </row>
    <row r="444" spans="1:25" ht="13.2" x14ac:dyDescent="0.25">
      <c r="A444" s="1" t="s">
        <v>860</v>
      </c>
      <c r="B444" s="65"/>
      <c r="C444" s="66" t="s">
        <v>557</v>
      </c>
      <c r="D444" s="65">
        <v>4</v>
      </c>
      <c r="E444" s="65" t="s">
        <v>120</v>
      </c>
      <c r="F444" s="67">
        <v>1500000</v>
      </c>
      <c r="G444" s="154">
        <f>ROUNDDOWN(D444*F444,-3)</f>
        <v>6000000</v>
      </c>
      <c r="H444" s="188"/>
      <c r="I444" s="66" t="s">
        <v>557</v>
      </c>
      <c r="J444" s="65" cm="1">
        <f t="array" aca="1" ref="J444" ca="1">INDIRECT($J$5&amp;ROW())</f>
        <v>4</v>
      </c>
      <c r="K444" s="65" t="s">
        <v>120</v>
      </c>
      <c r="L444" s="67" cm="1">
        <f t="array" aca="1" ref="L444" ca="1">INDIRECT($L$5&amp;ROW())</f>
        <v>1500000</v>
      </c>
      <c r="M444" s="67">
        <f ca="1">ROUNDDOWN(J444*L444,-3)</f>
        <v>6000000</v>
      </c>
      <c r="N444" s="67">
        <f ca="1">G444-M444</f>
        <v>0</v>
      </c>
      <c r="O444" s="240" t="str">
        <f ca="1">IF(AND(ISBLANK(H444),N444&lt;&gt;0),"Rev","")</f>
        <v/>
      </c>
      <c r="P444" s="244"/>
      <c r="Q444" s="244"/>
      <c r="R444" s="65">
        <v>4</v>
      </c>
      <c r="S444" s="67">
        <v>1500000</v>
      </c>
      <c r="T444" s="67">
        <f>ROUNDDOWN(R444*S444,-3)</f>
        <v>6000000</v>
      </c>
      <c r="U444" s="247">
        <v>4</v>
      </c>
      <c r="V444" s="247">
        <v>1500000</v>
      </c>
      <c r="W444" s="67">
        <f>ROUNDDOWN(U444*V444,-3)</f>
        <v>6000000</v>
      </c>
      <c r="X444" s="247"/>
      <c r="Y444" s="244"/>
    </row>
    <row r="445" spans="1:25" ht="13.2" x14ac:dyDescent="0.25">
      <c r="A445" s="1" t="s">
        <v>861</v>
      </c>
      <c r="B445" s="65"/>
      <c r="C445" s="66" t="s">
        <v>558</v>
      </c>
      <c r="D445" s="65">
        <v>4</v>
      </c>
      <c r="E445" s="65" t="s">
        <v>120</v>
      </c>
      <c r="F445" s="67">
        <v>1000000</v>
      </c>
      <c r="G445" s="154">
        <f>ROUNDDOWN(D445*F445,-3)</f>
        <v>4000000</v>
      </c>
      <c r="H445" s="188"/>
      <c r="I445" s="66" t="s">
        <v>558</v>
      </c>
      <c r="J445" s="65" cm="1">
        <f t="array" aca="1" ref="J445" ca="1">INDIRECT($J$5&amp;ROW())</f>
        <v>4</v>
      </c>
      <c r="K445" s="65" t="s">
        <v>120</v>
      </c>
      <c r="L445" s="67" cm="1">
        <f t="array" aca="1" ref="L445" ca="1">INDIRECT($L$5&amp;ROW())</f>
        <v>1000000</v>
      </c>
      <c r="M445" s="67">
        <f ca="1">ROUNDDOWN(J445*L445,-3)</f>
        <v>4000000</v>
      </c>
      <c r="N445" s="67">
        <f ca="1">G445-M445</f>
        <v>0</v>
      </c>
      <c r="O445" s="240" t="str">
        <f ca="1">IF(AND(ISBLANK(H445),N445&lt;&gt;0),"Rev","")</f>
        <v/>
      </c>
      <c r="P445" s="244"/>
      <c r="Q445" s="244"/>
      <c r="R445" s="65">
        <v>4</v>
      </c>
      <c r="S445" s="67">
        <v>1000000</v>
      </c>
      <c r="T445" s="67">
        <f>ROUNDDOWN(R445*S445,-3)</f>
        <v>4000000</v>
      </c>
      <c r="U445" s="247">
        <v>4</v>
      </c>
      <c r="V445" s="247">
        <v>1000000</v>
      </c>
      <c r="W445" s="67">
        <f>ROUNDDOWN(U445*V445,-3)</f>
        <v>4000000</v>
      </c>
      <c r="X445" s="247"/>
      <c r="Y445" s="244"/>
    </row>
    <row r="446" spans="1:25" ht="13.2" x14ac:dyDescent="0.25">
      <c r="A446" s="1" t="s">
        <v>862</v>
      </c>
      <c r="B446" s="65"/>
      <c r="C446" s="66" t="s">
        <v>790</v>
      </c>
      <c r="D446" s="65">
        <v>30</v>
      </c>
      <c r="E446" s="65" t="s">
        <v>59</v>
      </c>
      <c r="F446" s="67">
        <v>250000</v>
      </c>
      <c r="G446" s="154">
        <f>ROUNDDOWN(D446*F446,-3)</f>
        <v>7500000</v>
      </c>
      <c r="H446" s="188"/>
      <c r="I446" s="66" t="s">
        <v>790</v>
      </c>
      <c r="J446" s="65" cm="1">
        <f t="array" aca="1" ref="J446" ca="1">INDIRECT($J$5&amp;ROW())</f>
        <v>20</v>
      </c>
      <c r="K446" s="65" t="s">
        <v>59</v>
      </c>
      <c r="L446" s="67" cm="1">
        <f t="array" aca="1" ref="L446" ca="1">INDIRECT($L$5&amp;ROW())</f>
        <v>250000</v>
      </c>
      <c r="M446" s="67">
        <f ca="1">ROUNDDOWN(J446*L446,-3)</f>
        <v>5000000</v>
      </c>
      <c r="N446" s="67">
        <f ca="1">G446-M446</f>
        <v>2500000</v>
      </c>
      <c r="O446" s="240" t="str">
        <f ca="1">IF(AND(ISBLANK(H446),N446&lt;&gt;0),"Rev","")</f>
        <v>Rev</v>
      </c>
      <c r="P446" s="244"/>
      <c r="Q446" s="244"/>
      <c r="R446" s="65">
        <v>30</v>
      </c>
      <c r="S446" s="67">
        <v>250000</v>
      </c>
      <c r="T446" s="67">
        <f>ROUNDDOWN(R446*S446,-3)</f>
        <v>7500000</v>
      </c>
      <c r="U446" s="247">
        <v>20</v>
      </c>
      <c r="V446" s="247">
        <v>250000</v>
      </c>
      <c r="W446" s="67">
        <f>ROUNDDOWN(U446*V446,-3)</f>
        <v>5000000</v>
      </c>
      <c r="X446" s="247"/>
      <c r="Y446" s="244"/>
    </row>
    <row r="447" spans="1:25" ht="13.2" x14ac:dyDescent="0.25">
      <c r="A447" s="1" t="s">
        <v>863</v>
      </c>
      <c r="B447" s="62" t="s">
        <v>524</v>
      </c>
      <c r="C447" s="63" t="s">
        <v>73</v>
      </c>
      <c r="D447" s="62"/>
      <c r="E447" s="62"/>
      <c r="F447" s="64"/>
      <c r="G447" s="153">
        <f>G448</f>
        <v>1000000</v>
      </c>
      <c r="H447" s="187" t="s">
        <v>524</v>
      </c>
      <c r="I447" s="63" t="s">
        <v>73</v>
      </c>
      <c r="J447" s="62"/>
      <c r="K447" s="62"/>
      <c r="L447" s="64"/>
      <c r="M447" s="64">
        <f ca="1">M448</f>
        <v>1000000</v>
      </c>
      <c r="N447" s="64">
        <f ca="1">N448</f>
        <v>0</v>
      </c>
      <c r="O447" s="153"/>
      <c r="P447" s="244"/>
      <c r="Q447" s="244"/>
      <c r="R447" s="62"/>
      <c r="S447" s="64"/>
      <c r="T447" s="64"/>
      <c r="U447" s="247"/>
      <c r="V447" s="244"/>
      <c r="W447" s="244"/>
      <c r="X447" s="247"/>
      <c r="Y447" s="244"/>
    </row>
    <row r="448" spans="1:25" ht="26.4" x14ac:dyDescent="0.25">
      <c r="A448" s="1" t="s">
        <v>864</v>
      </c>
      <c r="B448" s="65"/>
      <c r="C448" s="66" t="s">
        <v>847</v>
      </c>
      <c r="D448" s="65">
        <v>4</v>
      </c>
      <c r="E448" s="65" t="s">
        <v>120</v>
      </c>
      <c r="F448" s="67">
        <v>250000</v>
      </c>
      <c r="G448" s="154">
        <f>ROUNDDOWN(D448*F448,-3)</f>
        <v>1000000</v>
      </c>
      <c r="H448" s="188"/>
      <c r="I448" s="66" t="s">
        <v>847</v>
      </c>
      <c r="J448" s="65" cm="1">
        <f t="array" aca="1" ref="J448" ca="1">INDIRECT($J$5&amp;ROW())</f>
        <v>4</v>
      </c>
      <c r="K448" s="65" t="s">
        <v>120</v>
      </c>
      <c r="L448" s="67" cm="1">
        <f t="array" aca="1" ref="L448" ca="1">INDIRECT($L$5&amp;ROW())</f>
        <v>250000</v>
      </c>
      <c r="M448" s="67">
        <f ca="1">ROUNDDOWN(J448*L448,-3)</f>
        <v>1000000</v>
      </c>
      <c r="N448" s="67">
        <f ca="1">G448-M448</f>
        <v>0</v>
      </c>
      <c r="O448" s="240" t="str">
        <f ca="1">IF(AND(ISBLANK(H448),N448&lt;&gt;0),"Rev","")</f>
        <v/>
      </c>
      <c r="P448" s="244"/>
      <c r="Q448" s="244"/>
      <c r="R448" s="65">
        <v>4</v>
      </c>
      <c r="S448" s="67">
        <v>250000</v>
      </c>
      <c r="T448" s="67">
        <f>ROUNDDOWN(R448*S448,-3)</f>
        <v>1000000</v>
      </c>
      <c r="U448" s="247">
        <v>4</v>
      </c>
      <c r="V448" s="247">
        <v>250000</v>
      </c>
      <c r="W448" s="67">
        <f>ROUNDDOWN(U448*V448,-3)</f>
        <v>1000000</v>
      </c>
      <c r="X448" s="247"/>
      <c r="Y448" s="244"/>
    </row>
    <row r="449" spans="1:25" ht="13.2" x14ac:dyDescent="0.25">
      <c r="A449" s="1" t="s">
        <v>377</v>
      </c>
      <c r="B449" s="62" t="s">
        <v>525</v>
      </c>
      <c r="C449" s="63" t="s">
        <v>35</v>
      </c>
      <c r="D449" s="62"/>
      <c r="E449" s="62"/>
      <c r="F449" s="64"/>
      <c r="G449" s="153">
        <f>G450</f>
        <v>283540000</v>
      </c>
      <c r="H449" s="187" t="s">
        <v>525</v>
      </c>
      <c r="I449" s="63" t="s">
        <v>35</v>
      </c>
      <c r="J449" s="62"/>
      <c r="K449" s="62"/>
      <c r="L449" s="64"/>
      <c r="M449" s="64">
        <f ca="1">M450</f>
        <v>283540000</v>
      </c>
      <c r="N449" s="64">
        <f ca="1">N450</f>
        <v>0</v>
      </c>
      <c r="O449" s="153"/>
      <c r="P449" s="244"/>
      <c r="Q449" s="244"/>
      <c r="R449" s="62"/>
      <c r="S449" s="64"/>
      <c r="T449" s="64"/>
      <c r="U449" s="247"/>
      <c r="V449" s="244"/>
      <c r="W449" s="244"/>
      <c r="X449" s="247"/>
      <c r="Y449" s="244"/>
    </row>
    <row r="450" spans="1:25" ht="13.2" x14ac:dyDescent="0.25">
      <c r="A450" s="1" t="s">
        <v>378</v>
      </c>
      <c r="B450" s="65"/>
      <c r="C450" s="66" t="s">
        <v>865</v>
      </c>
      <c r="D450" s="65">
        <v>45</v>
      </c>
      <c r="E450" s="65" t="s">
        <v>26</v>
      </c>
      <c r="F450" s="67">
        <v>6300889</v>
      </c>
      <c r="G450" s="154">
        <f>ROUNDDOWN(D450*F450,-3)</f>
        <v>283540000</v>
      </c>
      <c r="H450" s="188"/>
      <c r="I450" s="66" t="s">
        <v>865</v>
      </c>
      <c r="J450" s="65" cm="1">
        <f t="array" aca="1" ref="J450" ca="1">INDIRECT($J$5&amp;ROW())</f>
        <v>45</v>
      </c>
      <c r="K450" s="65" t="s">
        <v>26</v>
      </c>
      <c r="L450" s="67" cm="1">
        <f t="array" aca="1" ref="L450" ca="1">INDIRECT($L$5&amp;ROW())</f>
        <v>6300889</v>
      </c>
      <c r="M450" s="67">
        <f ca="1">ROUNDDOWN(J450*L450,-3)</f>
        <v>283540000</v>
      </c>
      <c r="N450" s="67">
        <f ca="1">G450-M450</f>
        <v>0</v>
      </c>
      <c r="O450" s="240" t="str">
        <f ca="1">IF(AND(ISBLANK(H450),N450&lt;&gt;0),"Rev","")</f>
        <v/>
      </c>
      <c r="P450" s="244"/>
      <c r="Q450" s="244"/>
      <c r="R450" s="65">
        <v>45</v>
      </c>
      <c r="S450" s="67">
        <v>6300889</v>
      </c>
      <c r="T450" s="67">
        <f>ROUNDDOWN(R450*S450,-3)</f>
        <v>283540000</v>
      </c>
      <c r="U450" s="247">
        <v>45</v>
      </c>
      <c r="V450" s="247">
        <v>6300889</v>
      </c>
      <c r="W450" s="67">
        <f>ROUNDDOWN(U450*V450,-3)</f>
        <v>283540000</v>
      </c>
      <c r="X450" s="247"/>
      <c r="Y450" s="244"/>
    </row>
    <row r="451" spans="1:25" ht="26.4" x14ac:dyDescent="0.25">
      <c r="A451" s="1" t="s">
        <v>379</v>
      </c>
      <c r="B451" s="132" t="s">
        <v>866</v>
      </c>
      <c r="C451" s="133" t="s">
        <v>380</v>
      </c>
      <c r="D451" s="132"/>
      <c r="E451" s="132" t="s">
        <v>554</v>
      </c>
      <c r="F451" s="134"/>
      <c r="G451" s="176">
        <f>G452</f>
        <v>104311000</v>
      </c>
      <c r="H451" s="210" t="s">
        <v>866</v>
      </c>
      <c r="I451" s="133" t="s">
        <v>380</v>
      </c>
      <c r="J451" s="132"/>
      <c r="K451" s="132" t="s">
        <v>554</v>
      </c>
      <c r="L451" s="134"/>
      <c r="M451" s="134">
        <f ca="1">M452</f>
        <v>98311000</v>
      </c>
      <c r="N451" s="134">
        <f ca="1">N452</f>
        <v>6000000</v>
      </c>
      <c r="O451" s="176"/>
      <c r="P451" s="244"/>
      <c r="Q451" s="244"/>
      <c r="R451" s="132"/>
      <c r="S451" s="134"/>
      <c r="T451" s="134"/>
      <c r="U451" s="247"/>
      <c r="V451" s="244"/>
      <c r="W451" s="244"/>
      <c r="X451" s="247"/>
      <c r="Y451" s="244"/>
    </row>
    <row r="452" spans="1:25" ht="13.2" x14ac:dyDescent="0.25">
      <c r="A452" s="1" t="s">
        <v>381</v>
      </c>
      <c r="B452" s="71" t="s">
        <v>21</v>
      </c>
      <c r="C452" s="72" t="s">
        <v>867</v>
      </c>
      <c r="D452" s="71"/>
      <c r="E452" s="71"/>
      <c r="F452" s="73"/>
      <c r="G452" s="156">
        <f>SUM(G453,G459)</f>
        <v>104311000</v>
      </c>
      <c r="H452" s="190" t="s">
        <v>21</v>
      </c>
      <c r="I452" s="72" t="s">
        <v>867</v>
      </c>
      <c r="J452" s="71"/>
      <c r="K452" s="71"/>
      <c r="L452" s="73"/>
      <c r="M452" s="73">
        <f ca="1">SUM(M453,M459)</f>
        <v>98311000</v>
      </c>
      <c r="N452" s="73">
        <f ca="1">SUM(N453,N459)</f>
        <v>6000000</v>
      </c>
      <c r="O452" s="156"/>
      <c r="P452" s="244" t="s">
        <v>507</v>
      </c>
      <c r="Q452" s="244" t="s">
        <v>509</v>
      </c>
      <c r="R452" s="71"/>
      <c r="S452" s="73"/>
      <c r="T452" s="73"/>
      <c r="U452" s="247"/>
      <c r="V452" s="244"/>
      <c r="W452" s="244"/>
      <c r="X452" s="247"/>
      <c r="Y452" s="244"/>
    </row>
    <row r="453" spans="1:25" ht="13.2" x14ac:dyDescent="0.25">
      <c r="A453" s="1" t="s">
        <v>382</v>
      </c>
      <c r="B453" s="68" t="s">
        <v>523</v>
      </c>
      <c r="C453" s="69" t="s">
        <v>24</v>
      </c>
      <c r="D453" s="68"/>
      <c r="E453" s="68"/>
      <c r="F453" s="70"/>
      <c r="G453" s="155">
        <f>SUM(G454:G458)</f>
        <v>35500000</v>
      </c>
      <c r="H453" s="189" t="s">
        <v>523</v>
      </c>
      <c r="I453" s="69" t="s">
        <v>24</v>
      </c>
      <c r="J453" s="68"/>
      <c r="K453" s="68"/>
      <c r="L453" s="70"/>
      <c r="M453" s="70">
        <f ca="1">SUM(M454:M458)</f>
        <v>29500000</v>
      </c>
      <c r="N453" s="70">
        <f ca="1">SUM(N454:N458)</f>
        <v>6000000</v>
      </c>
      <c r="O453" s="155"/>
      <c r="P453" s="244"/>
      <c r="Q453" s="244"/>
      <c r="R453" s="68"/>
      <c r="S453" s="70"/>
      <c r="T453" s="70"/>
      <c r="U453" s="247"/>
      <c r="V453" s="244"/>
      <c r="W453" s="244"/>
      <c r="X453" s="247"/>
      <c r="Y453" s="244"/>
    </row>
    <row r="454" spans="1:25" ht="13.2" x14ac:dyDescent="0.25">
      <c r="A454" s="1" t="s">
        <v>383</v>
      </c>
      <c r="B454" s="65"/>
      <c r="C454" s="66" t="s">
        <v>555</v>
      </c>
      <c r="D454" s="65">
        <v>180</v>
      </c>
      <c r="E454" s="65" t="s">
        <v>26</v>
      </c>
      <c r="F454" s="67">
        <v>75000</v>
      </c>
      <c r="G454" s="154">
        <f>ROUNDDOWN(D454*F454,-3)</f>
        <v>13500000</v>
      </c>
      <c r="H454" s="188"/>
      <c r="I454" s="66" t="s">
        <v>555</v>
      </c>
      <c r="J454" s="65" cm="1">
        <f t="array" aca="1" ref="J454" ca="1">INDIRECT($J$5&amp;ROW())</f>
        <v>100</v>
      </c>
      <c r="K454" s="65" t="s">
        <v>26</v>
      </c>
      <c r="L454" s="67" cm="1">
        <f t="array" aca="1" ref="L454" ca="1">INDIRECT($L$5&amp;ROW())</f>
        <v>75000</v>
      </c>
      <c r="M454" s="67">
        <f ca="1">ROUNDDOWN(J454*L454,-3)</f>
        <v>7500000</v>
      </c>
      <c r="N454" s="67">
        <f ca="1">G454-M454</f>
        <v>6000000</v>
      </c>
      <c r="O454" s="240" t="str">
        <f ca="1">IF(AND(ISBLANK(H454),N454&lt;&gt;0),"Rev","")</f>
        <v>Rev</v>
      </c>
      <c r="P454" s="244"/>
      <c r="Q454" s="244"/>
      <c r="R454" s="65">
        <v>180</v>
      </c>
      <c r="S454" s="67">
        <v>75000</v>
      </c>
      <c r="T454" s="67">
        <f>ROUNDDOWN(R454*S454,-3)</f>
        <v>13500000</v>
      </c>
      <c r="U454" s="247">
        <v>100</v>
      </c>
      <c r="V454" s="247">
        <v>75000</v>
      </c>
      <c r="W454" s="67">
        <f>ROUNDDOWN(U454*V454,-3)</f>
        <v>7500000</v>
      </c>
      <c r="X454" s="247"/>
      <c r="Y454" s="244"/>
    </row>
    <row r="455" spans="1:25" ht="13.2" x14ac:dyDescent="0.25">
      <c r="A455" s="25" t="s">
        <v>384</v>
      </c>
      <c r="B455" s="65"/>
      <c r="C455" s="66" t="s">
        <v>556</v>
      </c>
      <c r="D455" s="65">
        <v>4</v>
      </c>
      <c r="E455" s="65" t="s">
        <v>120</v>
      </c>
      <c r="F455" s="67">
        <v>1500000</v>
      </c>
      <c r="G455" s="154">
        <f>ROUNDDOWN(D455*F455,-3)</f>
        <v>6000000</v>
      </c>
      <c r="H455" s="188"/>
      <c r="I455" s="66" t="s">
        <v>556</v>
      </c>
      <c r="J455" s="65" cm="1">
        <f t="array" aca="1" ref="J455" ca="1">INDIRECT($J$5&amp;ROW())</f>
        <v>4</v>
      </c>
      <c r="K455" s="65" t="s">
        <v>120</v>
      </c>
      <c r="L455" s="67" cm="1">
        <f t="array" aca="1" ref="L455" ca="1">INDIRECT($L$5&amp;ROW())</f>
        <v>1500000</v>
      </c>
      <c r="M455" s="67">
        <f ca="1">ROUNDDOWN(J455*L455,-3)</f>
        <v>6000000</v>
      </c>
      <c r="N455" s="67">
        <f ca="1">G455-M455</f>
        <v>0</v>
      </c>
      <c r="O455" s="240" t="str">
        <f ca="1">IF(AND(ISBLANK(H455),N455&lt;&gt;0),"Rev","")</f>
        <v/>
      </c>
      <c r="P455" s="244"/>
      <c r="Q455" s="244"/>
      <c r="R455" s="65">
        <v>4</v>
      </c>
      <c r="S455" s="67">
        <v>1500000</v>
      </c>
      <c r="T455" s="67">
        <f>ROUNDDOWN(R455*S455,-3)</f>
        <v>6000000</v>
      </c>
      <c r="U455" s="247">
        <v>4</v>
      </c>
      <c r="V455" s="247">
        <v>1500000</v>
      </c>
      <c r="W455" s="67">
        <f>ROUNDDOWN(U455*V455,-3)</f>
        <v>6000000</v>
      </c>
      <c r="X455" s="247"/>
      <c r="Y455" s="244"/>
    </row>
    <row r="456" spans="1:25" ht="13.2" x14ac:dyDescent="0.25">
      <c r="A456" s="1" t="s">
        <v>385</v>
      </c>
      <c r="B456" s="65"/>
      <c r="C456" s="66" t="s">
        <v>557</v>
      </c>
      <c r="D456" s="65">
        <v>4</v>
      </c>
      <c r="E456" s="65" t="s">
        <v>120</v>
      </c>
      <c r="F456" s="67">
        <v>1500000</v>
      </c>
      <c r="G456" s="154">
        <f>ROUNDDOWN(D456*F456,-3)</f>
        <v>6000000</v>
      </c>
      <c r="H456" s="188"/>
      <c r="I456" s="66" t="s">
        <v>557</v>
      </c>
      <c r="J456" s="65" cm="1">
        <f t="array" aca="1" ref="J456" ca="1">INDIRECT($J$5&amp;ROW())</f>
        <v>4</v>
      </c>
      <c r="K456" s="65" t="s">
        <v>120</v>
      </c>
      <c r="L456" s="67" cm="1">
        <f t="array" aca="1" ref="L456" ca="1">INDIRECT($L$5&amp;ROW())</f>
        <v>1500000</v>
      </c>
      <c r="M456" s="67">
        <f ca="1">ROUNDDOWN(J456*L456,-3)</f>
        <v>6000000</v>
      </c>
      <c r="N456" s="67">
        <f ca="1">G456-M456</f>
        <v>0</v>
      </c>
      <c r="O456" s="240" t="str">
        <f ca="1">IF(AND(ISBLANK(H456),N456&lt;&gt;0),"Rev","")</f>
        <v/>
      </c>
      <c r="P456" s="244"/>
      <c r="Q456" s="244"/>
      <c r="R456" s="65">
        <v>4</v>
      </c>
      <c r="S456" s="67">
        <v>1500000</v>
      </c>
      <c r="T456" s="67">
        <f>ROUNDDOWN(R456*S456,-3)</f>
        <v>6000000</v>
      </c>
      <c r="U456" s="247">
        <v>4</v>
      </c>
      <c r="V456" s="247">
        <v>1500000</v>
      </c>
      <c r="W456" s="67">
        <f>ROUNDDOWN(U456*V456,-3)</f>
        <v>6000000</v>
      </c>
      <c r="X456" s="247"/>
      <c r="Y456" s="244"/>
    </row>
    <row r="457" spans="1:25" ht="13.2" x14ac:dyDescent="0.25">
      <c r="A457" s="1" t="s">
        <v>386</v>
      </c>
      <c r="B457" s="65"/>
      <c r="C457" s="66" t="s">
        <v>558</v>
      </c>
      <c r="D457" s="65">
        <v>4</v>
      </c>
      <c r="E457" s="65" t="s">
        <v>120</v>
      </c>
      <c r="F457" s="67">
        <v>1000000</v>
      </c>
      <c r="G457" s="154">
        <f>ROUNDDOWN(D457*F457,-3)</f>
        <v>4000000</v>
      </c>
      <c r="H457" s="188"/>
      <c r="I457" s="66" t="s">
        <v>558</v>
      </c>
      <c r="J457" s="65" cm="1">
        <f t="array" aca="1" ref="J457" ca="1">INDIRECT($J$5&amp;ROW())</f>
        <v>4</v>
      </c>
      <c r="K457" s="65" t="s">
        <v>120</v>
      </c>
      <c r="L457" s="67" cm="1">
        <f t="array" aca="1" ref="L457" ca="1">INDIRECT($L$5&amp;ROW())</f>
        <v>1000000</v>
      </c>
      <c r="M457" s="67">
        <f ca="1">ROUNDDOWN(J457*L457,-3)</f>
        <v>4000000</v>
      </c>
      <c r="N457" s="67">
        <f ca="1">G457-M457</f>
        <v>0</v>
      </c>
      <c r="O457" s="240" t="str">
        <f ca="1">IF(AND(ISBLANK(H457),N457&lt;&gt;0),"Rev","")</f>
        <v/>
      </c>
      <c r="P457" s="244"/>
      <c r="Q457" s="244"/>
      <c r="R457" s="65">
        <v>4</v>
      </c>
      <c r="S457" s="67">
        <v>1000000</v>
      </c>
      <c r="T457" s="67">
        <f>ROUNDDOWN(R457*S457,-3)</f>
        <v>4000000</v>
      </c>
      <c r="U457" s="247">
        <v>4</v>
      </c>
      <c r="V457" s="247">
        <v>1000000</v>
      </c>
      <c r="W457" s="67">
        <f>ROUNDDOWN(U457*V457,-3)</f>
        <v>4000000</v>
      </c>
      <c r="X457" s="247"/>
      <c r="Y457" s="244"/>
    </row>
    <row r="458" spans="1:25" ht="13.2" x14ac:dyDescent="0.25">
      <c r="A458" s="1" t="s">
        <v>387</v>
      </c>
      <c r="B458" s="65"/>
      <c r="C458" s="66" t="s">
        <v>830</v>
      </c>
      <c r="D458" s="65">
        <v>12</v>
      </c>
      <c r="E458" s="65" t="s">
        <v>59</v>
      </c>
      <c r="F458" s="67">
        <v>500000</v>
      </c>
      <c r="G458" s="154">
        <f>ROUNDDOWN(D458*F458,-3)</f>
        <v>6000000</v>
      </c>
      <c r="H458" s="188"/>
      <c r="I458" s="66" t="s">
        <v>830</v>
      </c>
      <c r="J458" s="65" cm="1">
        <f t="array" aca="1" ref="J458" ca="1">INDIRECT($J$5&amp;ROW())</f>
        <v>12</v>
      </c>
      <c r="K458" s="65" t="s">
        <v>59</v>
      </c>
      <c r="L458" s="67" cm="1">
        <f t="array" aca="1" ref="L458" ca="1">INDIRECT($L$5&amp;ROW())</f>
        <v>500000</v>
      </c>
      <c r="M458" s="67">
        <f ca="1">ROUNDDOWN(J458*L458,-3)</f>
        <v>6000000</v>
      </c>
      <c r="N458" s="67">
        <f ca="1">G458-M458</f>
        <v>0</v>
      </c>
      <c r="O458" s="240" t="str">
        <f ca="1">IF(AND(ISBLANK(H458),N458&lt;&gt;0),"Rev","")</f>
        <v/>
      </c>
      <c r="P458" s="244"/>
      <c r="Q458" s="244"/>
      <c r="R458" s="65">
        <v>12</v>
      </c>
      <c r="S458" s="67">
        <v>500000</v>
      </c>
      <c r="T458" s="67">
        <f>ROUNDDOWN(R458*S458,-3)</f>
        <v>6000000</v>
      </c>
      <c r="U458" s="247">
        <v>12</v>
      </c>
      <c r="V458" s="247">
        <v>500000</v>
      </c>
      <c r="W458" s="67">
        <f>ROUNDDOWN(U458*V458,-3)</f>
        <v>6000000</v>
      </c>
      <c r="X458" s="247"/>
      <c r="Y458" s="244"/>
    </row>
    <row r="459" spans="1:25" ht="13.2" x14ac:dyDescent="0.25">
      <c r="A459" s="1" t="s">
        <v>389</v>
      </c>
      <c r="B459" s="68" t="s">
        <v>525</v>
      </c>
      <c r="C459" s="69" t="s">
        <v>35</v>
      </c>
      <c r="D459" s="68"/>
      <c r="E459" s="68"/>
      <c r="F459" s="70"/>
      <c r="G459" s="155">
        <f>G460</f>
        <v>68811000</v>
      </c>
      <c r="H459" s="189" t="s">
        <v>525</v>
      </c>
      <c r="I459" s="69" t="s">
        <v>35</v>
      </c>
      <c r="J459" s="68"/>
      <c r="K459" s="68"/>
      <c r="L459" s="70"/>
      <c r="M459" s="70">
        <f ca="1">M460</f>
        <v>68811000</v>
      </c>
      <c r="N459" s="70">
        <f ca="1">N460</f>
        <v>0</v>
      </c>
      <c r="O459" s="155"/>
      <c r="P459" s="244"/>
      <c r="Q459" s="244"/>
      <c r="R459" s="68"/>
      <c r="S459" s="70"/>
      <c r="T459" s="70"/>
      <c r="U459" s="247"/>
      <c r="V459" s="244"/>
      <c r="W459" s="244"/>
      <c r="X459" s="247"/>
      <c r="Y459" s="244"/>
    </row>
    <row r="460" spans="1:25" ht="13.2" x14ac:dyDescent="0.25">
      <c r="A460" s="1" t="s">
        <v>390</v>
      </c>
      <c r="B460" s="65"/>
      <c r="C460" s="66" t="s">
        <v>868</v>
      </c>
      <c r="D460" s="65">
        <v>15</v>
      </c>
      <c r="E460" s="65" t="s">
        <v>26</v>
      </c>
      <c r="F460" s="67">
        <v>4587400</v>
      </c>
      <c r="G460" s="154">
        <f>ROUNDDOWN(D460*F460,-3)</f>
        <v>68811000</v>
      </c>
      <c r="H460" s="188"/>
      <c r="I460" s="66" t="s">
        <v>868</v>
      </c>
      <c r="J460" s="65" cm="1">
        <f t="array" aca="1" ref="J460" ca="1">INDIRECT($J$5&amp;ROW())</f>
        <v>15</v>
      </c>
      <c r="K460" s="65" t="s">
        <v>26</v>
      </c>
      <c r="L460" s="67" cm="1">
        <f t="array" aca="1" ref="L460" ca="1">INDIRECT($L$5&amp;ROW())</f>
        <v>4587400</v>
      </c>
      <c r="M460" s="67">
        <f ca="1">ROUNDDOWN(J460*L460,-3)</f>
        <v>68811000</v>
      </c>
      <c r="N460" s="67">
        <f ca="1">G460-M460</f>
        <v>0</v>
      </c>
      <c r="O460" s="240" t="str">
        <f ca="1">IF(AND(ISBLANK(H460),N460&lt;&gt;0),"Rev","")</f>
        <v/>
      </c>
      <c r="P460" s="244"/>
      <c r="Q460" s="244"/>
      <c r="R460" s="65">
        <v>15</v>
      </c>
      <c r="S460" s="67">
        <v>4587400</v>
      </c>
      <c r="T460" s="67">
        <f>ROUNDDOWN(R460*S460,-3)</f>
        <v>68811000</v>
      </c>
      <c r="U460" s="247">
        <v>15</v>
      </c>
      <c r="V460" s="247">
        <v>4587400</v>
      </c>
      <c r="W460" s="67">
        <f>ROUNDDOWN(U460*V460,-3)</f>
        <v>68811000</v>
      </c>
      <c r="X460" s="247"/>
      <c r="Y460" s="244"/>
    </row>
    <row r="461" spans="1:25" ht="13.2" x14ac:dyDescent="0.25">
      <c r="A461" s="1" t="s">
        <v>391</v>
      </c>
      <c r="B461" s="92" t="s">
        <v>392</v>
      </c>
      <c r="C461" s="93" t="s">
        <v>393</v>
      </c>
      <c r="D461" s="92">
        <v>1</v>
      </c>
      <c r="E461" s="92" t="s">
        <v>317</v>
      </c>
      <c r="F461" s="94"/>
      <c r="G461" s="163">
        <f>G462</f>
        <v>528803000</v>
      </c>
      <c r="H461" s="197" t="s">
        <v>392</v>
      </c>
      <c r="I461" s="93" t="s">
        <v>393</v>
      </c>
      <c r="J461" s="92">
        <v>1</v>
      </c>
      <c r="K461" s="92" t="s">
        <v>317</v>
      </c>
      <c r="L461" s="94"/>
      <c r="M461" s="94">
        <f ca="1">M462</f>
        <v>689224000</v>
      </c>
      <c r="N461" s="94">
        <f ca="1">N462</f>
        <v>-160421000</v>
      </c>
      <c r="O461" s="163"/>
      <c r="P461" s="244"/>
      <c r="Q461" s="244"/>
      <c r="R461" s="92">
        <v>1</v>
      </c>
      <c r="S461" s="94"/>
      <c r="T461" s="94"/>
      <c r="U461" s="247"/>
      <c r="V461" s="244"/>
      <c r="W461" s="244"/>
      <c r="X461" s="247"/>
      <c r="Y461" s="244"/>
    </row>
    <row r="462" spans="1:25" ht="13.2" x14ac:dyDescent="0.25">
      <c r="A462" s="1" t="s">
        <v>394</v>
      </c>
      <c r="B462" s="95" t="s">
        <v>606</v>
      </c>
      <c r="C462" s="96" t="s">
        <v>395</v>
      </c>
      <c r="D462" s="95"/>
      <c r="E462" s="95" t="s">
        <v>554</v>
      </c>
      <c r="F462" s="97"/>
      <c r="G462" s="164">
        <f>SUM(G463,G473,G483,G494,G504,G514,G524)</f>
        <v>528803000</v>
      </c>
      <c r="H462" s="198" t="s">
        <v>606</v>
      </c>
      <c r="I462" s="96" t="s">
        <v>395</v>
      </c>
      <c r="J462" s="95"/>
      <c r="K462" s="95" t="s">
        <v>554</v>
      </c>
      <c r="L462" s="97"/>
      <c r="M462" s="97">
        <f ca="1">SUM(M463,M473,M483,M494,M504,M514,M524,M534)</f>
        <v>689224000</v>
      </c>
      <c r="N462" s="97">
        <f ca="1">SUM(N463,N473,N483,N494,N504,N514,N524,N534)</f>
        <v>-160421000</v>
      </c>
      <c r="O462" s="164"/>
      <c r="P462" s="244"/>
      <c r="Q462" s="244"/>
      <c r="R462" s="95"/>
      <c r="S462" s="97"/>
      <c r="T462" s="97"/>
      <c r="U462" s="247"/>
      <c r="V462" s="244"/>
      <c r="W462" s="244"/>
      <c r="X462" s="247"/>
      <c r="Y462" s="244"/>
    </row>
    <row r="463" spans="1:25" ht="13.2" x14ac:dyDescent="0.25">
      <c r="A463" s="1" t="s">
        <v>396</v>
      </c>
      <c r="B463" s="80" t="s">
        <v>21</v>
      </c>
      <c r="C463" s="81" t="s">
        <v>869</v>
      </c>
      <c r="D463" s="80"/>
      <c r="E463" s="80"/>
      <c r="F463" s="82"/>
      <c r="G463" s="159">
        <f>SUM(G464,G469,G471)</f>
        <v>60878000</v>
      </c>
      <c r="H463" s="193" t="s">
        <v>21</v>
      </c>
      <c r="I463" s="81" t="s">
        <v>869</v>
      </c>
      <c r="J463" s="80"/>
      <c r="K463" s="80"/>
      <c r="L463" s="82"/>
      <c r="M463" s="82">
        <f ca="1">SUM(M464,M469,M471)</f>
        <v>60878000</v>
      </c>
      <c r="N463" s="82">
        <f ca="1">SUM(N464,N469,N471)</f>
        <v>0</v>
      </c>
      <c r="O463" s="159"/>
      <c r="P463" s="244" t="s">
        <v>505</v>
      </c>
      <c r="Q463" s="244" t="s">
        <v>510</v>
      </c>
      <c r="R463" s="80"/>
      <c r="S463" s="82"/>
      <c r="T463" s="82"/>
      <c r="U463" s="247"/>
      <c r="V463" s="244"/>
      <c r="W463" s="244"/>
      <c r="X463" s="247"/>
      <c r="Y463" s="244"/>
    </row>
    <row r="464" spans="1:25" ht="13.2" x14ac:dyDescent="0.25">
      <c r="A464" s="1" t="s">
        <v>397</v>
      </c>
      <c r="B464" s="74" t="s">
        <v>523</v>
      </c>
      <c r="C464" s="75" t="s">
        <v>24</v>
      </c>
      <c r="D464" s="74"/>
      <c r="E464" s="74"/>
      <c r="F464" s="76"/>
      <c r="G464" s="157">
        <f>SUM(G465:G468)</f>
        <v>19750000</v>
      </c>
      <c r="H464" s="191" t="s">
        <v>523</v>
      </c>
      <c r="I464" s="75" t="s">
        <v>24</v>
      </c>
      <c r="J464" s="74"/>
      <c r="K464" s="74"/>
      <c r="L464" s="76"/>
      <c r="M464" s="76">
        <f ca="1">SUM(M465:M468)</f>
        <v>19750000</v>
      </c>
      <c r="N464" s="76">
        <f ca="1">SUM(N465:N468)</f>
        <v>0</v>
      </c>
      <c r="O464" s="157"/>
      <c r="P464" s="244"/>
      <c r="Q464" s="244"/>
      <c r="R464" s="74"/>
      <c r="S464" s="76"/>
      <c r="T464" s="76"/>
      <c r="U464" s="247"/>
      <c r="V464" s="244"/>
      <c r="W464" s="244"/>
      <c r="X464" s="247"/>
      <c r="Y464" s="244"/>
    </row>
    <row r="465" spans="1:25" ht="13.2" x14ac:dyDescent="0.25">
      <c r="A465" s="1" t="s">
        <v>398</v>
      </c>
      <c r="B465" s="65"/>
      <c r="C465" s="66" t="s">
        <v>555</v>
      </c>
      <c r="D465" s="65">
        <v>50</v>
      </c>
      <c r="E465" s="65" t="s">
        <v>26</v>
      </c>
      <c r="F465" s="67">
        <v>75000</v>
      </c>
      <c r="G465" s="154">
        <f>ROUNDDOWN(D465*F465,-3)</f>
        <v>3750000</v>
      </c>
      <c r="H465" s="188"/>
      <c r="I465" s="66" t="s">
        <v>555</v>
      </c>
      <c r="J465" s="65" cm="1">
        <f t="array" aca="1" ref="J465" ca="1">INDIRECT($J$5&amp;ROW())</f>
        <v>50</v>
      </c>
      <c r="K465" s="65" t="s">
        <v>26</v>
      </c>
      <c r="L465" s="67" cm="1">
        <f t="array" aca="1" ref="L465" ca="1">INDIRECT($L$5&amp;ROW())</f>
        <v>75000</v>
      </c>
      <c r="M465" s="67">
        <f ca="1">ROUNDDOWN(J465*L465,-3)</f>
        <v>3750000</v>
      </c>
      <c r="N465" s="67">
        <f ca="1">G465-M465</f>
        <v>0</v>
      </c>
      <c r="O465" s="240" t="str">
        <f ca="1">IF(AND(ISBLANK(H465),N465&lt;&gt;0),"Rev","")</f>
        <v/>
      </c>
      <c r="P465" s="244"/>
      <c r="Q465" s="244"/>
      <c r="R465" s="65">
        <v>50</v>
      </c>
      <c r="S465" s="67">
        <v>75000</v>
      </c>
      <c r="T465" s="67">
        <f>ROUNDDOWN(R465*S465,-3)</f>
        <v>3750000</v>
      </c>
      <c r="U465" s="247">
        <v>50</v>
      </c>
      <c r="V465" s="247">
        <v>75000</v>
      </c>
      <c r="W465" s="67">
        <f>ROUNDDOWN(U465*V465,-3)</f>
        <v>3750000</v>
      </c>
      <c r="X465" s="247"/>
      <c r="Y465" s="244"/>
    </row>
    <row r="466" spans="1:25" ht="13.2" x14ac:dyDescent="0.25">
      <c r="A466" s="1" t="s">
        <v>399</v>
      </c>
      <c r="B466" s="65"/>
      <c r="C466" s="66" t="s">
        <v>556</v>
      </c>
      <c r="D466" s="65">
        <v>4</v>
      </c>
      <c r="E466" s="65" t="s">
        <v>120</v>
      </c>
      <c r="F466" s="67">
        <v>1500000</v>
      </c>
      <c r="G466" s="154">
        <f>ROUNDDOWN(D466*F466,-3)</f>
        <v>6000000</v>
      </c>
      <c r="H466" s="188"/>
      <c r="I466" s="66" t="s">
        <v>556</v>
      </c>
      <c r="J466" s="65" cm="1">
        <f t="array" aca="1" ref="J466" ca="1">INDIRECT($J$5&amp;ROW())</f>
        <v>4</v>
      </c>
      <c r="K466" s="65" t="s">
        <v>120</v>
      </c>
      <c r="L466" s="67" cm="1">
        <f t="array" aca="1" ref="L466" ca="1">INDIRECT($L$5&amp;ROW())</f>
        <v>1500000</v>
      </c>
      <c r="M466" s="67">
        <f ca="1">ROUNDDOWN(J466*L466,-3)</f>
        <v>6000000</v>
      </c>
      <c r="N466" s="67">
        <f ca="1">G466-M466</f>
        <v>0</v>
      </c>
      <c r="O466" s="240" t="str">
        <f ca="1">IF(AND(ISBLANK(H466),N466&lt;&gt;0),"Rev","")</f>
        <v/>
      </c>
      <c r="P466" s="244"/>
      <c r="Q466" s="244"/>
      <c r="R466" s="65">
        <v>4</v>
      </c>
      <c r="S466" s="67">
        <v>1500000</v>
      </c>
      <c r="T466" s="67">
        <f>ROUNDDOWN(R466*S466,-3)</f>
        <v>6000000</v>
      </c>
      <c r="U466" s="247">
        <v>4</v>
      </c>
      <c r="V466" s="247">
        <v>1500000</v>
      </c>
      <c r="W466" s="67">
        <f>ROUNDDOWN(U466*V466,-3)</f>
        <v>6000000</v>
      </c>
      <c r="X466" s="247"/>
      <c r="Y466" s="244"/>
    </row>
    <row r="467" spans="1:25" ht="13.2" x14ac:dyDescent="0.25">
      <c r="A467" s="1" t="s">
        <v>400</v>
      </c>
      <c r="B467" s="65"/>
      <c r="C467" s="66" t="s">
        <v>557</v>
      </c>
      <c r="D467" s="65">
        <v>4</v>
      </c>
      <c r="E467" s="65" t="s">
        <v>120</v>
      </c>
      <c r="F467" s="67">
        <v>1500000</v>
      </c>
      <c r="G467" s="154">
        <f>ROUNDDOWN(D467*F467,-3)</f>
        <v>6000000</v>
      </c>
      <c r="H467" s="188"/>
      <c r="I467" s="66" t="s">
        <v>557</v>
      </c>
      <c r="J467" s="65" cm="1">
        <f t="array" aca="1" ref="J467" ca="1">INDIRECT($J$5&amp;ROW())</f>
        <v>4</v>
      </c>
      <c r="K467" s="65" t="s">
        <v>120</v>
      </c>
      <c r="L467" s="67" cm="1">
        <f t="array" aca="1" ref="L467" ca="1">INDIRECT($L$5&amp;ROW())</f>
        <v>1500000</v>
      </c>
      <c r="M467" s="67">
        <f ca="1">ROUNDDOWN(J467*L467,-3)</f>
        <v>6000000</v>
      </c>
      <c r="N467" s="67">
        <f ca="1">G467-M467</f>
        <v>0</v>
      </c>
      <c r="O467" s="240" t="str">
        <f ca="1">IF(AND(ISBLANK(H467),N467&lt;&gt;0),"Rev","")</f>
        <v/>
      </c>
      <c r="P467" s="244"/>
      <c r="Q467" s="244"/>
      <c r="R467" s="65">
        <v>4</v>
      </c>
      <c r="S467" s="67">
        <v>1500000</v>
      </c>
      <c r="T467" s="67">
        <f>ROUNDDOWN(R467*S467,-3)</f>
        <v>6000000</v>
      </c>
      <c r="U467" s="247">
        <v>4</v>
      </c>
      <c r="V467" s="247">
        <v>1500000</v>
      </c>
      <c r="W467" s="67">
        <f>ROUNDDOWN(U467*V467,-3)</f>
        <v>6000000</v>
      </c>
      <c r="X467" s="247"/>
      <c r="Y467" s="244"/>
    </row>
    <row r="468" spans="1:25" ht="13.2" x14ac:dyDescent="0.25">
      <c r="A468" s="1" t="s">
        <v>401</v>
      </c>
      <c r="B468" s="65"/>
      <c r="C468" s="66" t="s">
        <v>558</v>
      </c>
      <c r="D468" s="65">
        <v>4</v>
      </c>
      <c r="E468" s="65" t="s">
        <v>120</v>
      </c>
      <c r="F468" s="67">
        <v>1000000</v>
      </c>
      <c r="G468" s="154">
        <f>ROUNDDOWN(D468*F468,-3)</f>
        <v>4000000</v>
      </c>
      <c r="H468" s="188"/>
      <c r="I468" s="66" t="s">
        <v>558</v>
      </c>
      <c r="J468" s="65" cm="1">
        <f t="array" aca="1" ref="J468" ca="1">INDIRECT($J$5&amp;ROW())</f>
        <v>4</v>
      </c>
      <c r="K468" s="65" t="s">
        <v>120</v>
      </c>
      <c r="L468" s="67" cm="1">
        <f t="array" aca="1" ref="L468" ca="1">INDIRECT($L$5&amp;ROW())</f>
        <v>1000000</v>
      </c>
      <c r="M468" s="67">
        <f ca="1">ROUNDDOWN(J468*L468,-3)</f>
        <v>4000000</v>
      </c>
      <c r="N468" s="67">
        <f ca="1">G468-M468</f>
        <v>0</v>
      </c>
      <c r="O468" s="240" t="str">
        <f ca="1">IF(AND(ISBLANK(H468),N468&lt;&gt;0),"Rev","")</f>
        <v/>
      </c>
      <c r="P468" s="244"/>
      <c r="Q468" s="244"/>
      <c r="R468" s="65">
        <v>4</v>
      </c>
      <c r="S468" s="67">
        <v>1000000</v>
      </c>
      <c r="T468" s="67">
        <f>ROUNDDOWN(R468*S468,-3)</f>
        <v>4000000</v>
      </c>
      <c r="U468" s="247">
        <v>4</v>
      </c>
      <c r="V468" s="247">
        <v>1000000</v>
      </c>
      <c r="W468" s="67">
        <f>ROUNDDOWN(U468*V468,-3)</f>
        <v>4000000</v>
      </c>
      <c r="X468" s="247"/>
      <c r="Y468" s="244"/>
    </row>
    <row r="469" spans="1:25" ht="13.2" x14ac:dyDescent="0.25">
      <c r="A469" s="1" t="s">
        <v>402</v>
      </c>
      <c r="B469" s="68" t="s">
        <v>525</v>
      </c>
      <c r="C469" s="69" t="s">
        <v>35</v>
      </c>
      <c r="D469" s="68"/>
      <c r="E469" s="68"/>
      <c r="F469" s="70"/>
      <c r="G469" s="155">
        <f>G470</f>
        <v>37528000</v>
      </c>
      <c r="H469" s="189" t="s">
        <v>525</v>
      </c>
      <c r="I469" s="69" t="s">
        <v>35</v>
      </c>
      <c r="J469" s="68"/>
      <c r="K469" s="68"/>
      <c r="L469" s="70"/>
      <c r="M469" s="70">
        <f ca="1">M470</f>
        <v>37528000</v>
      </c>
      <c r="N469" s="70">
        <f ca="1">N470</f>
        <v>0</v>
      </c>
      <c r="O469" s="155"/>
      <c r="P469" s="244"/>
      <c r="Q469" s="244"/>
      <c r="R469" s="68"/>
      <c r="S469" s="70"/>
      <c r="T469" s="70"/>
      <c r="U469" s="247"/>
      <c r="V469" s="244"/>
      <c r="W469" s="244"/>
      <c r="X469" s="247"/>
      <c r="Y469" s="244"/>
    </row>
    <row r="470" spans="1:25" ht="13.2" x14ac:dyDescent="0.25">
      <c r="A470" s="1" t="s">
        <v>403</v>
      </c>
      <c r="B470" s="65"/>
      <c r="C470" s="66" t="s">
        <v>870</v>
      </c>
      <c r="D470" s="65">
        <v>10</v>
      </c>
      <c r="E470" s="65" t="s">
        <v>26</v>
      </c>
      <c r="F470" s="67">
        <v>3752800</v>
      </c>
      <c r="G470" s="154">
        <f>ROUNDDOWN(D470*F470,-3)</f>
        <v>37528000</v>
      </c>
      <c r="H470" s="188"/>
      <c r="I470" s="66" t="s">
        <v>870</v>
      </c>
      <c r="J470" s="65" cm="1">
        <f t="array" aca="1" ref="J470" ca="1">INDIRECT($J$5&amp;ROW())</f>
        <v>10</v>
      </c>
      <c r="K470" s="65" t="s">
        <v>26</v>
      </c>
      <c r="L470" s="67" cm="1">
        <f t="array" aca="1" ref="L470" ca="1">INDIRECT($L$5&amp;ROW())</f>
        <v>3752800</v>
      </c>
      <c r="M470" s="67">
        <f ca="1">ROUNDDOWN(J470*L470,-3)</f>
        <v>37528000</v>
      </c>
      <c r="N470" s="67">
        <f ca="1">G470-M470</f>
        <v>0</v>
      </c>
      <c r="O470" s="240" t="str">
        <f ca="1">IF(AND(ISBLANK(H470),N470&lt;&gt;0),"Rev","")</f>
        <v/>
      </c>
      <c r="P470" s="244"/>
      <c r="Q470" s="244"/>
      <c r="R470" s="65">
        <v>10</v>
      </c>
      <c r="S470" s="67">
        <v>3752800</v>
      </c>
      <c r="T470" s="67">
        <f>ROUNDDOWN(R470*S470,-3)</f>
        <v>37528000</v>
      </c>
      <c r="U470" s="247">
        <v>10</v>
      </c>
      <c r="V470" s="247">
        <v>3752800</v>
      </c>
      <c r="W470" s="67">
        <f>ROUNDDOWN(U470*V470,-3)</f>
        <v>37528000</v>
      </c>
      <c r="X470" s="247"/>
      <c r="Y470" s="244"/>
    </row>
    <row r="471" spans="1:25" ht="13.2" x14ac:dyDescent="0.25">
      <c r="A471" s="1" t="s">
        <v>871</v>
      </c>
      <c r="B471" s="62" t="s">
        <v>583</v>
      </c>
      <c r="C471" s="63" t="s">
        <v>80</v>
      </c>
      <c r="D471" s="62"/>
      <c r="E471" s="62"/>
      <c r="F471" s="64"/>
      <c r="G471" s="153">
        <f>G472</f>
        <v>3600000</v>
      </c>
      <c r="H471" s="187" t="s">
        <v>583</v>
      </c>
      <c r="I471" s="63" t="s">
        <v>80</v>
      </c>
      <c r="J471" s="62"/>
      <c r="K471" s="62"/>
      <c r="L471" s="64"/>
      <c r="M471" s="64">
        <f ca="1">M472</f>
        <v>3600000</v>
      </c>
      <c r="N471" s="64">
        <f ca="1">N472</f>
        <v>0</v>
      </c>
      <c r="O471" s="153"/>
      <c r="P471" s="244"/>
      <c r="Q471" s="244"/>
      <c r="R471" s="62"/>
      <c r="S471" s="64"/>
      <c r="T471" s="64"/>
      <c r="U471" s="247"/>
      <c r="V471" s="244"/>
      <c r="W471" s="244"/>
      <c r="X471" s="247"/>
      <c r="Y471" s="244"/>
    </row>
    <row r="472" spans="1:25" ht="13.2" x14ac:dyDescent="0.25">
      <c r="A472" s="1" t="s">
        <v>872</v>
      </c>
      <c r="B472" s="65"/>
      <c r="C472" s="66" t="s">
        <v>873</v>
      </c>
      <c r="D472" s="65">
        <v>24</v>
      </c>
      <c r="E472" s="65" t="s">
        <v>26</v>
      </c>
      <c r="F472" s="67">
        <v>150000</v>
      </c>
      <c r="G472" s="154">
        <f>ROUNDDOWN(D472*F472,-3)</f>
        <v>3600000</v>
      </c>
      <c r="H472" s="188"/>
      <c r="I472" s="66" t="s">
        <v>873</v>
      </c>
      <c r="J472" s="65" cm="1">
        <f t="array" aca="1" ref="J472" ca="1">INDIRECT($J$5&amp;ROW())</f>
        <v>24</v>
      </c>
      <c r="K472" s="65" t="s">
        <v>26</v>
      </c>
      <c r="L472" s="67" cm="1">
        <f t="array" aca="1" ref="L472" ca="1">INDIRECT($L$5&amp;ROW())</f>
        <v>150000</v>
      </c>
      <c r="M472" s="67">
        <f ca="1">ROUNDDOWN(J472*L472,-3)</f>
        <v>3600000</v>
      </c>
      <c r="N472" s="67">
        <f ca="1">G472-M472</f>
        <v>0</v>
      </c>
      <c r="O472" s="240" t="str">
        <f ca="1">IF(AND(ISBLANK(H472),N472&lt;&gt;0),"Rev","")</f>
        <v/>
      </c>
      <c r="P472" s="244"/>
      <c r="Q472" s="244"/>
      <c r="R472" s="65">
        <v>24</v>
      </c>
      <c r="S472" s="67">
        <v>150000</v>
      </c>
      <c r="T472" s="67">
        <f>ROUNDDOWN(R472*S472,-3)</f>
        <v>3600000</v>
      </c>
      <c r="U472" s="247">
        <v>24</v>
      </c>
      <c r="V472" s="247">
        <v>150000</v>
      </c>
      <c r="W472" s="67">
        <f>ROUNDDOWN(U472*V472,-3)</f>
        <v>3600000</v>
      </c>
      <c r="X472" s="247"/>
      <c r="Y472" s="244"/>
    </row>
    <row r="473" spans="1:25" ht="13.2" x14ac:dyDescent="0.25">
      <c r="A473" s="1" t="s">
        <v>404</v>
      </c>
      <c r="B473" s="80" t="s">
        <v>38</v>
      </c>
      <c r="C473" s="81" t="s">
        <v>874</v>
      </c>
      <c r="D473" s="80"/>
      <c r="E473" s="80"/>
      <c r="F473" s="82"/>
      <c r="G473" s="159">
        <f>SUM(G474,G479,G481)</f>
        <v>52320000</v>
      </c>
      <c r="H473" s="193" t="s">
        <v>38</v>
      </c>
      <c r="I473" s="81" t="s">
        <v>874</v>
      </c>
      <c r="J473" s="80"/>
      <c r="K473" s="80"/>
      <c r="L473" s="82"/>
      <c r="M473" s="82">
        <f ca="1">SUM(M474,M479,M481)</f>
        <v>52320000</v>
      </c>
      <c r="N473" s="82">
        <f ca="1">SUM(N474,N479,N481)</f>
        <v>0</v>
      </c>
      <c r="O473" s="159"/>
      <c r="P473" s="244" t="s">
        <v>505</v>
      </c>
      <c r="Q473" s="244" t="s">
        <v>510</v>
      </c>
      <c r="R473" s="80"/>
      <c r="S473" s="82"/>
      <c r="T473" s="82"/>
      <c r="U473" s="247"/>
      <c r="V473" s="244"/>
      <c r="W473" s="244"/>
      <c r="X473" s="247"/>
      <c r="Y473" s="244"/>
    </row>
    <row r="474" spans="1:25" ht="13.2" x14ac:dyDescent="0.25">
      <c r="A474" s="1" t="s">
        <v>405</v>
      </c>
      <c r="B474" s="74" t="s">
        <v>523</v>
      </c>
      <c r="C474" s="75" t="s">
        <v>24</v>
      </c>
      <c r="D474" s="74"/>
      <c r="E474" s="74"/>
      <c r="F474" s="76"/>
      <c r="G474" s="157">
        <f>SUM(G475:G478)</f>
        <v>19000000</v>
      </c>
      <c r="H474" s="191" t="s">
        <v>523</v>
      </c>
      <c r="I474" s="75" t="s">
        <v>24</v>
      </c>
      <c r="J474" s="74"/>
      <c r="K474" s="74"/>
      <c r="L474" s="76"/>
      <c r="M474" s="76">
        <f ca="1">SUM(M475:M478)</f>
        <v>19000000</v>
      </c>
      <c r="N474" s="76">
        <f ca="1">SUM(N475:N478)</f>
        <v>0</v>
      </c>
      <c r="O474" s="157"/>
      <c r="P474" s="244"/>
      <c r="Q474" s="244"/>
      <c r="R474" s="74"/>
      <c r="S474" s="76"/>
      <c r="T474" s="76"/>
      <c r="U474" s="247"/>
      <c r="V474" s="244"/>
      <c r="W474" s="244"/>
      <c r="X474" s="247"/>
      <c r="Y474" s="244"/>
    </row>
    <row r="475" spans="1:25" ht="13.2" x14ac:dyDescent="0.25">
      <c r="A475" s="1" t="s">
        <v>406</v>
      </c>
      <c r="B475" s="65"/>
      <c r="C475" s="66" t="s">
        <v>555</v>
      </c>
      <c r="D475" s="65">
        <v>40</v>
      </c>
      <c r="E475" s="65" t="s">
        <v>26</v>
      </c>
      <c r="F475" s="67">
        <v>75000</v>
      </c>
      <c r="G475" s="154">
        <f>ROUNDDOWN(D475*F475,-3)</f>
        <v>3000000</v>
      </c>
      <c r="H475" s="188"/>
      <c r="I475" s="66" t="s">
        <v>555</v>
      </c>
      <c r="J475" s="65" cm="1">
        <f t="array" aca="1" ref="J475" ca="1">INDIRECT($J$5&amp;ROW())</f>
        <v>40</v>
      </c>
      <c r="K475" s="65" t="s">
        <v>26</v>
      </c>
      <c r="L475" s="67" cm="1">
        <f t="array" aca="1" ref="L475" ca="1">INDIRECT($L$5&amp;ROW())</f>
        <v>75000</v>
      </c>
      <c r="M475" s="67">
        <f ca="1">ROUNDDOWN(J475*L475,-3)</f>
        <v>3000000</v>
      </c>
      <c r="N475" s="67">
        <f ca="1">G475-M475</f>
        <v>0</v>
      </c>
      <c r="O475" s="240" t="str">
        <f ca="1">IF(AND(ISBLANK(H475),N475&lt;&gt;0),"Rev","")</f>
        <v/>
      </c>
      <c r="P475" s="244"/>
      <c r="Q475" s="244"/>
      <c r="R475" s="65">
        <v>40</v>
      </c>
      <c r="S475" s="67">
        <v>75000</v>
      </c>
      <c r="T475" s="67">
        <f>ROUNDDOWN(R475*S475,-3)</f>
        <v>3000000</v>
      </c>
      <c r="U475" s="247">
        <v>40</v>
      </c>
      <c r="V475" s="247">
        <v>75000</v>
      </c>
      <c r="W475" s="67">
        <f>ROUNDDOWN(U475*V475,-3)</f>
        <v>3000000</v>
      </c>
      <c r="X475" s="247"/>
      <c r="Y475" s="244"/>
    </row>
    <row r="476" spans="1:25" ht="13.2" x14ac:dyDescent="0.25">
      <c r="A476" s="1" t="s">
        <v>407</v>
      </c>
      <c r="B476" s="65"/>
      <c r="C476" s="66" t="s">
        <v>556</v>
      </c>
      <c r="D476" s="65">
        <v>4</v>
      </c>
      <c r="E476" s="65" t="s">
        <v>120</v>
      </c>
      <c r="F476" s="67">
        <v>1500000</v>
      </c>
      <c r="G476" s="154">
        <f>ROUNDDOWN(D476*F476,-3)</f>
        <v>6000000</v>
      </c>
      <c r="H476" s="188"/>
      <c r="I476" s="66" t="s">
        <v>556</v>
      </c>
      <c r="J476" s="65" cm="1">
        <f t="array" aca="1" ref="J476" ca="1">INDIRECT($J$5&amp;ROW())</f>
        <v>4</v>
      </c>
      <c r="K476" s="65" t="s">
        <v>120</v>
      </c>
      <c r="L476" s="67" cm="1">
        <f t="array" aca="1" ref="L476" ca="1">INDIRECT($L$5&amp;ROW())</f>
        <v>1500000</v>
      </c>
      <c r="M476" s="67">
        <f ca="1">ROUNDDOWN(J476*L476,-3)</f>
        <v>6000000</v>
      </c>
      <c r="N476" s="67">
        <f ca="1">G476-M476</f>
        <v>0</v>
      </c>
      <c r="O476" s="240" t="str">
        <f ca="1">IF(AND(ISBLANK(H476),N476&lt;&gt;0),"Rev","")</f>
        <v/>
      </c>
      <c r="P476" s="244"/>
      <c r="Q476" s="244"/>
      <c r="R476" s="65">
        <v>4</v>
      </c>
      <c r="S476" s="67">
        <v>1500000</v>
      </c>
      <c r="T476" s="67">
        <f>ROUNDDOWN(R476*S476,-3)</f>
        <v>6000000</v>
      </c>
      <c r="U476" s="247">
        <v>4</v>
      </c>
      <c r="V476" s="247">
        <v>1500000</v>
      </c>
      <c r="W476" s="67">
        <f>ROUNDDOWN(U476*V476,-3)</f>
        <v>6000000</v>
      </c>
      <c r="X476" s="247"/>
      <c r="Y476" s="244"/>
    </row>
    <row r="477" spans="1:25" ht="13.2" x14ac:dyDescent="0.25">
      <c r="A477" s="1" t="s">
        <v>875</v>
      </c>
      <c r="B477" s="65"/>
      <c r="C477" s="66" t="s">
        <v>557</v>
      </c>
      <c r="D477" s="65">
        <v>4</v>
      </c>
      <c r="E477" s="65" t="s">
        <v>120</v>
      </c>
      <c r="F477" s="67">
        <v>1500000</v>
      </c>
      <c r="G477" s="154">
        <f>ROUNDDOWN(D477*F477,-3)</f>
        <v>6000000</v>
      </c>
      <c r="H477" s="188"/>
      <c r="I477" s="66" t="s">
        <v>557</v>
      </c>
      <c r="J477" s="65" cm="1">
        <f t="array" aca="1" ref="J477" ca="1">INDIRECT($J$5&amp;ROW())</f>
        <v>4</v>
      </c>
      <c r="K477" s="65" t="s">
        <v>120</v>
      </c>
      <c r="L477" s="67" cm="1">
        <f t="array" aca="1" ref="L477" ca="1">INDIRECT($L$5&amp;ROW())</f>
        <v>1500000</v>
      </c>
      <c r="M477" s="67">
        <f ca="1">ROUNDDOWN(J477*L477,-3)</f>
        <v>6000000</v>
      </c>
      <c r="N477" s="67">
        <f ca="1">G477-M477</f>
        <v>0</v>
      </c>
      <c r="O477" s="240" t="str">
        <f ca="1">IF(AND(ISBLANK(H477),N477&lt;&gt;0),"Rev","")</f>
        <v/>
      </c>
      <c r="P477" s="244"/>
      <c r="Q477" s="244"/>
      <c r="R477" s="65">
        <v>4</v>
      </c>
      <c r="S477" s="67">
        <v>1500000</v>
      </c>
      <c r="T477" s="67">
        <f>ROUNDDOWN(R477*S477,-3)</f>
        <v>6000000</v>
      </c>
      <c r="U477" s="247">
        <v>4</v>
      </c>
      <c r="V477" s="247">
        <v>1500000</v>
      </c>
      <c r="W477" s="67">
        <f>ROUNDDOWN(U477*V477,-3)</f>
        <v>6000000</v>
      </c>
      <c r="X477" s="247"/>
      <c r="Y477" s="244"/>
    </row>
    <row r="478" spans="1:25" ht="13.2" x14ac:dyDescent="0.25">
      <c r="A478" s="1" t="s">
        <v>876</v>
      </c>
      <c r="B478" s="65"/>
      <c r="C478" s="66" t="s">
        <v>558</v>
      </c>
      <c r="D478" s="65">
        <v>4</v>
      </c>
      <c r="E478" s="65" t="s">
        <v>120</v>
      </c>
      <c r="F478" s="67">
        <v>1000000</v>
      </c>
      <c r="G478" s="154">
        <f>ROUNDDOWN(D478*F478,-3)</f>
        <v>4000000</v>
      </c>
      <c r="H478" s="188"/>
      <c r="I478" s="66" t="s">
        <v>558</v>
      </c>
      <c r="J478" s="65" cm="1">
        <f t="array" aca="1" ref="J478" ca="1">INDIRECT($J$5&amp;ROW())</f>
        <v>4</v>
      </c>
      <c r="K478" s="65" t="s">
        <v>120</v>
      </c>
      <c r="L478" s="67" cm="1">
        <f t="array" aca="1" ref="L478" ca="1">INDIRECT($L$5&amp;ROW())</f>
        <v>1000000</v>
      </c>
      <c r="M478" s="67">
        <f ca="1">ROUNDDOWN(J478*L478,-3)</f>
        <v>4000000</v>
      </c>
      <c r="N478" s="67">
        <f ca="1">G478-M478</f>
        <v>0</v>
      </c>
      <c r="O478" s="240" t="str">
        <f ca="1">IF(AND(ISBLANK(H478),N478&lt;&gt;0),"Rev","")</f>
        <v/>
      </c>
      <c r="P478" s="244"/>
      <c r="Q478" s="244"/>
      <c r="R478" s="65">
        <v>4</v>
      </c>
      <c r="S478" s="67">
        <v>1000000</v>
      </c>
      <c r="T478" s="67">
        <f>ROUNDDOWN(R478*S478,-3)</f>
        <v>4000000</v>
      </c>
      <c r="U478" s="247">
        <v>4</v>
      </c>
      <c r="V478" s="247">
        <v>1000000</v>
      </c>
      <c r="W478" s="67">
        <f>ROUNDDOWN(U478*V478,-3)</f>
        <v>4000000</v>
      </c>
      <c r="X478" s="247"/>
      <c r="Y478" s="244"/>
    </row>
    <row r="479" spans="1:25" ht="13.2" x14ac:dyDescent="0.25">
      <c r="A479" s="1" t="s">
        <v>408</v>
      </c>
      <c r="B479" s="62" t="s">
        <v>525</v>
      </c>
      <c r="C479" s="63" t="s">
        <v>35</v>
      </c>
      <c r="D479" s="62"/>
      <c r="E479" s="62"/>
      <c r="F479" s="64"/>
      <c r="G479" s="153">
        <f>G480</f>
        <v>32120000</v>
      </c>
      <c r="H479" s="187" t="s">
        <v>525</v>
      </c>
      <c r="I479" s="63" t="s">
        <v>35</v>
      </c>
      <c r="J479" s="62"/>
      <c r="K479" s="62"/>
      <c r="L479" s="64"/>
      <c r="M479" s="64">
        <f ca="1">M480</f>
        <v>32120000</v>
      </c>
      <c r="N479" s="64">
        <f ca="1">N480</f>
        <v>0</v>
      </c>
      <c r="O479" s="153"/>
      <c r="P479" s="244"/>
      <c r="Q479" s="244"/>
      <c r="R479" s="62"/>
      <c r="S479" s="64"/>
      <c r="T479" s="64"/>
      <c r="U479" s="247"/>
      <c r="V479" s="244"/>
      <c r="W479" s="244"/>
      <c r="X479" s="247"/>
      <c r="Y479" s="244"/>
    </row>
    <row r="480" spans="1:25" ht="13.2" x14ac:dyDescent="0.25">
      <c r="A480" s="1" t="s">
        <v>409</v>
      </c>
      <c r="B480" s="65"/>
      <c r="C480" s="66" t="s">
        <v>877</v>
      </c>
      <c r="D480" s="65">
        <v>10</v>
      </c>
      <c r="E480" s="65" t="s">
        <v>26</v>
      </c>
      <c r="F480" s="67">
        <v>3212000</v>
      </c>
      <c r="G480" s="154">
        <f>ROUNDDOWN(D480*F480,-3)</f>
        <v>32120000</v>
      </c>
      <c r="H480" s="188"/>
      <c r="I480" s="66" t="s">
        <v>877</v>
      </c>
      <c r="J480" s="65" cm="1">
        <f t="array" aca="1" ref="J480" ca="1">INDIRECT($J$5&amp;ROW())</f>
        <v>10</v>
      </c>
      <c r="K480" s="65" t="s">
        <v>26</v>
      </c>
      <c r="L480" s="67" cm="1">
        <f t="array" aca="1" ref="L480" ca="1">INDIRECT($L$5&amp;ROW())</f>
        <v>3212000</v>
      </c>
      <c r="M480" s="67">
        <f ca="1">ROUNDDOWN(J480*L480,-3)</f>
        <v>32120000</v>
      </c>
      <c r="N480" s="67">
        <f ca="1">G480-M480</f>
        <v>0</v>
      </c>
      <c r="O480" s="240" t="str">
        <f ca="1">IF(AND(ISBLANK(H480),N480&lt;&gt;0),"Rev","")</f>
        <v/>
      </c>
      <c r="P480" s="244"/>
      <c r="Q480" s="244"/>
      <c r="R480" s="65">
        <v>10</v>
      </c>
      <c r="S480" s="67">
        <v>3212000</v>
      </c>
      <c r="T480" s="67">
        <f>ROUNDDOWN(R480*S480,-3)</f>
        <v>32120000</v>
      </c>
      <c r="U480" s="247">
        <v>10</v>
      </c>
      <c r="V480" s="247">
        <v>3212000</v>
      </c>
      <c r="W480" s="67">
        <f>ROUNDDOWN(U480*V480,-3)</f>
        <v>32120000</v>
      </c>
      <c r="X480" s="247"/>
      <c r="Y480" s="244"/>
    </row>
    <row r="481" spans="1:25" ht="13.2" x14ac:dyDescent="0.25">
      <c r="A481" s="1" t="s">
        <v>878</v>
      </c>
      <c r="B481" s="74" t="s">
        <v>583</v>
      </c>
      <c r="C481" s="75" t="s">
        <v>80</v>
      </c>
      <c r="D481" s="74"/>
      <c r="E481" s="74"/>
      <c r="F481" s="76"/>
      <c r="G481" s="157">
        <f>G482</f>
        <v>1200000</v>
      </c>
      <c r="H481" s="191" t="s">
        <v>583</v>
      </c>
      <c r="I481" s="75" t="s">
        <v>80</v>
      </c>
      <c r="J481" s="74"/>
      <c r="K481" s="74"/>
      <c r="L481" s="76"/>
      <c r="M481" s="76">
        <f ca="1">M482</f>
        <v>1200000</v>
      </c>
      <c r="N481" s="76">
        <f ca="1">N482</f>
        <v>0</v>
      </c>
      <c r="O481" s="157"/>
      <c r="P481" s="244"/>
      <c r="Q481" s="244"/>
      <c r="R481" s="74"/>
      <c r="S481" s="76"/>
      <c r="T481" s="76"/>
      <c r="U481" s="247"/>
      <c r="V481" s="244"/>
      <c r="W481" s="244"/>
      <c r="X481" s="247"/>
      <c r="Y481" s="244"/>
    </row>
    <row r="482" spans="1:25" ht="13.2" x14ac:dyDescent="0.25">
      <c r="A482" s="1" t="s">
        <v>879</v>
      </c>
      <c r="B482" s="65"/>
      <c r="C482" s="66" t="s">
        <v>873</v>
      </c>
      <c r="D482" s="65">
        <v>8</v>
      </c>
      <c r="E482" s="65" t="s">
        <v>26</v>
      </c>
      <c r="F482" s="67">
        <v>150000</v>
      </c>
      <c r="G482" s="154">
        <f>ROUNDDOWN(D482*F482,-3)</f>
        <v>1200000</v>
      </c>
      <c r="H482" s="188"/>
      <c r="I482" s="66" t="s">
        <v>873</v>
      </c>
      <c r="J482" s="65" cm="1">
        <f t="array" aca="1" ref="J482" ca="1">INDIRECT($J$5&amp;ROW())</f>
        <v>8</v>
      </c>
      <c r="K482" s="65" t="s">
        <v>26</v>
      </c>
      <c r="L482" s="67" cm="1">
        <f t="array" aca="1" ref="L482" ca="1">INDIRECT($L$5&amp;ROW())</f>
        <v>150000</v>
      </c>
      <c r="M482" s="67">
        <f ca="1">ROUNDDOWN(J482*L482,-3)</f>
        <v>1200000</v>
      </c>
      <c r="N482" s="67">
        <f ca="1">G482-M482</f>
        <v>0</v>
      </c>
      <c r="O482" s="240" t="str">
        <f ca="1">IF(AND(ISBLANK(H482),N482&lt;&gt;0),"Rev","")</f>
        <v/>
      </c>
      <c r="P482" s="244"/>
      <c r="Q482" s="244"/>
      <c r="R482" s="65">
        <v>8</v>
      </c>
      <c r="S482" s="67">
        <v>150000</v>
      </c>
      <c r="T482" s="67">
        <f>ROUNDDOWN(R482*S482,-3)</f>
        <v>1200000</v>
      </c>
      <c r="U482" s="247">
        <v>8</v>
      </c>
      <c r="V482" s="247">
        <v>150000</v>
      </c>
      <c r="W482" s="67">
        <f>ROUNDDOWN(U482*V482,-3)</f>
        <v>1200000</v>
      </c>
      <c r="X482" s="247"/>
      <c r="Y482" s="244"/>
    </row>
    <row r="483" spans="1:25" ht="13.2" x14ac:dyDescent="0.25">
      <c r="A483" s="1" t="s">
        <v>410</v>
      </c>
      <c r="B483" s="80" t="s">
        <v>91</v>
      </c>
      <c r="C483" s="81" t="s">
        <v>426</v>
      </c>
      <c r="D483" s="80"/>
      <c r="E483" s="80"/>
      <c r="F483" s="82"/>
      <c r="G483" s="159">
        <f>SUM(G484,G490,G492)</f>
        <v>70870000</v>
      </c>
      <c r="H483" s="193" t="s">
        <v>91</v>
      </c>
      <c r="I483" s="81" t="s">
        <v>426</v>
      </c>
      <c r="J483" s="80"/>
      <c r="K483" s="80"/>
      <c r="L483" s="82"/>
      <c r="M483" s="82">
        <f ca="1">SUM(M484,M490,M492)</f>
        <v>70870000</v>
      </c>
      <c r="N483" s="82">
        <f ca="1">SUM(N484,N490,N492)</f>
        <v>0</v>
      </c>
      <c r="O483" s="159"/>
      <c r="P483" s="244" t="s">
        <v>505</v>
      </c>
      <c r="Q483" s="244" t="s">
        <v>510</v>
      </c>
      <c r="R483" s="80"/>
      <c r="S483" s="82"/>
      <c r="T483" s="82"/>
      <c r="U483" s="247"/>
      <c r="V483" s="244"/>
      <c r="W483" s="244"/>
      <c r="X483" s="247"/>
      <c r="Y483" s="244"/>
    </row>
    <row r="484" spans="1:25" ht="13.2" x14ac:dyDescent="0.25">
      <c r="A484" s="1" t="s">
        <v>411</v>
      </c>
      <c r="B484" s="68" t="s">
        <v>523</v>
      </c>
      <c r="C484" s="69" t="s">
        <v>24</v>
      </c>
      <c r="D484" s="68"/>
      <c r="E484" s="68"/>
      <c r="F484" s="70"/>
      <c r="G484" s="155">
        <f>SUM(G485:G489)</f>
        <v>28750000</v>
      </c>
      <c r="H484" s="189" t="s">
        <v>523</v>
      </c>
      <c r="I484" s="69" t="s">
        <v>24</v>
      </c>
      <c r="J484" s="68"/>
      <c r="K484" s="68"/>
      <c r="L484" s="70"/>
      <c r="M484" s="70">
        <f ca="1">SUM(M485:M489)</f>
        <v>28750000</v>
      </c>
      <c r="N484" s="70">
        <f ca="1">SUM(N485:N489)</f>
        <v>0</v>
      </c>
      <c r="O484" s="155"/>
      <c r="P484" s="244"/>
      <c r="Q484" s="244"/>
      <c r="R484" s="68"/>
      <c r="S484" s="70"/>
      <c r="T484" s="70"/>
      <c r="U484" s="247"/>
      <c r="V484" s="244"/>
      <c r="W484" s="244"/>
      <c r="X484" s="247"/>
      <c r="Y484" s="244"/>
    </row>
    <row r="485" spans="1:25" ht="13.2" x14ac:dyDescent="0.25">
      <c r="A485" s="1" t="s">
        <v>412</v>
      </c>
      <c r="B485" s="65"/>
      <c r="C485" s="66" t="s">
        <v>555</v>
      </c>
      <c r="D485" s="65">
        <v>50</v>
      </c>
      <c r="E485" s="65" t="s">
        <v>26</v>
      </c>
      <c r="F485" s="67">
        <v>75000</v>
      </c>
      <c r="G485" s="154">
        <f>ROUNDDOWN(D485*F485,-3)</f>
        <v>3750000</v>
      </c>
      <c r="H485" s="188"/>
      <c r="I485" s="66" t="s">
        <v>555</v>
      </c>
      <c r="J485" s="65" cm="1">
        <f t="array" aca="1" ref="J485" ca="1">INDIRECT($J$5&amp;ROW())</f>
        <v>50</v>
      </c>
      <c r="K485" s="65" t="s">
        <v>26</v>
      </c>
      <c r="L485" s="67" cm="1">
        <f t="array" aca="1" ref="L485" ca="1">INDIRECT($L$5&amp;ROW())</f>
        <v>75000</v>
      </c>
      <c r="M485" s="67">
        <f ca="1">ROUNDDOWN(J485*L485,-3)</f>
        <v>3750000</v>
      </c>
      <c r="N485" s="67">
        <f ca="1">G485-M485</f>
        <v>0</v>
      </c>
      <c r="O485" s="240" t="str">
        <f ca="1">IF(AND(ISBLANK(H485),N485&lt;&gt;0),"Rev","")</f>
        <v/>
      </c>
      <c r="P485" s="244"/>
      <c r="Q485" s="244"/>
      <c r="R485" s="65">
        <v>50</v>
      </c>
      <c r="S485" s="67">
        <v>75000</v>
      </c>
      <c r="T485" s="67">
        <f>ROUNDDOWN(R485*S485,-3)</f>
        <v>3750000</v>
      </c>
      <c r="U485" s="247">
        <v>50</v>
      </c>
      <c r="V485" s="247">
        <v>75000</v>
      </c>
      <c r="W485" s="67">
        <f>ROUNDDOWN(U485*V485,-3)</f>
        <v>3750000</v>
      </c>
      <c r="X485" s="247"/>
      <c r="Y485" s="244"/>
    </row>
    <row r="486" spans="1:25" ht="13.2" x14ac:dyDescent="0.25">
      <c r="A486" s="1" t="s">
        <v>413</v>
      </c>
      <c r="B486" s="65"/>
      <c r="C486" s="66" t="s">
        <v>880</v>
      </c>
      <c r="D486" s="65">
        <v>6</v>
      </c>
      <c r="E486" s="65" t="s">
        <v>59</v>
      </c>
      <c r="F486" s="67">
        <v>1500000</v>
      </c>
      <c r="G486" s="154">
        <f>ROUNDDOWN(D486*F486,-3)</f>
        <v>9000000</v>
      </c>
      <c r="H486" s="188"/>
      <c r="I486" s="66" t="s">
        <v>880</v>
      </c>
      <c r="J486" s="65" cm="1">
        <f t="array" aca="1" ref="J486" ca="1">INDIRECT($J$5&amp;ROW())</f>
        <v>6</v>
      </c>
      <c r="K486" s="65" t="s">
        <v>59</v>
      </c>
      <c r="L486" s="67" cm="1">
        <f t="array" aca="1" ref="L486" ca="1">INDIRECT($L$5&amp;ROW())</f>
        <v>1500000</v>
      </c>
      <c r="M486" s="67">
        <f ca="1">ROUNDDOWN(J486*L486,-3)</f>
        <v>9000000</v>
      </c>
      <c r="N486" s="67">
        <f ca="1">G486-M486</f>
        <v>0</v>
      </c>
      <c r="O486" s="240" t="str">
        <f ca="1">IF(AND(ISBLANK(H486),N486&lt;&gt;0),"Rev","")</f>
        <v/>
      </c>
      <c r="P486" s="244"/>
      <c r="Q486" s="244"/>
      <c r="R486" s="65">
        <v>6</v>
      </c>
      <c r="S486" s="67">
        <v>1500000</v>
      </c>
      <c r="T486" s="67">
        <f>ROUNDDOWN(R486*S486,-3)</f>
        <v>9000000</v>
      </c>
      <c r="U486" s="247">
        <v>6</v>
      </c>
      <c r="V486" s="247">
        <v>1500000</v>
      </c>
      <c r="W486" s="67">
        <f>ROUNDDOWN(U486*V486,-3)</f>
        <v>9000000</v>
      </c>
      <c r="X486" s="247"/>
      <c r="Y486" s="244"/>
    </row>
    <row r="487" spans="1:25" ht="13.2" x14ac:dyDescent="0.25">
      <c r="A487" s="1" t="s">
        <v>881</v>
      </c>
      <c r="B487" s="65"/>
      <c r="C487" s="66" t="s">
        <v>882</v>
      </c>
      <c r="D487" s="65">
        <v>4</v>
      </c>
      <c r="E487" s="65" t="s">
        <v>120</v>
      </c>
      <c r="F487" s="67">
        <v>1500000</v>
      </c>
      <c r="G487" s="154">
        <f>ROUNDDOWN(D487*F487,-3)</f>
        <v>6000000</v>
      </c>
      <c r="H487" s="188"/>
      <c r="I487" s="66" t="s">
        <v>882</v>
      </c>
      <c r="J487" s="65" cm="1">
        <f t="array" aca="1" ref="J487" ca="1">INDIRECT($J$5&amp;ROW())</f>
        <v>4</v>
      </c>
      <c r="K487" s="65" t="s">
        <v>120</v>
      </c>
      <c r="L487" s="67" cm="1">
        <f t="array" aca="1" ref="L487" ca="1">INDIRECT($L$5&amp;ROW())</f>
        <v>1500000</v>
      </c>
      <c r="M487" s="67">
        <f ca="1">ROUNDDOWN(J487*L487,-3)</f>
        <v>6000000</v>
      </c>
      <c r="N487" s="67">
        <f ca="1">G487-M487</f>
        <v>0</v>
      </c>
      <c r="O487" s="240" t="str">
        <f ca="1">IF(AND(ISBLANK(H487),N487&lt;&gt;0),"Rev","")</f>
        <v/>
      </c>
      <c r="P487" s="244"/>
      <c r="Q487" s="244"/>
      <c r="R487" s="65">
        <v>4</v>
      </c>
      <c r="S487" s="67">
        <v>1500000</v>
      </c>
      <c r="T487" s="67">
        <f>ROUNDDOWN(R487*S487,-3)</f>
        <v>6000000</v>
      </c>
      <c r="U487" s="247">
        <v>4</v>
      </c>
      <c r="V487" s="247">
        <v>1500000</v>
      </c>
      <c r="W487" s="67">
        <f>ROUNDDOWN(U487*V487,-3)</f>
        <v>6000000</v>
      </c>
      <c r="X487" s="247"/>
      <c r="Y487" s="244"/>
    </row>
    <row r="488" spans="1:25" ht="13.2" x14ac:dyDescent="0.25">
      <c r="A488" s="1" t="s">
        <v>883</v>
      </c>
      <c r="B488" s="65"/>
      <c r="C488" s="66" t="s">
        <v>884</v>
      </c>
      <c r="D488" s="65">
        <v>4</v>
      </c>
      <c r="E488" s="65" t="s">
        <v>120</v>
      </c>
      <c r="F488" s="67">
        <v>1500000</v>
      </c>
      <c r="G488" s="154">
        <f>ROUNDDOWN(D488*F488,-3)</f>
        <v>6000000</v>
      </c>
      <c r="H488" s="188"/>
      <c r="I488" s="66" t="s">
        <v>884</v>
      </c>
      <c r="J488" s="65" cm="1">
        <f t="array" aca="1" ref="J488" ca="1">INDIRECT($J$5&amp;ROW())</f>
        <v>4</v>
      </c>
      <c r="K488" s="65" t="s">
        <v>120</v>
      </c>
      <c r="L488" s="67" cm="1">
        <f t="array" aca="1" ref="L488" ca="1">INDIRECT($L$5&amp;ROW())</f>
        <v>1500000</v>
      </c>
      <c r="M488" s="67">
        <f ca="1">ROUNDDOWN(J488*L488,-3)</f>
        <v>6000000</v>
      </c>
      <c r="N488" s="67">
        <f ca="1">G488-M488</f>
        <v>0</v>
      </c>
      <c r="O488" s="240" t="str">
        <f ca="1">IF(AND(ISBLANK(H488),N488&lt;&gt;0),"Rev","")</f>
        <v/>
      </c>
      <c r="P488" s="244"/>
      <c r="Q488" s="244"/>
      <c r="R488" s="65">
        <v>4</v>
      </c>
      <c r="S488" s="67">
        <v>1500000</v>
      </c>
      <c r="T488" s="67">
        <f>ROUNDDOWN(R488*S488,-3)</f>
        <v>6000000</v>
      </c>
      <c r="U488" s="247">
        <v>4</v>
      </c>
      <c r="V488" s="247">
        <v>1500000</v>
      </c>
      <c r="W488" s="67">
        <f>ROUNDDOWN(U488*V488,-3)</f>
        <v>6000000</v>
      </c>
      <c r="X488" s="247"/>
      <c r="Y488" s="244"/>
    </row>
    <row r="489" spans="1:25" ht="13.2" x14ac:dyDescent="0.25">
      <c r="A489" s="1" t="s">
        <v>885</v>
      </c>
      <c r="B489" s="65"/>
      <c r="C489" s="66" t="s">
        <v>886</v>
      </c>
      <c r="D489" s="65">
        <v>4</v>
      </c>
      <c r="E489" s="65" t="s">
        <v>120</v>
      </c>
      <c r="F489" s="67">
        <v>1000000</v>
      </c>
      <c r="G489" s="154">
        <f>ROUNDDOWN(D489*F489,-3)</f>
        <v>4000000</v>
      </c>
      <c r="H489" s="188"/>
      <c r="I489" s="66" t="s">
        <v>886</v>
      </c>
      <c r="J489" s="65" cm="1">
        <f t="array" aca="1" ref="J489" ca="1">INDIRECT($J$5&amp;ROW())</f>
        <v>4</v>
      </c>
      <c r="K489" s="65" t="s">
        <v>120</v>
      </c>
      <c r="L489" s="67" cm="1">
        <f t="array" aca="1" ref="L489" ca="1">INDIRECT($L$5&amp;ROW())</f>
        <v>1000000</v>
      </c>
      <c r="M489" s="67">
        <f ca="1">ROUNDDOWN(J489*L489,-3)</f>
        <v>4000000</v>
      </c>
      <c r="N489" s="67">
        <f ca="1">G489-M489</f>
        <v>0</v>
      </c>
      <c r="O489" s="240" t="str">
        <f ca="1">IF(AND(ISBLANK(H489),N489&lt;&gt;0),"Rev","")</f>
        <v/>
      </c>
      <c r="P489" s="244"/>
      <c r="Q489" s="244"/>
      <c r="R489" s="65">
        <v>4</v>
      </c>
      <c r="S489" s="67">
        <v>1000000</v>
      </c>
      <c r="T489" s="67">
        <f>ROUNDDOWN(R489*S489,-3)</f>
        <v>4000000</v>
      </c>
      <c r="U489" s="247">
        <v>4</v>
      </c>
      <c r="V489" s="247">
        <v>1000000</v>
      </c>
      <c r="W489" s="67">
        <f>ROUNDDOWN(U489*V489,-3)</f>
        <v>4000000</v>
      </c>
      <c r="X489" s="247"/>
      <c r="Y489" s="244"/>
    </row>
    <row r="490" spans="1:25" ht="13.2" x14ac:dyDescent="0.25">
      <c r="A490" s="1" t="s">
        <v>887</v>
      </c>
      <c r="B490" s="68" t="s">
        <v>525</v>
      </c>
      <c r="C490" s="69" t="s">
        <v>35</v>
      </c>
      <c r="D490" s="68"/>
      <c r="E490" s="68"/>
      <c r="F490" s="70"/>
      <c r="G490" s="155">
        <f>G491</f>
        <v>40320000</v>
      </c>
      <c r="H490" s="189" t="s">
        <v>525</v>
      </c>
      <c r="I490" s="69" t="s">
        <v>35</v>
      </c>
      <c r="J490" s="68"/>
      <c r="K490" s="68"/>
      <c r="L490" s="70"/>
      <c r="M490" s="70">
        <f ca="1">M491</f>
        <v>40320000</v>
      </c>
      <c r="N490" s="70">
        <f ca="1">N491</f>
        <v>0</v>
      </c>
      <c r="O490" s="155"/>
      <c r="P490" s="244"/>
      <c r="Q490" s="244"/>
      <c r="R490" s="68"/>
      <c r="S490" s="70"/>
      <c r="T490" s="70"/>
      <c r="U490" s="247"/>
      <c r="V490" s="244"/>
      <c r="W490" s="244"/>
      <c r="X490" s="247"/>
      <c r="Y490" s="244"/>
    </row>
    <row r="491" spans="1:25" ht="26.4" x14ac:dyDescent="0.25">
      <c r="A491" s="1" t="s">
        <v>888</v>
      </c>
      <c r="B491" s="65"/>
      <c r="C491" s="66" t="s">
        <v>889</v>
      </c>
      <c r="D491" s="65">
        <v>10</v>
      </c>
      <c r="E491" s="65" t="s">
        <v>26</v>
      </c>
      <c r="F491" s="67">
        <v>4032000</v>
      </c>
      <c r="G491" s="154">
        <f>ROUNDDOWN(D491*F491,-3)</f>
        <v>40320000</v>
      </c>
      <c r="H491" s="188"/>
      <c r="I491" s="66" t="s">
        <v>889</v>
      </c>
      <c r="J491" s="65" cm="1">
        <f t="array" aca="1" ref="J491" ca="1">INDIRECT($J$5&amp;ROW())</f>
        <v>10</v>
      </c>
      <c r="K491" s="65" t="s">
        <v>26</v>
      </c>
      <c r="L491" s="67" cm="1">
        <f t="array" aca="1" ref="L491" ca="1">INDIRECT($L$5&amp;ROW())</f>
        <v>4032000</v>
      </c>
      <c r="M491" s="67">
        <f ca="1">ROUNDDOWN(J491*L491,-3)</f>
        <v>40320000</v>
      </c>
      <c r="N491" s="67">
        <f ca="1">G491-M491</f>
        <v>0</v>
      </c>
      <c r="O491" s="240" t="str">
        <f ca="1">IF(AND(ISBLANK(H491),N491&lt;&gt;0),"Rev","")</f>
        <v/>
      </c>
      <c r="P491" s="244"/>
      <c r="Q491" s="244"/>
      <c r="R491" s="65">
        <v>10</v>
      </c>
      <c r="S491" s="67">
        <v>4032000</v>
      </c>
      <c r="T491" s="67">
        <f>ROUNDDOWN(R491*S491,-3)</f>
        <v>40320000</v>
      </c>
      <c r="U491" s="247">
        <v>10</v>
      </c>
      <c r="V491" s="247">
        <v>4032000</v>
      </c>
      <c r="W491" s="67">
        <f>ROUNDDOWN(U491*V491,-3)</f>
        <v>40320000</v>
      </c>
      <c r="X491" s="247"/>
      <c r="Y491" s="244"/>
    </row>
    <row r="492" spans="1:25" ht="13.2" x14ac:dyDescent="0.25">
      <c r="A492" s="1" t="s">
        <v>890</v>
      </c>
      <c r="B492" s="68" t="s">
        <v>583</v>
      </c>
      <c r="C492" s="69" t="s">
        <v>80</v>
      </c>
      <c r="D492" s="68"/>
      <c r="E492" s="68"/>
      <c r="F492" s="70"/>
      <c r="G492" s="155">
        <f>G493</f>
        <v>1800000</v>
      </c>
      <c r="H492" s="189" t="s">
        <v>583</v>
      </c>
      <c r="I492" s="69" t="s">
        <v>80</v>
      </c>
      <c r="J492" s="68"/>
      <c r="K492" s="68"/>
      <c r="L492" s="70"/>
      <c r="M492" s="70">
        <f ca="1">M493</f>
        <v>1800000</v>
      </c>
      <c r="N492" s="70">
        <f ca="1">N493</f>
        <v>0</v>
      </c>
      <c r="O492" s="155"/>
      <c r="P492" s="244"/>
      <c r="Q492" s="244"/>
      <c r="R492" s="68"/>
      <c r="S492" s="70"/>
      <c r="T492" s="70"/>
      <c r="U492" s="247"/>
      <c r="V492" s="244"/>
      <c r="W492" s="244"/>
      <c r="X492" s="247"/>
      <c r="Y492" s="244"/>
    </row>
    <row r="493" spans="1:25" ht="13.2" x14ac:dyDescent="0.25">
      <c r="A493" s="1" t="s">
        <v>891</v>
      </c>
      <c r="B493" s="65"/>
      <c r="C493" s="66" t="s">
        <v>873</v>
      </c>
      <c r="D493" s="65">
        <v>12</v>
      </c>
      <c r="E493" s="65" t="s">
        <v>26</v>
      </c>
      <c r="F493" s="67">
        <v>150000</v>
      </c>
      <c r="G493" s="154">
        <f>ROUNDDOWN(D493*F493,-3)</f>
        <v>1800000</v>
      </c>
      <c r="H493" s="188"/>
      <c r="I493" s="66" t="s">
        <v>873</v>
      </c>
      <c r="J493" s="65" cm="1">
        <f t="array" aca="1" ref="J493" ca="1">INDIRECT($J$5&amp;ROW())</f>
        <v>12</v>
      </c>
      <c r="K493" s="65" t="s">
        <v>26</v>
      </c>
      <c r="L493" s="67" cm="1">
        <f t="array" aca="1" ref="L493" ca="1">INDIRECT($L$5&amp;ROW())</f>
        <v>150000</v>
      </c>
      <c r="M493" s="67">
        <f ca="1">ROUNDDOWN(J493*L493,-3)</f>
        <v>1800000</v>
      </c>
      <c r="N493" s="67">
        <f ca="1">G493-M493</f>
        <v>0</v>
      </c>
      <c r="O493" s="240" t="str">
        <f ca="1">IF(AND(ISBLANK(H493),N493&lt;&gt;0),"Rev","")</f>
        <v/>
      </c>
      <c r="P493" s="244"/>
      <c r="Q493" s="244"/>
      <c r="R493" s="65">
        <v>12</v>
      </c>
      <c r="S493" s="67">
        <v>150000</v>
      </c>
      <c r="T493" s="67">
        <f>ROUNDDOWN(R493*S493,-3)</f>
        <v>1800000</v>
      </c>
      <c r="U493" s="247">
        <v>12</v>
      </c>
      <c r="V493" s="247">
        <v>150000</v>
      </c>
      <c r="W493" s="67">
        <f>ROUNDDOWN(U493*V493,-3)</f>
        <v>1800000</v>
      </c>
      <c r="X493" s="247"/>
      <c r="Y493" s="244"/>
    </row>
    <row r="494" spans="1:25" ht="13.2" x14ac:dyDescent="0.25">
      <c r="A494" s="1" t="s">
        <v>414</v>
      </c>
      <c r="B494" s="71" t="s">
        <v>167</v>
      </c>
      <c r="C494" s="72" t="s">
        <v>892</v>
      </c>
      <c r="D494" s="71"/>
      <c r="E494" s="71"/>
      <c r="F494" s="73"/>
      <c r="G494" s="156">
        <f>SUM(G495,G500,G502)</f>
        <v>51379000</v>
      </c>
      <c r="H494" s="190" t="s">
        <v>167</v>
      </c>
      <c r="I494" s="72" t="s">
        <v>892</v>
      </c>
      <c r="J494" s="71"/>
      <c r="K494" s="71"/>
      <c r="L494" s="73"/>
      <c r="M494" s="73">
        <f ca="1">SUM(M495,M500,M502)</f>
        <v>155000000</v>
      </c>
      <c r="N494" s="73">
        <f ca="1">SUM(N495,N500,N502)</f>
        <v>-103621000</v>
      </c>
      <c r="O494" s="156"/>
      <c r="P494" s="244" t="s">
        <v>505</v>
      </c>
      <c r="Q494" s="244" t="s">
        <v>510</v>
      </c>
      <c r="R494" s="71"/>
      <c r="S494" s="73"/>
      <c r="T494" s="73"/>
      <c r="U494" s="247"/>
      <c r="V494" s="244"/>
      <c r="W494" s="244"/>
      <c r="X494" s="247"/>
      <c r="Y494" s="244"/>
    </row>
    <row r="495" spans="1:25" ht="13.2" x14ac:dyDescent="0.25">
      <c r="A495" s="1" t="s">
        <v>415</v>
      </c>
      <c r="B495" s="68" t="s">
        <v>523</v>
      </c>
      <c r="C495" s="69" t="s">
        <v>24</v>
      </c>
      <c r="D495" s="68"/>
      <c r="E495" s="68"/>
      <c r="F495" s="70"/>
      <c r="G495" s="155">
        <f>SUM(G496:G499)</f>
        <v>28500000</v>
      </c>
      <c r="H495" s="189" t="s">
        <v>523</v>
      </c>
      <c r="I495" s="69" t="s">
        <v>24</v>
      </c>
      <c r="J495" s="68"/>
      <c r="K495" s="68"/>
      <c r="L495" s="70"/>
      <c r="M495" s="70">
        <f ca="1">SUM(M496:M499)</f>
        <v>28500000</v>
      </c>
      <c r="N495" s="70">
        <f ca="1">SUM(N496:N499)</f>
        <v>0</v>
      </c>
      <c r="O495" s="155"/>
      <c r="P495" s="244"/>
      <c r="Q495" s="244"/>
      <c r="R495" s="68"/>
      <c r="S495" s="70"/>
      <c r="T495" s="70"/>
      <c r="U495" s="247"/>
      <c r="V495" s="244"/>
      <c r="W495" s="244"/>
      <c r="X495" s="247"/>
      <c r="Y495" s="244"/>
    </row>
    <row r="496" spans="1:25" ht="13.2" x14ac:dyDescent="0.25">
      <c r="A496" s="25" t="s">
        <v>416</v>
      </c>
      <c r="B496" s="65"/>
      <c r="C496" s="66" t="s">
        <v>555</v>
      </c>
      <c r="D496" s="65">
        <v>60</v>
      </c>
      <c r="E496" s="65" t="s">
        <v>26</v>
      </c>
      <c r="F496" s="67">
        <v>75000</v>
      </c>
      <c r="G496" s="154">
        <f>ROUNDDOWN(D496*F496,-3)</f>
        <v>4500000</v>
      </c>
      <c r="H496" s="188"/>
      <c r="I496" s="66" t="s">
        <v>555</v>
      </c>
      <c r="J496" s="65" cm="1">
        <f t="array" aca="1" ref="J496" ca="1">INDIRECT($J$5&amp;ROW())</f>
        <v>60</v>
      </c>
      <c r="K496" s="65" t="s">
        <v>26</v>
      </c>
      <c r="L496" s="67" cm="1">
        <f t="array" aca="1" ref="L496" ca="1">INDIRECT($L$5&amp;ROW())</f>
        <v>75000</v>
      </c>
      <c r="M496" s="67">
        <f ca="1">ROUNDDOWN(J496*L496,-3)</f>
        <v>4500000</v>
      </c>
      <c r="N496" s="67">
        <f ca="1">G496-M496</f>
        <v>0</v>
      </c>
      <c r="O496" s="240" t="str">
        <f ca="1">IF(AND(ISBLANK(H496),N496&lt;&gt;0),"Rev","")</f>
        <v/>
      </c>
      <c r="P496" s="244"/>
      <c r="Q496" s="244"/>
      <c r="R496" s="65">
        <v>60</v>
      </c>
      <c r="S496" s="67">
        <v>75000</v>
      </c>
      <c r="T496" s="67">
        <f>ROUNDDOWN(R496*S496,-3)</f>
        <v>4500000</v>
      </c>
      <c r="U496" s="247">
        <v>60</v>
      </c>
      <c r="V496" s="247">
        <v>75000</v>
      </c>
      <c r="W496" s="67">
        <f>ROUNDDOWN(U496*V496,-3)</f>
        <v>4500000</v>
      </c>
      <c r="X496" s="247"/>
      <c r="Y496" s="244"/>
    </row>
    <row r="497" spans="1:25" ht="13.2" x14ac:dyDescent="0.25">
      <c r="A497" s="25" t="s">
        <v>417</v>
      </c>
      <c r="B497" s="65"/>
      <c r="C497" s="66" t="s">
        <v>893</v>
      </c>
      <c r="D497" s="65">
        <v>6</v>
      </c>
      <c r="E497" s="65" t="s">
        <v>120</v>
      </c>
      <c r="F497" s="67">
        <v>1500000</v>
      </c>
      <c r="G497" s="154">
        <f>ROUNDDOWN(D497*F497,-3)</f>
        <v>9000000</v>
      </c>
      <c r="H497" s="188"/>
      <c r="I497" s="66" t="s">
        <v>893</v>
      </c>
      <c r="J497" s="65" cm="1">
        <f t="array" aca="1" ref="J497" ca="1">INDIRECT($J$5&amp;ROW())</f>
        <v>6</v>
      </c>
      <c r="K497" s="65" t="s">
        <v>120</v>
      </c>
      <c r="L497" s="67" cm="1">
        <f t="array" aca="1" ref="L497" ca="1">INDIRECT($L$5&amp;ROW())</f>
        <v>1500000</v>
      </c>
      <c r="M497" s="67">
        <f ca="1">ROUNDDOWN(J497*L497,-3)</f>
        <v>9000000</v>
      </c>
      <c r="N497" s="67">
        <f ca="1">G497-M497</f>
        <v>0</v>
      </c>
      <c r="O497" s="240" t="str">
        <f ca="1">IF(AND(ISBLANK(H497),N497&lt;&gt;0),"Rev","")</f>
        <v/>
      </c>
      <c r="P497" s="244"/>
      <c r="Q497" s="244"/>
      <c r="R497" s="65">
        <v>6</v>
      </c>
      <c r="S497" s="67">
        <v>1500000</v>
      </c>
      <c r="T497" s="67">
        <f>ROUNDDOWN(R497*S497,-3)</f>
        <v>9000000</v>
      </c>
      <c r="U497" s="247">
        <v>6</v>
      </c>
      <c r="V497" s="247">
        <v>1500000</v>
      </c>
      <c r="W497" s="67">
        <f>ROUNDDOWN(U497*V497,-3)</f>
        <v>9000000</v>
      </c>
      <c r="X497" s="247"/>
      <c r="Y497" s="244"/>
    </row>
    <row r="498" spans="1:25" ht="13.2" x14ac:dyDescent="0.25">
      <c r="A498" s="25" t="s">
        <v>418</v>
      </c>
      <c r="B498" s="65"/>
      <c r="C498" s="66" t="s">
        <v>557</v>
      </c>
      <c r="D498" s="65">
        <v>6</v>
      </c>
      <c r="E498" s="65" t="s">
        <v>120</v>
      </c>
      <c r="F498" s="67">
        <v>1500000</v>
      </c>
      <c r="G498" s="154">
        <f>ROUNDDOWN(D498*F498,-3)</f>
        <v>9000000</v>
      </c>
      <c r="H498" s="188"/>
      <c r="I498" s="66" t="s">
        <v>557</v>
      </c>
      <c r="J498" s="65" cm="1">
        <f t="array" aca="1" ref="J498" ca="1">INDIRECT($J$5&amp;ROW())</f>
        <v>6</v>
      </c>
      <c r="K498" s="65" t="s">
        <v>120</v>
      </c>
      <c r="L498" s="67" cm="1">
        <f t="array" aca="1" ref="L498" ca="1">INDIRECT($L$5&amp;ROW())</f>
        <v>1500000</v>
      </c>
      <c r="M498" s="67">
        <f ca="1">ROUNDDOWN(J498*L498,-3)</f>
        <v>9000000</v>
      </c>
      <c r="N498" s="67">
        <f ca="1">G498-M498</f>
        <v>0</v>
      </c>
      <c r="O498" s="240" t="str">
        <f ca="1">IF(AND(ISBLANK(H498),N498&lt;&gt;0),"Rev","")</f>
        <v/>
      </c>
      <c r="P498" s="244"/>
      <c r="Q498" s="244"/>
      <c r="R498" s="65">
        <v>6</v>
      </c>
      <c r="S498" s="67">
        <v>1500000</v>
      </c>
      <c r="T498" s="67">
        <f>ROUNDDOWN(R498*S498,-3)</f>
        <v>9000000</v>
      </c>
      <c r="U498" s="247">
        <v>6</v>
      </c>
      <c r="V498" s="247">
        <v>1500000</v>
      </c>
      <c r="W498" s="67">
        <f>ROUNDDOWN(U498*V498,-3)</f>
        <v>9000000</v>
      </c>
      <c r="X498" s="247"/>
      <c r="Y498" s="244"/>
    </row>
    <row r="499" spans="1:25" ht="13.2" x14ac:dyDescent="0.25">
      <c r="A499" s="25" t="s">
        <v>894</v>
      </c>
      <c r="B499" s="65"/>
      <c r="C499" s="66" t="s">
        <v>558</v>
      </c>
      <c r="D499" s="65">
        <v>6</v>
      </c>
      <c r="E499" s="65" t="s">
        <v>120</v>
      </c>
      <c r="F499" s="67">
        <v>1000000</v>
      </c>
      <c r="G499" s="154">
        <f>ROUNDDOWN(D499*F499,-3)</f>
        <v>6000000</v>
      </c>
      <c r="H499" s="188"/>
      <c r="I499" s="66" t="s">
        <v>558</v>
      </c>
      <c r="J499" s="65" cm="1">
        <f t="array" aca="1" ref="J499" ca="1">INDIRECT($J$5&amp;ROW())</f>
        <v>6</v>
      </c>
      <c r="K499" s="65" t="s">
        <v>120</v>
      </c>
      <c r="L499" s="67" cm="1">
        <f t="array" aca="1" ref="L499" ca="1">INDIRECT($L$5&amp;ROW())</f>
        <v>1000000</v>
      </c>
      <c r="M499" s="67">
        <f ca="1">ROUNDDOWN(J499*L499,-3)</f>
        <v>6000000</v>
      </c>
      <c r="N499" s="67">
        <f ca="1">G499-M499</f>
        <v>0</v>
      </c>
      <c r="O499" s="240" t="str">
        <f ca="1">IF(AND(ISBLANK(H499),N499&lt;&gt;0),"Rev","")</f>
        <v/>
      </c>
      <c r="P499" s="244"/>
      <c r="Q499" s="244"/>
      <c r="R499" s="65">
        <v>6</v>
      </c>
      <c r="S499" s="67">
        <v>1000000</v>
      </c>
      <c r="T499" s="67">
        <f>ROUNDDOWN(R499*S499,-3)</f>
        <v>6000000</v>
      </c>
      <c r="U499" s="247">
        <v>6</v>
      </c>
      <c r="V499" s="247">
        <v>1000000</v>
      </c>
      <c r="W499" s="67">
        <f>ROUNDDOWN(U499*V499,-3)</f>
        <v>6000000</v>
      </c>
      <c r="X499" s="247"/>
      <c r="Y499" s="244"/>
    </row>
    <row r="500" spans="1:25" ht="13.2" x14ac:dyDescent="0.25">
      <c r="A500" s="1" t="s">
        <v>419</v>
      </c>
      <c r="B500" s="74" t="s">
        <v>525</v>
      </c>
      <c r="C500" s="75" t="s">
        <v>35</v>
      </c>
      <c r="D500" s="74"/>
      <c r="E500" s="74"/>
      <c r="F500" s="76"/>
      <c r="G500" s="157">
        <f>G501</f>
        <v>21379000</v>
      </c>
      <c r="H500" s="191" t="s">
        <v>525</v>
      </c>
      <c r="I500" s="75" t="s">
        <v>35</v>
      </c>
      <c r="J500" s="74"/>
      <c r="K500" s="74"/>
      <c r="L500" s="76"/>
      <c r="M500" s="76">
        <f ca="1">M501</f>
        <v>125000000</v>
      </c>
      <c r="N500" s="76">
        <f ca="1">N501</f>
        <v>-103621000</v>
      </c>
      <c r="O500" s="157"/>
      <c r="P500" s="244"/>
      <c r="Q500" s="244"/>
      <c r="R500" s="74"/>
      <c r="S500" s="76"/>
      <c r="T500" s="76"/>
      <c r="U500" s="247"/>
      <c r="V500" s="244"/>
      <c r="W500" s="244"/>
      <c r="X500" s="247"/>
      <c r="Y500" s="244"/>
    </row>
    <row r="501" spans="1:25" ht="26.4" x14ac:dyDescent="0.25">
      <c r="A501" s="1" t="s">
        <v>420</v>
      </c>
      <c r="B501" s="65"/>
      <c r="C501" s="66" t="s">
        <v>895</v>
      </c>
      <c r="D501" s="65">
        <v>4</v>
      </c>
      <c r="E501" s="65" t="s">
        <v>26</v>
      </c>
      <c r="F501" s="67">
        <v>5344800</v>
      </c>
      <c r="G501" s="154">
        <f>ROUNDDOWN(D501*F501,-3)</f>
        <v>21379000</v>
      </c>
      <c r="H501" s="188"/>
      <c r="I501" s="66" t="s">
        <v>895</v>
      </c>
      <c r="J501" s="65" cm="1">
        <f t="array" aca="1" ref="J501" ca="1">INDIRECT($J$5&amp;ROW())</f>
        <v>20</v>
      </c>
      <c r="K501" s="65" t="s">
        <v>26</v>
      </c>
      <c r="L501" s="67" cm="1">
        <f t="array" aca="1" ref="L501" ca="1">INDIRECT($L$5&amp;ROW())</f>
        <v>6250000</v>
      </c>
      <c r="M501" s="67">
        <f ca="1">ROUNDDOWN(J501*L501,-3)</f>
        <v>125000000</v>
      </c>
      <c r="N501" s="67">
        <f ca="1">G501-M501</f>
        <v>-103621000</v>
      </c>
      <c r="O501" s="253" t="str">
        <f ca="1">IF(AND(ISBLANK(H501),N501&lt;&gt;0),"Rev","")</f>
        <v>Rev</v>
      </c>
      <c r="P501" s="244"/>
      <c r="Q501" s="244"/>
      <c r="R501" s="65">
        <v>20</v>
      </c>
      <c r="S501" s="67">
        <v>6250000</v>
      </c>
      <c r="T501" s="67">
        <f>ROUNDDOWN(R501*S501,-3)</f>
        <v>125000000</v>
      </c>
      <c r="U501" s="247">
        <v>20</v>
      </c>
      <c r="V501" s="247">
        <v>6250000</v>
      </c>
      <c r="W501" s="67">
        <f>ROUNDDOWN(U501*V501,-3)</f>
        <v>125000000</v>
      </c>
      <c r="X501" s="247"/>
      <c r="Y501" s="244"/>
    </row>
    <row r="502" spans="1:25" ht="13.2" x14ac:dyDescent="0.25">
      <c r="A502" s="1" t="s">
        <v>896</v>
      </c>
      <c r="B502" s="68" t="s">
        <v>583</v>
      </c>
      <c r="C502" s="69" t="s">
        <v>80</v>
      </c>
      <c r="D502" s="68"/>
      <c r="E502" s="68"/>
      <c r="F502" s="70"/>
      <c r="G502" s="155">
        <f>G503</f>
        <v>1500000</v>
      </c>
      <c r="H502" s="189" t="s">
        <v>583</v>
      </c>
      <c r="I502" s="69" t="s">
        <v>80</v>
      </c>
      <c r="J502" s="68"/>
      <c r="K502" s="68"/>
      <c r="L502" s="70"/>
      <c r="M502" s="70">
        <f ca="1">M503</f>
        <v>1500000</v>
      </c>
      <c r="N502" s="70">
        <f ca="1">N503</f>
        <v>0</v>
      </c>
      <c r="O502" s="155"/>
      <c r="P502" s="244"/>
      <c r="Q502" s="244"/>
      <c r="R502" s="68"/>
      <c r="S502" s="70"/>
      <c r="T502" s="70"/>
      <c r="U502" s="247"/>
      <c r="V502" s="244"/>
      <c r="W502" s="244"/>
      <c r="X502" s="247"/>
      <c r="Y502" s="244"/>
    </row>
    <row r="503" spans="1:25" ht="13.2" x14ac:dyDescent="0.25">
      <c r="A503" s="1" t="s">
        <v>897</v>
      </c>
      <c r="B503" s="65"/>
      <c r="C503" s="66" t="s">
        <v>873</v>
      </c>
      <c r="D503" s="65">
        <v>10</v>
      </c>
      <c r="E503" s="65" t="s">
        <v>26</v>
      </c>
      <c r="F503" s="67">
        <v>150000</v>
      </c>
      <c r="G503" s="154">
        <f>ROUNDDOWN(D503*F503,-3)</f>
        <v>1500000</v>
      </c>
      <c r="H503" s="188"/>
      <c r="I503" s="66" t="s">
        <v>873</v>
      </c>
      <c r="J503" s="65" cm="1">
        <f t="array" aca="1" ref="J503" ca="1">INDIRECT($J$5&amp;ROW())</f>
        <v>10</v>
      </c>
      <c r="K503" s="65" t="s">
        <v>26</v>
      </c>
      <c r="L503" s="67" cm="1">
        <f t="array" aca="1" ref="L503" ca="1">INDIRECT($L$5&amp;ROW())</f>
        <v>150000</v>
      </c>
      <c r="M503" s="67">
        <f ca="1">ROUNDDOWN(J503*L503,-3)</f>
        <v>1500000</v>
      </c>
      <c r="N503" s="67">
        <f ca="1">G503-M503</f>
        <v>0</v>
      </c>
      <c r="O503" s="240" t="str">
        <f ca="1">IF(AND(ISBLANK(H503),N503&lt;&gt;0),"Rev","")</f>
        <v/>
      </c>
      <c r="P503" s="244"/>
      <c r="Q503" s="244"/>
      <c r="R503" s="65">
        <v>10</v>
      </c>
      <c r="S503" s="67">
        <v>150000</v>
      </c>
      <c r="T503" s="67">
        <f>ROUNDDOWN(R503*S503,-3)</f>
        <v>1500000</v>
      </c>
      <c r="U503" s="247">
        <v>10</v>
      </c>
      <c r="V503" s="247">
        <v>150000</v>
      </c>
      <c r="W503" s="67">
        <f>ROUNDDOWN(U503*V503,-3)</f>
        <v>1500000</v>
      </c>
      <c r="X503" s="247"/>
      <c r="Y503" s="244"/>
    </row>
    <row r="504" spans="1:25" ht="13.2" x14ac:dyDescent="0.25">
      <c r="A504" s="1" t="s">
        <v>421</v>
      </c>
      <c r="B504" s="80" t="s">
        <v>177</v>
      </c>
      <c r="C504" s="81" t="s">
        <v>898</v>
      </c>
      <c r="D504" s="80"/>
      <c r="E504" s="80"/>
      <c r="F504" s="82"/>
      <c r="G504" s="159">
        <f>SUM(G505,G510,G512)</f>
        <v>64553000</v>
      </c>
      <c r="H504" s="193" t="s">
        <v>177</v>
      </c>
      <c r="I504" s="81" t="s">
        <v>898</v>
      </c>
      <c r="J504" s="80"/>
      <c r="K504" s="80"/>
      <c r="L504" s="82"/>
      <c r="M504" s="82">
        <f ca="1">SUM(M505,M510,M512)</f>
        <v>64553000</v>
      </c>
      <c r="N504" s="82">
        <f ca="1">SUM(N505,N510,N512)</f>
        <v>0</v>
      </c>
      <c r="O504" s="159"/>
      <c r="P504" s="244" t="s">
        <v>505</v>
      </c>
      <c r="Q504" s="244" t="s">
        <v>510</v>
      </c>
      <c r="R504" s="80"/>
      <c r="S504" s="82"/>
      <c r="T504" s="82"/>
      <c r="U504" s="247"/>
      <c r="V504" s="244"/>
      <c r="W504" s="244"/>
      <c r="X504" s="247"/>
      <c r="Y504" s="244"/>
    </row>
    <row r="505" spans="1:25" ht="13.2" x14ac:dyDescent="0.25">
      <c r="A505" s="1" t="s">
        <v>422</v>
      </c>
      <c r="B505" s="68" t="s">
        <v>523</v>
      </c>
      <c r="C505" s="69" t="s">
        <v>24</v>
      </c>
      <c r="D505" s="68"/>
      <c r="E505" s="68"/>
      <c r="F505" s="70"/>
      <c r="G505" s="155">
        <f>SUM(G506:G509)</f>
        <v>27750000</v>
      </c>
      <c r="H505" s="189" t="s">
        <v>523</v>
      </c>
      <c r="I505" s="69" t="s">
        <v>24</v>
      </c>
      <c r="J505" s="68"/>
      <c r="K505" s="68"/>
      <c r="L505" s="70"/>
      <c r="M505" s="70">
        <f ca="1">SUM(M506:M509)</f>
        <v>27750000</v>
      </c>
      <c r="N505" s="70">
        <f ca="1">SUM(N506:N509)</f>
        <v>0</v>
      </c>
      <c r="O505" s="155"/>
      <c r="P505" s="244"/>
      <c r="Q505" s="244"/>
      <c r="R505" s="68"/>
      <c r="S505" s="70"/>
      <c r="T505" s="70"/>
      <c r="U505" s="247"/>
      <c r="V505" s="244"/>
      <c r="W505" s="244"/>
      <c r="X505" s="247"/>
      <c r="Y505" s="244"/>
    </row>
    <row r="506" spans="1:25" ht="13.2" x14ac:dyDescent="0.25">
      <c r="A506" s="1" t="s">
        <v>423</v>
      </c>
      <c r="B506" s="65"/>
      <c r="C506" s="66" t="s">
        <v>555</v>
      </c>
      <c r="D506" s="65">
        <v>50</v>
      </c>
      <c r="E506" s="65" t="s">
        <v>26</v>
      </c>
      <c r="F506" s="67">
        <v>75000</v>
      </c>
      <c r="G506" s="154">
        <f>ROUNDDOWN(D506*F506,-3)</f>
        <v>3750000</v>
      </c>
      <c r="H506" s="188"/>
      <c r="I506" s="66" t="s">
        <v>555</v>
      </c>
      <c r="J506" s="65" cm="1">
        <f t="array" aca="1" ref="J506" ca="1">INDIRECT($J$5&amp;ROW())</f>
        <v>50</v>
      </c>
      <c r="K506" s="65" t="s">
        <v>26</v>
      </c>
      <c r="L506" s="67" cm="1">
        <f t="array" aca="1" ref="L506" ca="1">INDIRECT($L$5&amp;ROW())</f>
        <v>75000</v>
      </c>
      <c r="M506" s="67">
        <f ca="1">ROUNDDOWN(J506*L506,-3)</f>
        <v>3750000</v>
      </c>
      <c r="N506" s="67">
        <f ca="1">G506-M506</f>
        <v>0</v>
      </c>
      <c r="O506" s="240" t="str">
        <f ca="1">IF(AND(ISBLANK(H506),N506&lt;&gt;0),"Rev","")</f>
        <v/>
      </c>
      <c r="P506" s="244"/>
      <c r="Q506" s="244"/>
      <c r="R506" s="65">
        <v>50</v>
      </c>
      <c r="S506" s="67">
        <v>75000</v>
      </c>
      <c r="T506" s="67">
        <f>ROUNDDOWN(R506*S506,-3)</f>
        <v>3750000</v>
      </c>
      <c r="U506" s="247">
        <v>50</v>
      </c>
      <c r="V506" s="247">
        <v>75000</v>
      </c>
      <c r="W506" s="67">
        <f>ROUNDDOWN(U506*V506,-3)</f>
        <v>3750000</v>
      </c>
      <c r="X506" s="247"/>
      <c r="Y506" s="244"/>
    </row>
    <row r="507" spans="1:25" ht="13.2" x14ac:dyDescent="0.25">
      <c r="A507" s="1" t="s">
        <v>424</v>
      </c>
      <c r="B507" s="65"/>
      <c r="C507" s="66" t="s">
        <v>893</v>
      </c>
      <c r="D507" s="65">
        <v>6</v>
      </c>
      <c r="E507" s="65" t="s">
        <v>120</v>
      </c>
      <c r="F507" s="67">
        <v>1500000</v>
      </c>
      <c r="G507" s="154">
        <f>ROUNDDOWN(D507*F507,-3)</f>
        <v>9000000</v>
      </c>
      <c r="H507" s="188"/>
      <c r="I507" s="66" t="s">
        <v>893</v>
      </c>
      <c r="J507" s="65" cm="1">
        <f t="array" aca="1" ref="J507" ca="1">INDIRECT($J$5&amp;ROW())</f>
        <v>6</v>
      </c>
      <c r="K507" s="65" t="s">
        <v>120</v>
      </c>
      <c r="L507" s="67" cm="1">
        <f t="array" aca="1" ref="L507" ca="1">INDIRECT($L$5&amp;ROW())</f>
        <v>1500000</v>
      </c>
      <c r="M507" s="67">
        <f ca="1">ROUNDDOWN(J507*L507,-3)</f>
        <v>9000000</v>
      </c>
      <c r="N507" s="67">
        <f ca="1">G507-M507</f>
        <v>0</v>
      </c>
      <c r="O507" s="240" t="str">
        <f ca="1">IF(AND(ISBLANK(H507),N507&lt;&gt;0),"Rev","")</f>
        <v/>
      </c>
      <c r="P507" s="244"/>
      <c r="Q507" s="244"/>
      <c r="R507" s="65">
        <v>6</v>
      </c>
      <c r="S507" s="67">
        <v>1500000</v>
      </c>
      <c r="T507" s="67">
        <f>ROUNDDOWN(R507*S507,-3)</f>
        <v>9000000</v>
      </c>
      <c r="U507" s="247">
        <v>6</v>
      </c>
      <c r="V507" s="247">
        <v>1500000</v>
      </c>
      <c r="W507" s="67">
        <f>ROUNDDOWN(U507*V507,-3)</f>
        <v>9000000</v>
      </c>
      <c r="X507" s="247"/>
      <c r="Y507" s="244"/>
    </row>
    <row r="508" spans="1:25" ht="13.2" x14ac:dyDescent="0.25">
      <c r="A508" s="1" t="s">
        <v>899</v>
      </c>
      <c r="B508" s="65"/>
      <c r="C508" s="66" t="s">
        <v>557</v>
      </c>
      <c r="D508" s="65">
        <v>6</v>
      </c>
      <c r="E508" s="65" t="s">
        <v>120</v>
      </c>
      <c r="F508" s="67">
        <v>1500000</v>
      </c>
      <c r="G508" s="154">
        <f>ROUNDDOWN(D508*F508,-3)</f>
        <v>9000000</v>
      </c>
      <c r="H508" s="188"/>
      <c r="I508" s="66" t="s">
        <v>557</v>
      </c>
      <c r="J508" s="65" cm="1">
        <f t="array" aca="1" ref="J508" ca="1">INDIRECT($J$5&amp;ROW())</f>
        <v>6</v>
      </c>
      <c r="K508" s="65" t="s">
        <v>120</v>
      </c>
      <c r="L508" s="67" cm="1">
        <f t="array" aca="1" ref="L508" ca="1">INDIRECT($L$5&amp;ROW())</f>
        <v>1500000</v>
      </c>
      <c r="M508" s="67">
        <f ca="1">ROUNDDOWN(J508*L508,-3)</f>
        <v>9000000</v>
      </c>
      <c r="N508" s="67">
        <f ca="1">G508-M508</f>
        <v>0</v>
      </c>
      <c r="O508" s="240" t="str">
        <f ca="1">IF(AND(ISBLANK(H508),N508&lt;&gt;0),"Rev","")</f>
        <v/>
      </c>
      <c r="P508" s="244"/>
      <c r="Q508" s="244"/>
      <c r="R508" s="65">
        <v>6</v>
      </c>
      <c r="S508" s="67">
        <v>1500000</v>
      </c>
      <c r="T508" s="67">
        <f>ROUNDDOWN(R508*S508,-3)</f>
        <v>9000000</v>
      </c>
      <c r="U508" s="247">
        <v>6</v>
      </c>
      <c r="V508" s="247">
        <v>1500000</v>
      </c>
      <c r="W508" s="67">
        <f>ROUNDDOWN(U508*V508,-3)</f>
        <v>9000000</v>
      </c>
      <c r="X508" s="247"/>
      <c r="Y508" s="244"/>
    </row>
    <row r="509" spans="1:25" ht="13.2" x14ac:dyDescent="0.25">
      <c r="A509" s="1" t="s">
        <v>900</v>
      </c>
      <c r="B509" s="65"/>
      <c r="C509" s="66" t="s">
        <v>558</v>
      </c>
      <c r="D509" s="65">
        <v>6</v>
      </c>
      <c r="E509" s="65" t="s">
        <v>120</v>
      </c>
      <c r="F509" s="67">
        <v>1000000</v>
      </c>
      <c r="G509" s="154">
        <f>ROUNDDOWN(D509*F509,-3)</f>
        <v>6000000</v>
      </c>
      <c r="H509" s="188"/>
      <c r="I509" s="66" t="s">
        <v>558</v>
      </c>
      <c r="J509" s="65" cm="1">
        <f t="array" aca="1" ref="J509" ca="1">INDIRECT($J$5&amp;ROW())</f>
        <v>6</v>
      </c>
      <c r="K509" s="65" t="s">
        <v>120</v>
      </c>
      <c r="L509" s="67" cm="1">
        <f t="array" aca="1" ref="L509" ca="1">INDIRECT($L$5&amp;ROW())</f>
        <v>1000000</v>
      </c>
      <c r="M509" s="67">
        <f ca="1">ROUNDDOWN(J509*L509,-3)</f>
        <v>6000000</v>
      </c>
      <c r="N509" s="67">
        <f ca="1">G509-M509</f>
        <v>0</v>
      </c>
      <c r="O509" s="240" t="str">
        <f ca="1">IF(AND(ISBLANK(H509),N509&lt;&gt;0),"Rev","")</f>
        <v/>
      </c>
      <c r="P509" s="244"/>
      <c r="Q509" s="244"/>
      <c r="R509" s="65">
        <v>6</v>
      </c>
      <c r="S509" s="67">
        <v>1000000</v>
      </c>
      <c r="T509" s="67">
        <f>ROUNDDOWN(R509*S509,-3)</f>
        <v>6000000</v>
      </c>
      <c r="U509" s="247">
        <v>6</v>
      </c>
      <c r="V509" s="247">
        <v>1000000</v>
      </c>
      <c r="W509" s="67">
        <f>ROUNDDOWN(U509*V509,-3)</f>
        <v>6000000</v>
      </c>
      <c r="X509" s="247"/>
      <c r="Y509" s="244"/>
    </row>
    <row r="510" spans="1:25" ht="13.2" x14ac:dyDescent="0.25">
      <c r="A510" s="1" t="s">
        <v>901</v>
      </c>
      <c r="B510" s="62" t="s">
        <v>525</v>
      </c>
      <c r="C510" s="63" t="s">
        <v>35</v>
      </c>
      <c r="D510" s="62"/>
      <c r="E510" s="62"/>
      <c r="F510" s="64"/>
      <c r="G510" s="153">
        <f>G511</f>
        <v>35003000</v>
      </c>
      <c r="H510" s="187" t="s">
        <v>525</v>
      </c>
      <c r="I510" s="63" t="s">
        <v>35</v>
      </c>
      <c r="J510" s="62"/>
      <c r="K510" s="62"/>
      <c r="L510" s="64"/>
      <c r="M510" s="64">
        <f ca="1">M511</f>
        <v>35003000</v>
      </c>
      <c r="N510" s="64">
        <f ca="1">N511</f>
        <v>0</v>
      </c>
      <c r="O510" s="153"/>
      <c r="P510" s="244"/>
      <c r="Q510" s="244"/>
      <c r="R510" s="62"/>
      <c r="S510" s="64"/>
      <c r="T510" s="64"/>
      <c r="U510" s="247"/>
      <c r="V510" s="244"/>
      <c r="W510" s="244"/>
      <c r="X510" s="247"/>
      <c r="Y510" s="244"/>
    </row>
    <row r="511" spans="1:25" ht="13.2" x14ac:dyDescent="0.25">
      <c r="A511" s="1" t="s">
        <v>902</v>
      </c>
      <c r="B511" s="65"/>
      <c r="C511" s="66" t="s">
        <v>903</v>
      </c>
      <c r="D511" s="65">
        <v>10</v>
      </c>
      <c r="E511" s="65" t="s">
        <v>26</v>
      </c>
      <c r="F511" s="67">
        <v>3500333</v>
      </c>
      <c r="G511" s="154">
        <f>ROUNDDOWN(D511*F511,-3)</f>
        <v>35003000</v>
      </c>
      <c r="H511" s="188"/>
      <c r="I511" s="66" t="s">
        <v>903</v>
      </c>
      <c r="J511" s="65" cm="1">
        <f t="array" aca="1" ref="J511" ca="1">INDIRECT($J$5&amp;ROW())</f>
        <v>10</v>
      </c>
      <c r="K511" s="65" t="s">
        <v>26</v>
      </c>
      <c r="L511" s="67" cm="1">
        <f t="array" aca="1" ref="L511" ca="1">INDIRECT($L$5&amp;ROW())</f>
        <v>3500333</v>
      </c>
      <c r="M511" s="67">
        <f ca="1">ROUNDDOWN(J511*L511,-3)</f>
        <v>35003000</v>
      </c>
      <c r="N511" s="67">
        <f ca="1">G511-M511</f>
        <v>0</v>
      </c>
      <c r="O511" s="240" t="str">
        <f ca="1">IF(AND(ISBLANK(H511),N511&lt;&gt;0),"Rev","")</f>
        <v/>
      </c>
      <c r="P511" s="244"/>
      <c r="Q511" s="244"/>
      <c r="R511" s="65">
        <v>10</v>
      </c>
      <c r="S511" s="67">
        <v>3500333</v>
      </c>
      <c r="T511" s="67">
        <f>ROUNDDOWN(R511*S511,-3)</f>
        <v>35003000</v>
      </c>
      <c r="U511" s="247">
        <v>10</v>
      </c>
      <c r="V511" s="247">
        <v>3500333</v>
      </c>
      <c r="W511" s="67">
        <f>ROUNDDOWN(U511*V511,-3)</f>
        <v>35003000</v>
      </c>
      <c r="X511" s="247"/>
      <c r="Y511" s="244"/>
    </row>
    <row r="512" spans="1:25" ht="13.2" x14ac:dyDescent="0.25">
      <c r="A512" s="1" t="s">
        <v>904</v>
      </c>
      <c r="B512" s="68" t="s">
        <v>583</v>
      </c>
      <c r="C512" s="69" t="s">
        <v>80</v>
      </c>
      <c r="D512" s="68"/>
      <c r="E512" s="68"/>
      <c r="F512" s="70"/>
      <c r="G512" s="155">
        <f>G513</f>
        <v>1800000</v>
      </c>
      <c r="H512" s="189" t="s">
        <v>583</v>
      </c>
      <c r="I512" s="69" t="s">
        <v>80</v>
      </c>
      <c r="J512" s="68"/>
      <c r="K512" s="68"/>
      <c r="L512" s="70"/>
      <c r="M512" s="70">
        <f ca="1">M513</f>
        <v>1800000</v>
      </c>
      <c r="N512" s="70">
        <f ca="1">N513</f>
        <v>0</v>
      </c>
      <c r="O512" s="155"/>
      <c r="P512" s="244"/>
      <c r="Q512" s="244"/>
      <c r="R512" s="68"/>
      <c r="S512" s="70"/>
      <c r="T512" s="70"/>
      <c r="U512" s="247"/>
      <c r="V512" s="244"/>
      <c r="W512" s="244"/>
      <c r="X512" s="247"/>
      <c r="Y512" s="244"/>
    </row>
    <row r="513" spans="1:25" ht="13.2" x14ac:dyDescent="0.25">
      <c r="A513" s="1" t="s">
        <v>905</v>
      </c>
      <c r="B513" s="65"/>
      <c r="C513" s="66" t="s">
        <v>873</v>
      </c>
      <c r="D513" s="65">
        <v>12</v>
      </c>
      <c r="E513" s="65" t="s">
        <v>26</v>
      </c>
      <c r="F513" s="67">
        <v>150000</v>
      </c>
      <c r="G513" s="154">
        <f>ROUNDDOWN(D513*F513,-3)</f>
        <v>1800000</v>
      </c>
      <c r="H513" s="188"/>
      <c r="I513" s="66" t="s">
        <v>873</v>
      </c>
      <c r="J513" s="65" cm="1">
        <f t="array" aca="1" ref="J513" ca="1">INDIRECT($J$5&amp;ROW())</f>
        <v>12</v>
      </c>
      <c r="K513" s="65" t="s">
        <v>26</v>
      </c>
      <c r="L513" s="67" cm="1">
        <f t="array" aca="1" ref="L513" ca="1">INDIRECT($L$5&amp;ROW())</f>
        <v>150000</v>
      </c>
      <c r="M513" s="67">
        <f ca="1">ROUNDDOWN(J513*L513,-3)</f>
        <v>1800000</v>
      </c>
      <c r="N513" s="67">
        <f ca="1">G513-M513</f>
        <v>0</v>
      </c>
      <c r="O513" s="240" t="str">
        <f ca="1">IF(AND(ISBLANK(H513),N513&lt;&gt;0),"Rev","")</f>
        <v/>
      </c>
      <c r="P513" s="244"/>
      <c r="Q513" s="244"/>
      <c r="R513" s="65">
        <v>12</v>
      </c>
      <c r="S513" s="67">
        <v>150000</v>
      </c>
      <c r="T513" s="67">
        <f>ROUNDDOWN(R513*S513,-3)</f>
        <v>1800000</v>
      </c>
      <c r="U513" s="247">
        <v>12</v>
      </c>
      <c r="V513" s="247">
        <v>150000</v>
      </c>
      <c r="W513" s="67">
        <f>ROUNDDOWN(U513*V513,-3)</f>
        <v>1800000</v>
      </c>
      <c r="X513" s="247"/>
      <c r="Y513" s="244"/>
    </row>
    <row r="514" spans="1:25" ht="13.2" x14ac:dyDescent="0.25">
      <c r="A514" s="1" t="s">
        <v>425</v>
      </c>
      <c r="B514" s="80" t="s">
        <v>191</v>
      </c>
      <c r="C514" s="81" t="s">
        <v>906</v>
      </c>
      <c r="D514" s="80"/>
      <c r="E514" s="80"/>
      <c r="F514" s="82"/>
      <c r="G514" s="159">
        <f>SUM(G515,G520,G522)</f>
        <v>150000000</v>
      </c>
      <c r="H514" s="193" t="s">
        <v>191</v>
      </c>
      <c r="I514" s="81" t="s">
        <v>906</v>
      </c>
      <c r="J514" s="80"/>
      <c r="K514" s="80"/>
      <c r="L514" s="82"/>
      <c r="M514" s="82">
        <f ca="1">SUM(M515,M520,M522)</f>
        <v>150000000</v>
      </c>
      <c r="N514" s="82">
        <f ca="1">SUM(N515,N520,N522)</f>
        <v>0</v>
      </c>
      <c r="O514" s="159"/>
      <c r="P514" s="244" t="s">
        <v>505</v>
      </c>
      <c r="Q514" s="244" t="s">
        <v>510</v>
      </c>
      <c r="R514" s="80"/>
      <c r="S514" s="82"/>
      <c r="T514" s="82"/>
      <c r="U514" s="247"/>
      <c r="V514" s="244"/>
      <c r="W514" s="244"/>
      <c r="X514" s="247"/>
      <c r="Y514" s="244"/>
    </row>
    <row r="515" spans="1:25" ht="13.2" x14ac:dyDescent="0.25">
      <c r="A515" s="1" t="s">
        <v>427</v>
      </c>
      <c r="B515" s="62" t="s">
        <v>523</v>
      </c>
      <c r="C515" s="63" t="s">
        <v>24</v>
      </c>
      <c r="D515" s="62"/>
      <c r="E515" s="62"/>
      <c r="F515" s="64"/>
      <c r="G515" s="153">
        <f>SUM(G516:G519)</f>
        <v>13000000</v>
      </c>
      <c r="H515" s="187" t="s">
        <v>523</v>
      </c>
      <c r="I515" s="63" t="s">
        <v>24</v>
      </c>
      <c r="J515" s="62"/>
      <c r="K515" s="62"/>
      <c r="L515" s="64"/>
      <c r="M515" s="64">
        <f ca="1">SUM(M516:M519)</f>
        <v>13000000</v>
      </c>
      <c r="N515" s="64">
        <f ca="1">SUM(N516:N519)</f>
        <v>0</v>
      </c>
      <c r="O515" s="153"/>
      <c r="P515" s="244"/>
      <c r="Q515" s="244"/>
      <c r="R515" s="62"/>
      <c r="S515" s="64"/>
      <c r="T515" s="64"/>
      <c r="U515" s="247"/>
      <c r="V515" s="244"/>
      <c r="W515" s="244"/>
      <c r="X515" s="247"/>
      <c r="Y515" s="244"/>
    </row>
    <row r="516" spans="1:25" ht="13.2" x14ac:dyDescent="0.25">
      <c r="A516" s="1" t="s">
        <v>428</v>
      </c>
      <c r="B516" s="65"/>
      <c r="C516" s="66" t="s">
        <v>555</v>
      </c>
      <c r="D516" s="65">
        <v>120</v>
      </c>
      <c r="E516" s="65" t="s">
        <v>26</v>
      </c>
      <c r="F516" s="67">
        <v>75000</v>
      </c>
      <c r="G516" s="154">
        <f>ROUNDDOWN(D516*F516,-3)</f>
        <v>9000000</v>
      </c>
      <c r="H516" s="188"/>
      <c r="I516" s="66" t="s">
        <v>555</v>
      </c>
      <c r="J516" s="65" cm="1">
        <f t="array" aca="1" ref="J516" ca="1">INDIRECT($J$5&amp;ROW())</f>
        <v>120</v>
      </c>
      <c r="K516" s="65" t="s">
        <v>26</v>
      </c>
      <c r="L516" s="67" cm="1">
        <f t="array" aca="1" ref="L516" ca="1">INDIRECT($L$5&amp;ROW())</f>
        <v>75000</v>
      </c>
      <c r="M516" s="67">
        <f ca="1">ROUNDDOWN(J516*L516,-3)</f>
        <v>9000000</v>
      </c>
      <c r="N516" s="67">
        <f ca="1">G516-M516</f>
        <v>0</v>
      </c>
      <c r="O516" s="240" t="str">
        <f ca="1">IF(AND(ISBLANK(H516),N516&lt;&gt;0),"Rev","")</f>
        <v/>
      </c>
      <c r="P516" s="244"/>
      <c r="Q516" s="244"/>
      <c r="R516" s="65">
        <v>120</v>
      </c>
      <c r="S516" s="67">
        <v>75000</v>
      </c>
      <c r="T516" s="67">
        <f>ROUNDDOWN(R516*S516,-3)</f>
        <v>9000000</v>
      </c>
      <c r="U516" s="247">
        <v>120</v>
      </c>
      <c r="V516" s="247">
        <v>75000</v>
      </c>
      <c r="W516" s="67">
        <f>ROUNDDOWN(U516*V516,-3)</f>
        <v>9000000</v>
      </c>
      <c r="X516" s="247"/>
      <c r="Y516" s="244"/>
    </row>
    <row r="517" spans="1:25" ht="13.2" x14ac:dyDescent="0.25">
      <c r="A517" s="1" t="s">
        <v>907</v>
      </c>
      <c r="B517" s="65"/>
      <c r="C517" s="66" t="s">
        <v>893</v>
      </c>
      <c r="D517" s="65">
        <v>1</v>
      </c>
      <c r="E517" s="65" t="s">
        <v>120</v>
      </c>
      <c r="F517" s="67">
        <v>1500000</v>
      </c>
      <c r="G517" s="154">
        <f>ROUNDDOWN(D517*F517,-3)</f>
        <v>1500000</v>
      </c>
      <c r="H517" s="188"/>
      <c r="I517" s="66" t="s">
        <v>893</v>
      </c>
      <c r="J517" s="65" cm="1">
        <f t="array" aca="1" ref="J517" ca="1">INDIRECT($J$5&amp;ROW())</f>
        <v>1</v>
      </c>
      <c r="K517" s="65" t="s">
        <v>120</v>
      </c>
      <c r="L517" s="67" cm="1">
        <f t="array" aca="1" ref="L517" ca="1">INDIRECT($L$5&amp;ROW())</f>
        <v>1500000</v>
      </c>
      <c r="M517" s="67">
        <f ca="1">ROUNDDOWN(J517*L517,-3)</f>
        <v>1500000</v>
      </c>
      <c r="N517" s="67">
        <f ca="1">G517-M517</f>
        <v>0</v>
      </c>
      <c r="O517" s="240" t="str">
        <f ca="1">IF(AND(ISBLANK(H517),N517&lt;&gt;0),"Rev","")</f>
        <v/>
      </c>
      <c r="P517" s="244"/>
      <c r="Q517" s="244"/>
      <c r="R517" s="65">
        <v>1</v>
      </c>
      <c r="S517" s="67">
        <v>1500000</v>
      </c>
      <c r="T517" s="67">
        <f>ROUNDDOWN(R517*S517,-3)</f>
        <v>1500000</v>
      </c>
      <c r="U517" s="247">
        <v>1</v>
      </c>
      <c r="V517" s="247">
        <v>1500000</v>
      </c>
      <c r="W517" s="67">
        <f>ROUNDDOWN(U517*V517,-3)</f>
        <v>1500000</v>
      </c>
      <c r="X517" s="247"/>
      <c r="Y517" s="244"/>
    </row>
    <row r="518" spans="1:25" ht="13.2" x14ac:dyDescent="0.25">
      <c r="A518" s="1" t="s">
        <v>908</v>
      </c>
      <c r="B518" s="65"/>
      <c r="C518" s="66" t="s">
        <v>557</v>
      </c>
      <c r="D518" s="65">
        <v>1</v>
      </c>
      <c r="E518" s="65" t="s">
        <v>120</v>
      </c>
      <c r="F518" s="67">
        <v>1500000</v>
      </c>
      <c r="G518" s="154">
        <f>ROUNDDOWN(D518*F518,-3)</f>
        <v>1500000</v>
      </c>
      <c r="H518" s="188"/>
      <c r="I518" s="66" t="s">
        <v>557</v>
      </c>
      <c r="J518" s="65" cm="1">
        <f t="array" aca="1" ref="J518" ca="1">INDIRECT($J$5&amp;ROW())</f>
        <v>1</v>
      </c>
      <c r="K518" s="65" t="s">
        <v>120</v>
      </c>
      <c r="L518" s="67" cm="1">
        <f t="array" aca="1" ref="L518" ca="1">INDIRECT($L$5&amp;ROW())</f>
        <v>1500000</v>
      </c>
      <c r="M518" s="67">
        <f ca="1">ROUNDDOWN(J518*L518,-3)</f>
        <v>1500000</v>
      </c>
      <c r="N518" s="67">
        <f ca="1">G518-M518</f>
        <v>0</v>
      </c>
      <c r="O518" s="240" t="str">
        <f ca="1">IF(AND(ISBLANK(H518),N518&lt;&gt;0),"Rev","")</f>
        <v/>
      </c>
      <c r="P518" s="244"/>
      <c r="Q518" s="244"/>
      <c r="R518" s="65">
        <v>1</v>
      </c>
      <c r="S518" s="67">
        <v>1500000</v>
      </c>
      <c r="T518" s="67">
        <f>ROUNDDOWN(R518*S518,-3)</f>
        <v>1500000</v>
      </c>
      <c r="U518" s="247">
        <v>1</v>
      </c>
      <c r="V518" s="247">
        <v>1500000</v>
      </c>
      <c r="W518" s="67">
        <f>ROUNDDOWN(U518*V518,-3)</f>
        <v>1500000</v>
      </c>
      <c r="X518" s="247"/>
      <c r="Y518" s="244"/>
    </row>
    <row r="519" spans="1:25" ht="13.2" x14ac:dyDescent="0.25">
      <c r="A519" s="1" t="s">
        <v>909</v>
      </c>
      <c r="B519" s="65"/>
      <c r="C519" s="66" t="s">
        <v>558</v>
      </c>
      <c r="D519" s="65">
        <v>1</v>
      </c>
      <c r="E519" s="65" t="s">
        <v>120</v>
      </c>
      <c r="F519" s="67">
        <v>1000000</v>
      </c>
      <c r="G519" s="154">
        <f>ROUNDDOWN(D519*F519,-3)</f>
        <v>1000000</v>
      </c>
      <c r="H519" s="188"/>
      <c r="I519" s="66" t="s">
        <v>558</v>
      </c>
      <c r="J519" s="65" cm="1">
        <f t="array" aca="1" ref="J519" ca="1">INDIRECT($J$5&amp;ROW())</f>
        <v>1</v>
      </c>
      <c r="K519" s="65" t="s">
        <v>120</v>
      </c>
      <c r="L519" s="67" cm="1">
        <f t="array" aca="1" ref="L519" ca="1">INDIRECT($L$5&amp;ROW())</f>
        <v>1000000</v>
      </c>
      <c r="M519" s="67">
        <f ca="1">ROUNDDOWN(J519*L519,-3)</f>
        <v>1000000</v>
      </c>
      <c r="N519" s="67">
        <f ca="1">G519-M519</f>
        <v>0</v>
      </c>
      <c r="O519" s="240" t="str">
        <f ca="1">IF(AND(ISBLANK(H519),N519&lt;&gt;0),"Rev","")</f>
        <v/>
      </c>
      <c r="P519" s="244"/>
      <c r="Q519" s="244"/>
      <c r="R519" s="65">
        <v>1</v>
      </c>
      <c r="S519" s="67">
        <v>1000000</v>
      </c>
      <c r="T519" s="67">
        <f>ROUNDDOWN(R519*S519,-3)</f>
        <v>1000000</v>
      </c>
      <c r="U519" s="247">
        <v>1</v>
      </c>
      <c r="V519" s="247">
        <v>1000000</v>
      </c>
      <c r="W519" s="67">
        <f>ROUNDDOWN(U519*V519,-3)</f>
        <v>1000000</v>
      </c>
      <c r="X519" s="247"/>
      <c r="Y519" s="244"/>
    </row>
    <row r="520" spans="1:25" ht="13.2" x14ac:dyDescent="0.25">
      <c r="A520" s="1" t="s">
        <v>910</v>
      </c>
      <c r="B520" s="74" t="s">
        <v>528</v>
      </c>
      <c r="C520" s="75" t="s">
        <v>31</v>
      </c>
      <c r="D520" s="74"/>
      <c r="E520" s="74"/>
      <c r="F520" s="76"/>
      <c r="G520" s="157">
        <f>G521</f>
        <v>10000000</v>
      </c>
      <c r="H520" s="191" t="s">
        <v>528</v>
      </c>
      <c r="I520" s="75" t="s">
        <v>31</v>
      </c>
      <c r="J520" s="74"/>
      <c r="K520" s="74"/>
      <c r="L520" s="76"/>
      <c r="M520" s="76">
        <f ca="1">M521</f>
        <v>10000000</v>
      </c>
      <c r="N520" s="76">
        <f ca="1">N521</f>
        <v>0</v>
      </c>
      <c r="O520" s="157"/>
      <c r="P520" s="244"/>
      <c r="Q520" s="244"/>
      <c r="R520" s="74"/>
      <c r="S520" s="76"/>
      <c r="T520" s="76"/>
      <c r="U520" s="247"/>
      <c r="V520" s="244"/>
      <c r="W520" s="244"/>
      <c r="X520" s="247"/>
      <c r="Y520" s="244"/>
    </row>
    <row r="521" spans="1:25" ht="13.2" x14ac:dyDescent="0.25">
      <c r="A521" s="1" t="s">
        <v>911</v>
      </c>
      <c r="B521" s="65"/>
      <c r="C521" s="66" t="s">
        <v>559</v>
      </c>
      <c r="D521" s="65">
        <v>10</v>
      </c>
      <c r="E521" s="65" t="s">
        <v>33</v>
      </c>
      <c r="F521" s="67">
        <v>1000000</v>
      </c>
      <c r="G521" s="154">
        <f>ROUNDDOWN(D521*F521,-3)</f>
        <v>10000000</v>
      </c>
      <c r="H521" s="188"/>
      <c r="I521" s="66" t="s">
        <v>559</v>
      </c>
      <c r="J521" s="65" cm="1">
        <f t="array" aca="1" ref="J521" ca="1">INDIRECT($J$5&amp;ROW())</f>
        <v>10</v>
      </c>
      <c r="K521" s="65" t="s">
        <v>33</v>
      </c>
      <c r="L521" s="67" cm="1">
        <f t="array" aca="1" ref="L521" ca="1">INDIRECT($L$5&amp;ROW())</f>
        <v>1000000</v>
      </c>
      <c r="M521" s="67">
        <f ca="1">ROUNDDOWN(J521*L521,-3)</f>
        <v>10000000</v>
      </c>
      <c r="N521" s="67">
        <f ca="1">G521-M521</f>
        <v>0</v>
      </c>
      <c r="O521" s="240" t="str">
        <f ca="1">IF(AND(ISBLANK(H521),N521&lt;&gt;0),"Rev","")</f>
        <v/>
      </c>
      <c r="P521" s="244"/>
      <c r="Q521" s="244"/>
      <c r="R521" s="65">
        <v>10</v>
      </c>
      <c r="S521" s="67">
        <v>1000000</v>
      </c>
      <c r="T521" s="67">
        <f>ROUNDDOWN(R521*S521,-3)</f>
        <v>10000000</v>
      </c>
      <c r="U521" s="247">
        <v>10</v>
      </c>
      <c r="V521" s="247">
        <v>1000000</v>
      </c>
      <c r="W521" s="67">
        <f>ROUNDDOWN(U521*V521,-3)</f>
        <v>10000000</v>
      </c>
      <c r="X521" s="247"/>
      <c r="Y521" s="244"/>
    </row>
    <row r="522" spans="1:25" ht="13.2" x14ac:dyDescent="0.25">
      <c r="A522" s="1" t="s">
        <v>429</v>
      </c>
      <c r="B522" s="68" t="s">
        <v>525</v>
      </c>
      <c r="C522" s="69" t="s">
        <v>35</v>
      </c>
      <c r="D522" s="68"/>
      <c r="E522" s="68"/>
      <c r="F522" s="70"/>
      <c r="G522" s="155">
        <f>G523</f>
        <v>127000000</v>
      </c>
      <c r="H522" s="189" t="s">
        <v>525</v>
      </c>
      <c r="I522" s="69" t="s">
        <v>35</v>
      </c>
      <c r="J522" s="68"/>
      <c r="K522" s="68"/>
      <c r="L522" s="70"/>
      <c r="M522" s="70">
        <f ca="1">M523</f>
        <v>127000000</v>
      </c>
      <c r="N522" s="70">
        <f ca="1">N523</f>
        <v>0</v>
      </c>
      <c r="O522" s="155"/>
      <c r="P522" s="244"/>
      <c r="Q522" s="244"/>
      <c r="R522" s="68"/>
      <c r="S522" s="70"/>
      <c r="T522" s="70"/>
      <c r="U522" s="247"/>
      <c r="V522" s="244"/>
      <c r="W522" s="244"/>
      <c r="X522" s="247"/>
      <c r="Y522" s="244"/>
    </row>
    <row r="523" spans="1:25" ht="13.2" x14ac:dyDescent="0.25">
      <c r="A523" s="1" t="s">
        <v>430</v>
      </c>
      <c r="B523" s="65"/>
      <c r="C523" s="66" t="s">
        <v>912</v>
      </c>
      <c r="D523" s="65">
        <v>20</v>
      </c>
      <c r="E523" s="65" t="s">
        <v>26</v>
      </c>
      <c r="F523" s="67">
        <v>6350000</v>
      </c>
      <c r="G523" s="154">
        <f>ROUNDDOWN(D523*F523,-3)</f>
        <v>127000000</v>
      </c>
      <c r="H523" s="188"/>
      <c r="I523" s="66" t="s">
        <v>912</v>
      </c>
      <c r="J523" s="65" cm="1">
        <f t="array" aca="1" ref="J523" ca="1">INDIRECT($J$5&amp;ROW())</f>
        <v>20</v>
      </c>
      <c r="K523" s="65" t="s">
        <v>26</v>
      </c>
      <c r="L523" s="67" cm="1">
        <f t="array" aca="1" ref="L523" ca="1">INDIRECT($L$5&amp;ROW())</f>
        <v>6350000</v>
      </c>
      <c r="M523" s="67">
        <f ca="1">ROUNDDOWN(J523*L523,-3)</f>
        <v>127000000</v>
      </c>
      <c r="N523" s="67">
        <f ca="1">G523-M523</f>
        <v>0</v>
      </c>
      <c r="O523" s="240" t="str">
        <f ca="1">IF(AND(ISBLANK(H523),N523&lt;&gt;0),"Rev","")</f>
        <v/>
      </c>
      <c r="P523" s="244"/>
      <c r="Q523" s="244"/>
      <c r="R523" s="65">
        <v>20</v>
      </c>
      <c r="S523" s="67">
        <v>6350000</v>
      </c>
      <c r="T523" s="67">
        <f>ROUNDDOWN(R523*S523,-3)</f>
        <v>127000000</v>
      </c>
      <c r="U523" s="247">
        <v>20</v>
      </c>
      <c r="V523" s="247">
        <v>6350000</v>
      </c>
      <c r="W523" s="67">
        <f>ROUNDDOWN(U523*V523,-3)</f>
        <v>127000000</v>
      </c>
      <c r="X523" s="247"/>
      <c r="Y523" s="244"/>
    </row>
    <row r="524" spans="1:25" ht="13.2" x14ac:dyDescent="0.25">
      <c r="A524" s="1" t="s">
        <v>431</v>
      </c>
      <c r="B524" s="80" t="s">
        <v>203</v>
      </c>
      <c r="C524" s="81" t="s">
        <v>204</v>
      </c>
      <c r="D524" s="80"/>
      <c r="E524" s="80"/>
      <c r="F524" s="82"/>
      <c r="G524" s="159">
        <f>SUM(G525,G530,G532)</f>
        <v>78803000</v>
      </c>
      <c r="H524" s="193" t="s">
        <v>203</v>
      </c>
      <c r="I524" s="81" t="s">
        <v>204</v>
      </c>
      <c r="J524" s="80"/>
      <c r="K524" s="80"/>
      <c r="L524" s="82"/>
      <c r="M524" s="82">
        <f ca="1">SUM(M525,M530,M532)</f>
        <v>73803000</v>
      </c>
      <c r="N524" s="82">
        <f ca="1">SUM(N525,N530,N532)</f>
        <v>5000000</v>
      </c>
      <c r="O524" s="159"/>
      <c r="P524" s="244" t="s">
        <v>499</v>
      </c>
      <c r="Q524" s="244" t="s">
        <v>500</v>
      </c>
      <c r="R524" s="80"/>
      <c r="S524" s="82"/>
      <c r="T524" s="82"/>
      <c r="U524" s="247"/>
      <c r="V524" s="244"/>
      <c r="W524" s="244"/>
      <c r="X524" s="247"/>
      <c r="Y524" s="244"/>
    </row>
    <row r="525" spans="1:25" ht="13.2" x14ac:dyDescent="0.25">
      <c r="A525" s="1" t="s">
        <v>913</v>
      </c>
      <c r="B525" s="68" t="s">
        <v>523</v>
      </c>
      <c r="C525" s="69" t="s">
        <v>24</v>
      </c>
      <c r="D525" s="68"/>
      <c r="E525" s="68"/>
      <c r="F525" s="70"/>
      <c r="G525" s="155">
        <f>SUM(G526:G529)</f>
        <v>15500000</v>
      </c>
      <c r="H525" s="189" t="s">
        <v>523</v>
      </c>
      <c r="I525" s="69" t="s">
        <v>24</v>
      </c>
      <c r="J525" s="68"/>
      <c r="K525" s="68"/>
      <c r="L525" s="70"/>
      <c r="M525" s="70">
        <f ca="1">SUM(M526:M529)</f>
        <v>15500000</v>
      </c>
      <c r="N525" s="70">
        <f ca="1">SUM(N526:N529)</f>
        <v>0</v>
      </c>
      <c r="O525" s="155"/>
      <c r="P525" s="244"/>
      <c r="Q525" s="244"/>
      <c r="R525" s="68"/>
      <c r="S525" s="70"/>
      <c r="T525" s="70"/>
      <c r="U525" s="247"/>
      <c r="V525" s="244"/>
      <c r="W525" s="244"/>
      <c r="X525" s="247"/>
      <c r="Y525" s="244"/>
    </row>
    <row r="526" spans="1:25" ht="13.2" x14ac:dyDescent="0.25">
      <c r="A526" s="1" t="s">
        <v>914</v>
      </c>
      <c r="B526" s="65"/>
      <c r="C526" s="66" t="s">
        <v>555</v>
      </c>
      <c r="D526" s="65">
        <v>100</v>
      </c>
      <c r="E526" s="65" t="s">
        <v>26</v>
      </c>
      <c r="F526" s="67">
        <v>75000</v>
      </c>
      <c r="G526" s="154">
        <f>ROUNDDOWN(D526*F526,-3)</f>
        <v>7500000</v>
      </c>
      <c r="H526" s="188"/>
      <c r="I526" s="66" t="s">
        <v>555</v>
      </c>
      <c r="J526" s="65" cm="1">
        <f t="array" aca="1" ref="J526" ca="1">INDIRECT($J$5&amp;ROW())</f>
        <v>130</v>
      </c>
      <c r="K526" s="65" t="s">
        <v>26</v>
      </c>
      <c r="L526" s="67" cm="1">
        <f t="array" aca="1" ref="L526" ca="1">INDIRECT($L$5&amp;ROW())</f>
        <v>75000</v>
      </c>
      <c r="M526" s="67">
        <f ca="1">ROUNDDOWN(J526*L526,-3)</f>
        <v>9750000</v>
      </c>
      <c r="N526" s="67">
        <f ca="1">G526-M526</f>
        <v>-2250000</v>
      </c>
      <c r="O526" s="253" t="str">
        <f ca="1">IF(AND(ISBLANK(H526),N526&lt;&gt;0),"Rev","")</f>
        <v>Rev</v>
      </c>
      <c r="P526" s="244"/>
      <c r="Q526" s="244"/>
      <c r="R526" s="65">
        <v>130</v>
      </c>
      <c r="S526" s="67">
        <v>75000</v>
      </c>
      <c r="T526" s="67">
        <f>ROUNDDOWN(R526*S526,-3)</f>
        <v>9750000</v>
      </c>
      <c r="U526" s="247">
        <v>130</v>
      </c>
      <c r="V526" s="247">
        <v>75000</v>
      </c>
      <c r="W526" s="67">
        <f>ROUNDDOWN(U526*V526,-3)</f>
        <v>9750000</v>
      </c>
      <c r="X526" s="247"/>
      <c r="Y526" s="244"/>
    </row>
    <row r="527" spans="1:25" ht="13.2" x14ac:dyDescent="0.25">
      <c r="A527" s="1" t="s">
        <v>915</v>
      </c>
      <c r="B527" s="65"/>
      <c r="C527" s="66" t="s">
        <v>893</v>
      </c>
      <c r="D527" s="65">
        <v>2</v>
      </c>
      <c r="E527" s="65" t="s">
        <v>120</v>
      </c>
      <c r="F527" s="67">
        <v>1500000</v>
      </c>
      <c r="G527" s="154">
        <f>ROUNDDOWN(D527*F527,-3)</f>
        <v>3000000</v>
      </c>
      <c r="H527" s="188"/>
      <c r="I527" s="66" t="s">
        <v>893</v>
      </c>
      <c r="J527" s="65" cm="1">
        <f t="array" aca="1" ref="J527" ca="1">INDIRECT($J$5&amp;ROW())</f>
        <v>1</v>
      </c>
      <c r="K527" s="65" t="s">
        <v>120</v>
      </c>
      <c r="L527" s="67" cm="1">
        <f t="array" aca="1" ref="L527" ca="1">INDIRECT($L$5&amp;ROW())</f>
        <v>750000</v>
      </c>
      <c r="M527" s="67">
        <f ca="1">ROUNDDOWN(J527*L527,-3)</f>
        <v>750000</v>
      </c>
      <c r="N527" s="67">
        <f ca="1">G527-M527</f>
        <v>2250000</v>
      </c>
      <c r="O527" s="253" t="str">
        <f ca="1">IF(AND(ISBLANK(H527),N527&lt;&gt;0),"Rev","")</f>
        <v>Rev</v>
      </c>
      <c r="P527" s="244"/>
      <c r="Q527" s="244"/>
      <c r="R527" s="65">
        <v>1</v>
      </c>
      <c r="S527" s="67">
        <v>750000</v>
      </c>
      <c r="T527" s="67">
        <f>ROUNDDOWN(R527*S527,-3)</f>
        <v>750000</v>
      </c>
      <c r="U527" s="247">
        <v>1</v>
      </c>
      <c r="V527" s="247">
        <v>750000</v>
      </c>
      <c r="W527" s="67">
        <f>ROUNDDOWN(U527*V527,-3)</f>
        <v>750000</v>
      </c>
      <c r="X527" s="247"/>
      <c r="Y527" s="244"/>
    </row>
    <row r="528" spans="1:25" ht="13.2" x14ac:dyDescent="0.25">
      <c r="A528" s="1" t="s">
        <v>916</v>
      </c>
      <c r="B528" s="65"/>
      <c r="C528" s="66" t="s">
        <v>557</v>
      </c>
      <c r="D528" s="65">
        <v>2</v>
      </c>
      <c r="E528" s="65" t="s">
        <v>120</v>
      </c>
      <c r="F528" s="67">
        <v>1500000</v>
      </c>
      <c r="G528" s="154">
        <f>ROUNDDOWN(D528*F528,-3)</f>
        <v>3000000</v>
      </c>
      <c r="H528" s="188"/>
      <c r="I528" s="66" t="s">
        <v>557</v>
      </c>
      <c r="J528" s="65" cm="1">
        <f t="array" aca="1" ref="J528" ca="1">INDIRECT($J$5&amp;ROW())</f>
        <v>2</v>
      </c>
      <c r="K528" s="65" t="s">
        <v>120</v>
      </c>
      <c r="L528" s="67" cm="1">
        <f t="array" aca="1" ref="L528" ca="1">INDIRECT($L$5&amp;ROW())</f>
        <v>1500000</v>
      </c>
      <c r="M528" s="67">
        <f ca="1">ROUNDDOWN(J528*L528,-3)</f>
        <v>3000000</v>
      </c>
      <c r="N528" s="67">
        <f ca="1">G528-M528</f>
        <v>0</v>
      </c>
      <c r="O528" s="240" t="str">
        <f ca="1">IF(AND(ISBLANK(H528),N528&lt;&gt;0),"Rev","")</f>
        <v/>
      </c>
      <c r="P528" s="244"/>
      <c r="Q528" s="244"/>
      <c r="R528" s="65">
        <v>2</v>
      </c>
      <c r="S528" s="67">
        <v>1500000</v>
      </c>
      <c r="T528" s="67">
        <f>ROUNDDOWN(R528*S528,-3)</f>
        <v>3000000</v>
      </c>
      <c r="U528" s="247">
        <v>2</v>
      </c>
      <c r="V528" s="247">
        <v>1500000</v>
      </c>
      <c r="W528" s="67">
        <f>ROUNDDOWN(U528*V528,-3)</f>
        <v>3000000</v>
      </c>
      <c r="X528" s="247"/>
      <c r="Y528" s="244"/>
    </row>
    <row r="529" spans="1:25" ht="13.2" x14ac:dyDescent="0.25">
      <c r="A529" s="1" t="s">
        <v>917</v>
      </c>
      <c r="B529" s="65"/>
      <c r="C529" s="66" t="s">
        <v>558</v>
      </c>
      <c r="D529" s="65">
        <v>2</v>
      </c>
      <c r="E529" s="65" t="s">
        <v>120</v>
      </c>
      <c r="F529" s="67">
        <v>1000000</v>
      </c>
      <c r="G529" s="154">
        <f>ROUNDDOWN(D529*F529,-3)</f>
        <v>2000000</v>
      </c>
      <c r="H529" s="188"/>
      <c r="I529" s="66" t="s">
        <v>558</v>
      </c>
      <c r="J529" s="65" cm="1">
        <f t="array" aca="1" ref="J529" ca="1">INDIRECT($J$5&amp;ROW())</f>
        <v>2</v>
      </c>
      <c r="K529" s="65" t="s">
        <v>120</v>
      </c>
      <c r="L529" s="67" cm="1">
        <f t="array" aca="1" ref="L529" ca="1">INDIRECT($L$5&amp;ROW())</f>
        <v>1000000</v>
      </c>
      <c r="M529" s="67">
        <f ca="1">ROUNDDOWN(J529*L529,-3)</f>
        <v>2000000</v>
      </c>
      <c r="N529" s="67">
        <f ca="1">G529-M529</f>
        <v>0</v>
      </c>
      <c r="O529" s="240" t="str">
        <f ca="1">IF(AND(ISBLANK(H529),N529&lt;&gt;0),"Rev","")</f>
        <v/>
      </c>
      <c r="P529" s="244"/>
      <c r="Q529" s="244"/>
      <c r="R529" s="65">
        <v>2</v>
      </c>
      <c r="S529" s="67">
        <v>1000000</v>
      </c>
      <c r="T529" s="67">
        <f>ROUNDDOWN(R529*S529,-3)</f>
        <v>2000000</v>
      </c>
      <c r="U529" s="247">
        <v>2</v>
      </c>
      <c r="V529" s="247">
        <v>1000000</v>
      </c>
      <c r="W529" s="67">
        <f>ROUNDDOWN(U529*V529,-3)</f>
        <v>2000000</v>
      </c>
      <c r="X529" s="247"/>
      <c r="Y529" s="244"/>
    </row>
    <row r="530" spans="1:25" ht="13.2" x14ac:dyDescent="0.25">
      <c r="A530" s="1" t="s">
        <v>918</v>
      </c>
      <c r="B530" s="68" t="s">
        <v>528</v>
      </c>
      <c r="C530" s="69" t="s">
        <v>31</v>
      </c>
      <c r="D530" s="68"/>
      <c r="E530" s="68"/>
      <c r="F530" s="70"/>
      <c r="G530" s="155">
        <f>G531</f>
        <v>20000000</v>
      </c>
      <c r="H530" s="189" t="s">
        <v>528</v>
      </c>
      <c r="I530" s="69" t="s">
        <v>31</v>
      </c>
      <c r="J530" s="68"/>
      <c r="K530" s="68"/>
      <c r="L530" s="70"/>
      <c r="M530" s="70">
        <f ca="1">M531</f>
        <v>15000000</v>
      </c>
      <c r="N530" s="70">
        <f ca="1">N531</f>
        <v>5000000</v>
      </c>
      <c r="O530" s="155"/>
      <c r="P530" s="244"/>
      <c r="Q530" s="244"/>
      <c r="R530" s="68"/>
      <c r="S530" s="70"/>
      <c r="T530" s="70"/>
      <c r="U530" s="247"/>
      <c r="V530" s="244"/>
      <c r="W530" s="244"/>
      <c r="X530" s="247"/>
      <c r="Y530" s="244"/>
    </row>
    <row r="531" spans="1:25" ht="13.2" x14ac:dyDescent="0.25">
      <c r="A531" s="1" t="s">
        <v>919</v>
      </c>
      <c r="B531" s="65"/>
      <c r="C531" s="66" t="s">
        <v>559</v>
      </c>
      <c r="D531" s="65">
        <v>20</v>
      </c>
      <c r="E531" s="65" t="s">
        <v>33</v>
      </c>
      <c r="F531" s="67">
        <v>1000000</v>
      </c>
      <c r="G531" s="154">
        <f>ROUNDDOWN(D531*F531,-3)</f>
        <v>20000000</v>
      </c>
      <c r="H531" s="188"/>
      <c r="I531" s="66" t="s">
        <v>559</v>
      </c>
      <c r="J531" s="65" cm="1">
        <f t="array" aca="1" ref="J531" ca="1">INDIRECT($J$5&amp;ROW())</f>
        <v>15</v>
      </c>
      <c r="K531" s="65" t="s">
        <v>33</v>
      </c>
      <c r="L531" s="67" cm="1">
        <f t="array" aca="1" ref="L531" ca="1">INDIRECT($L$5&amp;ROW())</f>
        <v>1000000</v>
      </c>
      <c r="M531" s="67">
        <f ca="1">ROUNDDOWN(J531*L531,-3)</f>
        <v>15000000</v>
      </c>
      <c r="N531" s="67">
        <f ca="1">G531-M531</f>
        <v>5000000</v>
      </c>
      <c r="O531" s="240" t="str">
        <f ca="1">IF(AND(ISBLANK(H531),N531&lt;&gt;0),"Rev","")</f>
        <v>Rev</v>
      </c>
      <c r="P531" s="244"/>
      <c r="Q531" s="244"/>
      <c r="R531" s="65">
        <v>20</v>
      </c>
      <c r="S531" s="67">
        <v>1000000</v>
      </c>
      <c r="T531" s="67">
        <f>ROUNDDOWN(R531*S531,-3)</f>
        <v>20000000</v>
      </c>
      <c r="U531" s="247">
        <v>15</v>
      </c>
      <c r="V531" s="247">
        <v>1000000</v>
      </c>
      <c r="W531" s="67">
        <f>ROUNDDOWN(U531*V531,-3)</f>
        <v>15000000</v>
      </c>
      <c r="X531" s="247"/>
      <c r="Y531" s="244"/>
    </row>
    <row r="532" spans="1:25" ht="13.2" x14ac:dyDescent="0.25">
      <c r="A532" s="1" t="s">
        <v>920</v>
      </c>
      <c r="B532" s="68" t="s">
        <v>525</v>
      </c>
      <c r="C532" s="69" t="s">
        <v>35</v>
      </c>
      <c r="D532" s="68"/>
      <c r="E532" s="68"/>
      <c r="F532" s="70"/>
      <c r="G532" s="155">
        <f>G533</f>
        <v>43303000</v>
      </c>
      <c r="H532" s="189" t="s">
        <v>525</v>
      </c>
      <c r="I532" s="69" t="s">
        <v>35</v>
      </c>
      <c r="J532" s="68"/>
      <c r="K532" s="68"/>
      <c r="L532" s="70"/>
      <c r="M532" s="70">
        <f ca="1">M533</f>
        <v>43303000</v>
      </c>
      <c r="N532" s="70">
        <f ca="1">N533</f>
        <v>0</v>
      </c>
      <c r="O532" s="155"/>
      <c r="P532" s="244"/>
      <c r="Q532" s="244"/>
      <c r="R532" s="68"/>
      <c r="S532" s="70"/>
      <c r="T532" s="70"/>
      <c r="U532" s="247"/>
      <c r="V532" s="244"/>
      <c r="W532" s="244"/>
      <c r="X532" s="247"/>
      <c r="Y532" s="244"/>
    </row>
    <row r="533" spans="1:25" ht="13.2" x14ac:dyDescent="0.25">
      <c r="A533" s="1" t="s">
        <v>921</v>
      </c>
      <c r="B533" s="65"/>
      <c r="C533" s="66" t="s">
        <v>922</v>
      </c>
      <c r="D533" s="65">
        <v>10</v>
      </c>
      <c r="E533" s="65" t="s">
        <v>26</v>
      </c>
      <c r="F533" s="67">
        <v>4330300</v>
      </c>
      <c r="G533" s="154">
        <f>ROUNDDOWN(D533*F533,-3)</f>
        <v>43303000</v>
      </c>
      <c r="H533" s="188"/>
      <c r="I533" s="66" t="s">
        <v>922</v>
      </c>
      <c r="J533" s="65" cm="1">
        <f t="array" aca="1" ref="J533" ca="1">INDIRECT($J$5&amp;ROW())</f>
        <v>10</v>
      </c>
      <c r="K533" s="65" t="s">
        <v>26</v>
      </c>
      <c r="L533" s="67" cm="1">
        <f t="array" aca="1" ref="L533" ca="1">INDIRECT($L$5&amp;ROW())</f>
        <v>4330300</v>
      </c>
      <c r="M533" s="67">
        <f ca="1">ROUNDDOWN(J533*L533,-3)</f>
        <v>43303000</v>
      </c>
      <c r="N533" s="67">
        <f ca="1">G533-M533</f>
        <v>0</v>
      </c>
      <c r="O533" s="240" t="str">
        <f ca="1">IF(AND(ISBLANK(H533),N533&lt;&gt;0),"Rev","")</f>
        <v/>
      </c>
      <c r="P533" s="244"/>
      <c r="Q533" s="244"/>
      <c r="R533" s="65">
        <v>10</v>
      </c>
      <c r="S533" s="67">
        <v>4330300</v>
      </c>
      <c r="T533" s="67">
        <f>ROUNDDOWN(R533*S533,-3)</f>
        <v>43303000</v>
      </c>
      <c r="U533" s="247">
        <v>10</v>
      </c>
      <c r="V533" s="247">
        <v>4330300</v>
      </c>
      <c r="W533" s="67">
        <f>ROUNDDOWN(U533*V533,-3)</f>
        <v>43303000</v>
      </c>
      <c r="X533" s="247"/>
      <c r="Y533" s="244"/>
    </row>
    <row r="534" spans="1:25" ht="13.2" x14ac:dyDescent="0.25">
      <c r="A534" s="1"/>
      <c r="B534" s="65"/>
      <c r="C534" s="66"/>
      <c r="D534" s="65"/>
      <c r="E534" s="65"/>
      <c r="F534" s="67"/>
      <c r="G534" s="154"/>
      <c r="H534" s="193" t="s">
        <v>214</v>
      </c>
      <c r="I534" s="81" t="s">
        <v>987</v>
      </c>
      <c r="J534" s="80"/>
      <c r="K534" s="80"/>
      <c r="L534" s="82"/>
      <c r="M534" s="82">
        <f ca="1">SUM(M535,M540,M542)</f>
        <v>61800000</v>
      </c>
      <c r="N534" s="82">
        <f ca="1">SUM(N535,N540,N542)</f>
        <v>-61800000</v>
      </c>
      <c r="O534" s="159"/>
      <c r="P534" s="244" t="s">
        <v>505</v>
      </c>
      <c r="Q534" s="244" t="s">
        <v>510</v>
      </c>
      <c r="R534" s="65"/>
      <c r="S534" s="67"/>
      <c r="T534" s="67"/>
      <c r="U534" s="247"/>
      <c r="V534" s="244"/>
      <c r="W534" s="244"/>
      <c r="X534" s="247"/>
      <c r="Y534" s="244"/>
    </row>
    <row r="535" spans="1:25" ht="13.2" x14ac:dyDescent="0.25">
      <c r="A535" s="1"/>
      <c r="B535" s="65"/>
      <c r="C535" s="66"/>
      <c r="D535" s="65"/>
      <c r="E535" s="65"/>
      <c r="F535" s="67"/>
      <c r="G535" s="154"/>
      <c r="H535" s="189" t="s">
        <v>523</v>
      </c>
      <c r="I535" s="69" t="s">
        <v>24</v>
      </c>
      <c r="J535" s="68"/>
      <c r="K535" s="68"/>
      <c r="L535" s="70"/>
      <c r="M535" s="70">
        <f ca="1">SUM(M536:M539)</f>
        <v>25000000</v>
      </c>
      <c r="N535" s="70">
        <f ca="1">SUM(N536:N539)</f>
        <v>-25000000</v>
      </c>
      <c r="O535" s="155"/>
      <c r="P535" s="244"/>
      <c r="Q535" s="244"/>
      <c r="R535" s="65"/>
      <c r="S535" s="67"/>
      <c r="T535" s="67"/>
      <c r="U535" s="247"/>
      <c r="V535" s="244"/>
      <c r="W535" s="244"/>
      <c r="X535" s="247"/>
      <c r="Y535" s="244"/>
    </row>
    <row r="536" spans="1:25" ht="13.2" x14ac:dyDescent="0.25">
      <c r="A536" s="1"/>
      <c r="B536" s="65"/>
      <c r="C536" s="66"/>
      <c r="D536" s="65"/>
      <c r="E536" s="65"/>
      <c r="F536" s="67"/>
      <c r="G536" s="154"/>
      <c r="H536" s="188"/>
      <c r="I536" s="66" t="s">
        <v>555</v>
      </c>
      <c r="J536" s="65" cm="1">
        <f t="array" aca="1" ref="J536" ca="1">INDIRECT($J$5&amp;ROW())</f>
        <v>120</v>
      </c>
      <c r="K536" s="65" t="s">
        <v>26</v>
      </c>
      <c r="L536" s="67" cm="1">
        <f t="array" aca="1" ref="L536" ca="1">INDIRECT($L$5&amp;ROW())</f>
        <v>75000</v>
      </c>
      <c r="M536" s="67">
        <f ca="1">ROUNDDOWN(J536*L536,-3)</f>
        <v>9000000</v>
      </c>
      <c r="N536" s="67">
        <f ca="1">G536-M536</f>
        <v>-9000000</v>
      </c>
      <c r="O536" s="253" t="str">
        <f ca="1">IF(AND(ISBLANK(H536),N536&lt;&gt;0),"Rev","")</f>
        <v>Rev</v>
      </c>
      <c r="P536" s="244"/>
      <c r="Q536" s="244"/>
      <c r="R536" s="65">
        <v>120</v>
      </c>
      <c r="S536" s="67">
        <v>75000</v>
      </c>
      <c r="T536" s="67">
        <f>ROUNDDOWN(R536*S536,-3)</f>
        <v>9000000</v>
      </c>
      <c r="U536" s="247">
        <v>120</v>
      </c>
      <c r="V536" s="247">
        <v>75000</v>
      </c>
      <c r="W536" s="67">
        <f>ROUNDDOWN(U536*V536,-3)</f>
        <v>9000000</v>
      </c>
      <c r="X536" s="247"/>
      <c r="Y536" s="244"/>
    </row>
    <row r="537" spans="1:25" ht="13.2" x14ac:dyDescent="0.25">
      <c r="A537" s="1"/>
      <c r="B537" s="65"/>
      <c r="C537" s="66"/>
      <c r="D537" s="65"/>
      <c r="E537" s="65"/>
      <c r="F537" s="67"/>
      <c r="G537" s="154"/>
      <c r="H537" s="188"/>
      <c r="I537" s="66" t="s">
        <v>893</v>
      </c>
      <c r="J537" s="65" cm="1">
        <f t="array" aca="1" ref="J537" ca="1">INDIRECT($J$5&amp;ROW())</f>
        <v>4</v>
      </c>
      <c r="K537" s="65" t="s">
        <v>120</v>
      </c>
      <c r="L537" s="67" cm="1">
        <f t="array" aca="1" ref="L537" ca="1">INDIRECT($L$5&amp;ROW())</f>
        <v>1500000</v>
      </c>
      <c r="M537" s="67">
        <f ca="1">ROUNDDOWN(J537*L537,-3)</f>
        <v>6000000</v>
      </c>
      <c r="N537" s="67">
        <f ca="1">G537-M537</f>
        <v>-6000000</v>
      </c>
      <c r="O537" s="253" t="str">
        <f ca="1">IF(AND(ISBLANK(H537),N537&lt;&gt;0),"Rev","")</f>
        <v>Rev</v>
      </c>
      <c r="P537" s="244"/>
      <c r="Q537" s="244"/>
      <c r="R537" s="65">
        <v>4</v>
      </c>
      <c r="S537" s="67">
        <v>1500000</v>
      </c>
      <c r="T537" s="67">
        <f>ROUNDDOWN(R537*S537,-3)</f>
        <v>6000000</v>
      </c>
      <c r="U537" s="247">
        <v>4</v>
      </c>
      <c r="V537" s="247">
        <v>1500000</v>
      </c>
      <c r="W537" s="67">
        <f>ROUNDDOWN(U537*V537,-3)</f>
        <v>6000000</v>
      </c>
      <c r="X537" s="247"/>
      <c r="Y537" s="244"/>
    </row>
    <row r="538" spans="1:25" ht="13.2" x14ac:dyDescent="0.25">
      <c r="A538" s="1"/>
      <c r="B538" s="65"/>
      <c r="C538" s="66"/>
      <c r="D538" s="65"/>
      <c r="E538" s="65"/>
      <c r="F538" s="67"/>
      <c r="G538" s="154"/>
      <c r="H538" s="188"/>
      <c r="I538" s="66" t="s">
        <v>557</v>
      </c>
      <c r="J538" s="65" cm="1">
        <f t="array" aca="1" ref="J538" ca="1">INDIRECT($J$5&amp;ROW())</f>
        <v>4</v>
      </c>
      <c r="K538" s="65" t="s">
        <v>120</v>
      </c>
      <c r="L538" s="67" cm="1">
        <f t="array" aca="1" ref="L538" ca="1">INDIRECT($L$5&amp;ROW())</f>
        <v>1500000</v>
      </c>
      <c r="M538" s="67">
        <f ca="1">ROUNDDOWN(J538*L538,-3)</f>
        <v>6000000</v>
      </c>
      <c r="N538" s="67">
        <f ca="1">G538-M538</f>
        <v>-6000000</v>
      </c>
      <c r="O538" s="253" t="str">
        <f ca="1">IF(AND(ISBLANK(H538),N538&lt;&gt;0),"Rev","")</f>
        <v>Rev</v>
      </c>
      <c r="P538" s="244"/>
      <c r="Q538" s="244"/>
      <c r="R538" s="65">
        <v>4</v>
      </c>
      <c r="S538" s="67">
        <v>1500000</v>
      </c>
      <c r="T538" s="67">
        <f>ROUNDDOWN(R538*S538,-3)</f>
        <v>6000000</v>
      </c>
      <c r="U538" s="247">
        <v>4</v>
      </c>
      <c r="V538" s="247">
        <v>1500000</v>
      </c>
      <c r="W538" s="67">
        <f>ROUNDDOWN(U538*V538,-3)</f>
        <v>6000000</v>
      </c>
      <c r="X538" s="247"/>
      <c r="Y538" s="244"/>
    </row>
    <row r="539" spans="1:25" ht="13.2" x14ac:dyDescent="0.25">
      <c r="A539" s="1"/>
      <c r="B539" s="65"/>
      <c r="C539" s="66"/>
      <c r="D539" s="65"/>
      <c r="E539" s="65"/>
      <c r="F539" s="67"/>
      <c r="G539" s="154"/>
      <c r="H539" s="188"/>
      <c r="I539" s="66" t="s">
        <v>558</v>
      </c>
      <c r="J539" s="65" cm="1">
        <f t="array" aca="1" ref="J539" ca="1">INDIRECT($J$5&amp;ROW())</f>
        <v>4</v>
      </c>
      <c r="K539" s="65" t="s">
        <v>120</v>
      </c>
      <c r="L539" s="67" cm="1">
        <f t="array" aca="1" ref="L539" ca="1">INDIRECT($L$5&amp;ROW())</f>
        <v>1000000</v>
      </c>
      <c r="M539" s="67">
        <f ca="1">ROUNDDOWN(J539*L539,-3)</f>
        <v>4000000</v>
      </c>
      <c r="N539" s="67">
        <f ca="1">G539-M539</f>
        <v>-4000000</v>
      </c>
      <c r="O539" s="253" t="str">
        <f ca="1">IF(AND(ISBLANK(H539),N539&lt;&gt;0),"Rev","")</f>
        <v>Rev</v>
      </c>
      <c r="P539" s="244"/>
      <c r="Q539" s="244"/>
      <c r="R539" s="65">
        <v>4</v>
      </c>
      <c r="S539" s="67">
        <v>1000000</v>
      </c>
      <c r="T539" s="67">
        <f>ROUNDDOWN(R539*S539,-3)</f>
        <v>4000000</v>
      </c>
      <c r="U539" s="247">
        <v>4</v>
      </c>
      <c r="V539" s="247">
        <v>1000000</v>
      </c>
      <c r="W539" s="67">
        <f>ROUNDDOWN(U539*V539,-3)</f>
        <v>4000000</v>
      </c>
      <c r="X539" s="247"/>
      <c r="Y539" s="244"/>
    </row>
    <row r="540" spans="1:25" ht="13.2" x14ac:dyDescent="0.25">
      <c r="A540" s="1"/>
      <c r="B540" s="65"/>
      <c r="C540" s="66"/>
      <c r="D540" s="65"/>
      <c r="E540" s="65"/>
      <c r="F540" s="67"/>
      <c r="G540" s="154"/>
      <c r="H540" s="187" t="s">
        <v>525</v>
      </c>
      <c r="I540" s="63" t="s">
        <v>35</v>
      </c>
      <c r="J540" s="62">
        <v>4</v>
      </c>
      <c r="K540" s="62"/>
      <c r="L540" s="64"/>
      <c r="M540" s="64">
        <f ca="1">M541</f>
        <v>35000000</v>
      </c>
      <c r="N540" s="64">
        <f ca="1">N541</f>
        <v>-35000000</v>
      </c>
      <c r="O540" s="153"/>
      <c r="P540" s="244"/>
      <c r="Q540" s="244"/>
      <c r="R540" s="65"/>
      <c r="S540" s="67"/>
      <c r="T540" s="67"/>
      <c r="U540" s="247"/>
      <c r="V540" s="244"/>
      <c r="W540" s="244"/>
      <c r="X540" s="247"/>
      <c r="Y540" s="244"/>
    </row>
    <row r="541" spans="1:25" ht="13.2" x14ac:dyDescent="0.25">
      <c r="A541" s="1"/>
      <c r="B541" s="65"/>
      <c r="C541" s="66"/>
      <c r="D541" s="65"/>
      <c r="E541" s="65"/>
      <c r="F541" s="67"/>
      <c r="G541" s="154"/>
      <c r="H541" s="188"/>
      <c r="I541" s="66" t="s">
        <v>804</v>
      </c>
      <c r="J541" s="65" cm="1">
        <f t="array" aca="1" ref="J541" ca="1">INDIRECT($J$5&amp;ROW())</f>
        <v>10</v>
      </c>
      <c r="K541" s="65" t="s">
        <v>26</v>
      </c>
      <c r="L541" s="67" cm="1">
        <f t="array" aca="1" ref="L541" ca="1">INDIRECT($L$5&amp;ROW())</f>
        <v>3500000</v>
      </c>
      <c r="M541" s="67">
        <f ca="1">ROUNDDOWN(J541*L541,-3)</f>
        <v>35000000</v>
      </c>
      <c r="N541" s="67">
        <f ca="1">G541-M541</f>
        <v>-35000000</v>
      </c>
      <c r="O541" s="253" t="str">
        <f ca="1">IF(AND(ISBLANK(H541),N541&lt;&gt;0),"Rev","")</f>
        <v>Rev</v>
      </c>
      <c r="P541" s="244"/>
      <c r="Q541" s="244"/>
      <c r="R541" s="65">
        <v>10</v>
      </c>
      <c r="S541" s="67">
        <v>3500000</v>
      </c>
      <c r="T541" s="67">
        <f>ROUNDDOWN(R541*S541,-3)</f>
        <v>35000000</v>
      </c>
      <c r="U541" s="247">
        <v>10</v>
      </c>
      <c r="V541" s="247">
        <v>3500000</v>
      </c>
      <c r="W541" s="67">
        <f>ROUNDDOWN(U541*V541,-3)</f>
        <v>35000000</v>
      </c>
      <c r="X541" s="247"/>
      <c r="Y541" s="244"/>
    </row>
    <row r="542" spans="1:25" ht="13.2" x14ac:dyDescent="0.25">
      <c r="A542" s="1"/>
      <c r="B542" s="65"/>
      <c r="C542" s="66"/>
      <c r="D542" s="65"/>
      <c r="E542" s="65"/>
      <c r="F542" s="67"/>
      <c r="G542" s="154"/>
      <c r="H542" s="189" t="s">
        <v>583</v>
      </c>
      <c r="I542" s="69" t="s">
        <v>80</v>
      </c>
      <c r="J542" s="68"/>
      <c r="K542" s="68"/>
      <c r="L542" s="70"/>
      <c r="M542" s="70">
        <f ca="1">M543</f>
        <v>1800000</v>
      </c>
      <c r="N542" s="70">
        <f ca="1">N543</f>
        <v>-1800000</v>
      </c>
      <c r="O542" s="155"/>
      <c r="P542" s="244"/>
      <c r="Q542" s="244"/>
      <c r="R542" s="65"/>
      <c r="S542" s="67"/>
      <c r="T542" s="67"/>
      <c r="U542" s="247"/>
      <c r="V542" s="244"/>
      <c r="W542" s="244"/>
      <c r="X542" s="247"/>
      <c r="Y542" s="244"/>
    </row>
    <row r="543" spans="1:25" ht="13.2" x14ac:dyDescent="0.25">
      <c r="A543" s="1"/>
      <c r="B543" s="65"/>
      <c r="C543" s="66"/>
      <c r="D543" s="65"/>
      <c r="E543" s="65"/>
      <c r="F543" s="67"/>
      <c r="G543" s="154"/>
      <c r="H543" s="188"/>
      <c r="I543" s="66" t="s">
        <v>873</v>
      </c>
      <c r="J543" s="65" cm="1">
        <f t="array" aca="1" ref="J543" ca="1">INDIRECT($J$5&amp;ROW())</f>
        <v>12</v>
      </c>
      <c r="K543" s="65" t="s">
        <v>26</v>
      </c>
      <c r="L543" s="67" cm="1">
        <f t="array" aca="1" ref="L543" ca="1">INDIRECT($L$5&amp;ROW())</f>
        <v>150000</v>
      </c>
      <c r="M543" s="67">
        <f ca="1">ROUNDDOWN(J543*L543,-3)</f>
        <v>1800000</v>
      </c>
      <c r="N543" s="67">
        <f ca="1">G543-M543</f>
        <v>-1800000</v>
      </c>
      <c r="O543" s="253" t="str">
        <f ca="1">IF(AND(ISBLANK(H543),N543&lt;&gt;0),"Rev","")</f>
        <v>Rev</v>
      </c>
      <c r="P543" s="244"/>
      <c r="Q543" s="244"/>
      <c r="R543" s="65">
        <v>12</v>
      </c>
      <c r="S543" s="67">
        <v>150000</v>
      </c>
      <c r="T543" s="67">
        <f>ROUNDDOWN(R543*S543,-3)</f>
        <v>1800000</v>
      </c>
      <c r="U543" s="247">
        <v>12</v>
      </c>
      <c r="V543" s="247">
        <v>150000</v>
      </c>
      <c r="W543" s="67">
        <f>ROUNDDOWN(U543*V543,-3)</f>
        <v>1800000</v>
      </c>
      <c r="X543" s="247"/>
      <c r="Y543" s="244"/>
    </row>
    <row r="544" spans="1:25" ht="13.2" x14ac:dyDescent="0.25">
      <c r="A544" s="1" t="s">
        <v>432</v>
      </c>
      <c r="B544" s="135" t="s">
        <v>923</v>
      </c>
      <c r="C544" s="136" t="s">
        <v>433</v>
      </c>
      <c r="D544" s="135"/>
      <c r="E544" s="135"/>
      <c r="F544" s="137"/>
      <c r="G544" s="177">
        <f>G545</f>
        <v>8500000000</v>
      </c>
      <c r="H544" s="211" t="s">
        <v>923</v>
      </c>
      <c r="I544" s="136" t="s">
        <v>433</v>
      </c>
      <c r="J544" s="135"/>
      <c r="K544" s="135"/>
      <c r="L544" s="137"/>
      <c r="M544" s="137">
        <f ca="1">M545</f>
        <v>8363609000</v>
      </c>
      <c r="N544" s="137">
        <f ca="1">N545</f>
        <v>136391000</v>
      </c>
      <c r="O544" s="177"/>
      <c r="P544" s="244"/>
      <c r="Q544" s="244"/>
      <c r="R544" s="135"/>
      <c r="S544" s="137"/>
      <c r="T544" s="137"/>
      <c r="U544" s="247"/>
      <c r="V544" s="244"/>
      <c r="W544" s="244"/>
      <c r="X544" s="247"/>
      <c r="Y544" s="244"/>
    </row>
    <row r="545" spans="1:25" ht="13.2" customHeight="1" x14ac:dyDescent="0.25">
      <c r="A545" s="1" t="s">
        <v>434</v>
      </c>
      <c r="B545" s="126" t="s">
        <v>435</v>
      </c>
      <c r="C545" s="127" t="s">
        <v>924</v>
      </c>
      <c r="D545" s="126">
        <v>235</v>
      </c>
      <c r="E545" s="590" t="s">
        <v>925</v>
      </c>
      <c r="F545" s="591"/>
      <c r="G545" s="174">
        <f>G546</f>
        <v>8500000000</v>
      </c>
      <c r="H545" s="208" t="s">
        <v>435</v>
      </c>
      <c r="I545" s="127" t="s">
        <v>924</v>
      </c>
      <c r="J545" s="126">
        <v>235</v>
      </c>
      <c r="K545" s="234" t="s">
        <v>925</v>
      </c>
      <c r="L545" s="235"/>
      <c r="M545" s="128">
        <f ca="1">M546</f>
        <v>8363609000</v>
      </c>
      <c r="N545" s="128">
        <f ca="1">N546</f>
        <v>136391000</v>
      </c>
      <c r="O545" s="174"/>
      <c r="P545" s="244"/>
      <c r="Q545" s="244"/>
      <c r="R545" s="126">
        <v>235</v>
      </c>
      <c r="S545" s="250"/>
      <c r="T545" s="250"/>
      <c r="U545" s="247"/>
      <c r="V545" s="244"/>
      <c r="W545" s="244"/>
      <c r="X545" s="247"/>
      <c r="Y545" s="244"/>
    </row>
    <row r="546" spans="1:25" ht="13.2" x14ac:dyDescent="0.25">
      <c r="A546" s="1" t="s">
        <v>437</v>
      </c>
      <c r="B546" s="119" t="s">
        <v>438</v>
      </c>
      <c r="C546" s="120" t="s">
        <v>439</v>
      </c>
      <c r="D546" s="119">
        <v>235</v>
      </c>
      <c r="E546" s="119" t="s">
        <v>436</v>
      </c>
      <c r="F546" s="121"/>
      <c r="G546" s="172">
        <f>SUM(G547,G595)</f>
        <v>8500000000</v>
      </c>
      <c r="H546" s="206" t="s">
        <v>438</v>
      </c>
      <c r="I546" s="120" t="s">
        <v>439</v>
      </c>
      <c r="J546" s="119">
        <v>235</v>
      </c>
      <c r="K546" s="119" t="s">
        <v>436</v>
      </c>
      <c r="L546" s="121"/>
      <c r="M546" s="121">
        <f ca="1">SUM(M547,M595)</f>
        <v>8363609000</v>
      </c>
      <c r="N546" s="121">
        <f ca="1">SUM(N547,N595)</f>
        <v>136391000</v>
      </c>
      <c r="O546" s="172"/>
      <c r="P546" s="244"/>
      <c r="Q546" s="244"/>
      <c r="R546" s="119">
        <v>235</v>
      </c>
      <c r="S546" s="121"/>
      <c r="T546" s="121"/>
      <c r="U546" s="247"/>
      <c r="V546" s="244"/>
      <c r="W546" s="244"/>
      <c r="X546" s="247"/>
      <c r="Y546" s="244"/>
    </row>
    <row r="547" spans="1:25" ht="13.2" x14ac:dyDescent="0.25">
      <c r="A547" s="1" t="s">
        <v>440</v>
      </c>
      <c r="B547" s="77" t="s">
        <v>606</v>
      </c>
      <c r="C547" s="78" t="s">
        <v>441</v>
      </c>
      <c r="D547" s="77"/>
      <c r="E547" s="77" t="s">
        <v>554</v>
      </c>
      <c r="F547" s="79"/>
      <c r="G547" s="158">
        <f>SUM(G548,G566,G586)</f>
        <v>8408830000</v>
      </c>
      <c r="H547" s="192" t="s">
        <v>606</v>
      </c>
      <c r="I547" s="78" t="s">
        <v>441</v>
      </c>
      <c r="J547" s="77"/>
      <c r="K547" s="77" t="s">
        <v>554</v>
      </c>
      <c r="L547" s="79"/>
      <c r="M547" s="79">
        <f ca="1">SUM(M548,M566,M586)</f>
        <v>8291939000</v>
      </c>
      <c r="N547" s="79">
        <f ca="1">SUM(N548,N566,N586)</f>
        <v>116891000</v>
      </c>
      <c r="O547" s="158"/>
      <c r="P547" s="244"/>
      <c r="Q547" s="244"/>
      <c r="R547" s="77"/>
      <c r="S547" s="79"/>
      <c r="T547" s="79"/>
      <c r="U547" s="247"/>
      <c r="V547" s="244"/>
      <c r="W547" s="244"/>
      <c r="X547" s="247"/>
      <c r="Y547" s="244"/>
    </row>
    <row r="548" spans="1:25" ht="13.2" x14ac:dyDescent="0.25">
      <c r="A548" s="1" t="s">
        <v>442</v>
      </c>
      <c r="B548" s="80" t="s">
        <v>21</v>
      </c>
      <c r="C548" s="81" t="s">
        <v>443</v>
      </c>
      <c r="D548" s="80"/>
      <c r="E548" s="80"/>
      <c r="F548" s="82"/>
      <c r="G548" s="159">
        <f>SUM(G549,G556,G559,G561,G563)</f>
        <v>2523377000</v>
      </c>
      <c r="H548" s="193" t="s">
        <v>21</v>
      </c>
      <c r="I548" s="81" t="s">
        <v>443</v>
      </c>
      <c r="J548" s="80"/>
      <c r="K548" s="80"/>
      <c r="L548" s="82"/>
      <c r="M548" s="82">
        <f ca="1">SUM(M549,M556,M559,M561,M563)</f>
        <v>2501377000</v>
      </c>
      <c r="N548" s="82">
        <f ca="1">SUM(N549,N556,N559,N561,N563)</f>
        <v>22000000</v>
      </c>
      <c r="O548" s="159"/>
      <c r="P548" s="244" t="s">
        <v>507</v>
      </c>
      <c r="Q548" s="244" t="s">
        <v>508</v>
      </c>
      <c r="R548" s="80"/>
      <c r="S548" s="82"/>
      <c r="T548" s="82"/>
      <c r="U548" s="247"/>
      <c r="V548" s="244"/>
      <c r="W548" s="244"/>
      <c r="X548" s="247"/>
      <c r="Y548" s="244"/>
    </row>
    <row r="549" spans="1:25" ht="13.2" x14ac:dyDescent="0.25">
      <c r="A549" s="1" t="s">
        <v>444</v>
      </c>
      <c r="B549" s="62" t="s">
        <v>523</v>
      </c>
      <c r="C549" s="63" t="s">
        <v>24</v>
      </c>
      <c r="D549" s="62"/>
      <c r="E549" s="62"/>
      <c r="F549" s="64"/>
      <c r="G549" s="153">
        <f>SUM(G550:G555)</f>
        <v>129600000</v>
      </c>
      <c r="H549" s="187" t="s">
        <v>523</v>
      </c>
      <c r="I549" s="63" t="s">
        <v>24</v>
      </c>
      <c r="J549" s="62"/>
      <c r="K549" s="62"/>
      <c r="L549" s="64"/>
      <c r="M549" s="64">
        <f ca="1">SUM(M550:M555)</f>
        <v>107600000</v>
      </c>
      <c r="N549" s="64">
        <f ca="1">SUM(N550:N555)</f>
        <v>22000000</v>
      </c>
      <c r="O549" s="153"/>
      <c r="P549" s="244"/>
      <c r="Q549" s="244"/>
      <c r="R549" s="62"/>
      <c r="S549" s="64"/>
      <c r="T549" s="64"/>
      <c r="U549" s="247"/>
      <c r="V549" s="244"/>
      <c r="W549" s="244"/>
      <c r="X549" s="247"/>
      <c r="Y549" s="244"/>
    </row>
    <row r="550" spans="1:25" ht="13.2" x14ac:dyDescent="0.25">
      <c r="A550" s="1" t="s">
        <v>445</v>
      </c>
      <c r="B550" s="65"/>
      <c r="C550" s="66" t="s">
        <v>555</v>
      </c>
      <c r="D550" s="65">
        <v>400</v>
      </c>
      <c r="E550" s="65" t="s">
        <v>26</v>
      </c>
      <c r="F550" s="67">
        <v>70000</v>
      </c>
      <c r="G550" s="154">
        <f t="shared" ref="G550:G555" si="35">ROUNDDOWN(D550*F550,-3)</f>
        <v>28000000</v>
      </c>
      <c r="H550" s="188"/>
      <c r="I550" s="66" t="s">
        <v>555</v>
      </c>
      <c r="J550" s="65" cm="1">
        <f t="array" aca="1" ref="J550" ca="1">INDIRECT($J$5&amp;ROW())</f>
        <v>200</v>
      </c>
      <c r="K550" s="65" t="s">
        <v>26</v>
      </c>
      <c r="L550" s="67" cm="1">
        <f t="array" aca="1" ref="L550" ca="1">INDIRECT($L$5&amp;ROW())</f>
        <v>70000</v>
      </c>
      <c r="M550" s="67">
        <f t="shared" ref="M550:M555" ca="1" si="36">ROUNDDOWN(J550*L550,-3)</f>
        <v>14000000</v>
      </c>
      <c r="N550" s="67">
        <f t="shared" ref="N550:N555" ca="1" si="37">G550-M550</f>
        <v>14000000</v>
      </c>
      <c r="O550" s="240" t="str">
        <f t="shared" ref="O550:O555" ca="1" si="38">IF(AND(ISBLANK(H550),N550&lt;&gt;0),"Rev","")</f>
        <v>Rev</v>
      </c>
      <c r="P550" s="244"/>
      <c r="Q550" s="244"/>
      <c r="R550" s="65">
        <v>400</v>
      </c>
      <c r="S550" s="67">
        <v>70000</v>
      </c>
      <c r="T550" s="67">
        <f t="shared" ref="T550:T555" si="39">ROUNDDOWN(R550*S550,-3)</f>
        <v>28000000</v>
      </c>
      <c r="U550" s="247">
        <v>200</v>
      </c>
      <c r="V550" s="247">
        <v>70000</v>
      </c>
      <c r="W550" s="67">
        <f t="shared" ref="W550:W555" si="40">ROUNDDOWN(U550*V550,-3)</f>
        <v>14000000</v>
      </c>
      <c r="X550" s="247"/>
      <c r="Y550" s="244"/>
    </row>
    <row r="551" spans="1:25" ht="13.2" x14ac:dyDescent="0.25">
      <c r="A551" s="1" t="s">
        <v>446</v>
      </c>
      <c r="B551" s="65"/>
      <c r="C551" s="66" t="s">
        <v>556</v>
      </c>
      <c r="D551" s="65">
        <v>8</v>
      </c>
      <c r="E551" s="65" t="s">
        <v>120</v>
      </c>
      <c r="F551" s="67">
        <v>1500000</v>
      </c>
      <c r="G551" s="154">
        <f t="shared" si="35"/>
        <v>12000000</v>
      </c>
      <c r="H551" s="188"/>
      <c r="I551" s="66" t="s">
        <v>556</v>
      </c>
      <c r="J551" s="65" cm="1">
        <f t="array" aca="1" ref="J551" ca="1">INDIRECT($J$5&amp;ROW())</f>
        <v>6</v>
      </c>
      <c r="K551" s="65" t="s">
        <v>120</v>
      </c>
      <c r="L551" s="67" cm="1">
        <f t="array" aca="1" ref="L551" ca="1">INDIRECT($L$5&amp;ROW())</f>
        <v>1500000</v>
      </c>
      <c r="M551" s="67">
        <f t="shared" ca="1" si="36"/>
        <v>9000000</v>
      </c>
      <c r="N551" s="67">
        <f t="shared" ca="1" si="37"/>
        <v>3000000</v>
      </c>
      <c r="O551" s="240" t="str">
        <f t="shared" ca="1" si="38"/>
        <v>Rev</v>
      </c>
      <c r="P551" s="244"/>
      <c r="Q551" s="244"/>
      <c r="R551" s="65">
        <v>8</v>
      </c>
      <c r="S551" s="67">
        <v>1500000</v>
      </c>
      <c r="T551" s="67">
        <f t="shared" si="39"/>
        <v>12000000</v>
      </c>
      <c r="U551" s="247">
        <v>6</v>
      </c>
      <c r="V551" s="247">
        <v>1500000</v>
      </c>
      <c r="W551" s="67">
        <f t="shared" si="40"/>
        <v>9000000</v>
      </c>
      <c r="X551" s="247"/>
      <c r="Y551" s="244"/>
    </row>
    <row r="552" spans="1:25" ht="13.2" x14ac:dyDescent="0.25">
      <c r="A552" s="1" t="s">
        <v>447</v>
      </c>
      <c r="B552" s="65"/>
      <c r="C552" s="66" t="s">
        <v>557</v>
      </c>
      <c r="D552" s="65">
        <v>8</v>
      </c>
      <c r="E552" s="65" t="s">
        <v>120</v>
      </c>
      <c r="F552" s="67">
        <v>1500000</v>
      </c>
      <c r="G552" s="154">
        <f t="shared" si="35"/>
        <v>12000000</v>
      </c>
      <c r="H552" s="188"/>
      <c r="I552" s="66" t="s">
        <v>557</v>
      </c>
      <c r="J552" s="65" cm="1">
        <f t="array" aca="1" ref="J552" ca="1">INDIRECT($J$5&amp;ROW())</f>
        <v>6</v>
      </c>
      <c r="K552" s="65" t="s">
        <v>120</v>
      </c>
      <c r="L552" s="67" cm="1">
        <f t="array" aca="1" ref="L552" ca="1">INDIRECT($L$5&amp;ROW())</f>
        <v>1500000</v>
      </c>
      <c r="M552" s="67">
        <f t="shared" ca="1" si="36"/>
        <v>9000000</v>
      </c>
      <c r="N552" s="67">
        <f t="shared" ca="1" si="37"/>
        <v>3000000</v>
      </c>
      <c r="O552" s="240" t="str">
        <f t="shared" ca="1" si="38"/>
        <v>Rev</v>
      </c>
      <c r="P552" s="244"/>
      <c r="Q552" s="244"/>
      <c r="R552" s="65">
        <v>8</v>
      </c>
      <c r="S552" s="67">
        <v>1500000</v>
      </c>
      <c r="T552" s="67">
        <f t="shared" si="39"/>
        <v>12000000</v>
      </c>
      <c r="U552" s="247">
        <v>6</v>
      </c>
      <c r="V552" s="247">
        <v>1500000</v>
      </c>
      <c r="W552" s="67">
        <f t="shared" si="40"/>
        <v>9000000</v>
      </c>
      <c r="X552" s="247"/>
      <c r="Y552" s="244"/>
    </row>
    <row r="553" spans="1:25" ht="13.2" x14ac:dyDescent="0.25">
      <c r="A553" s="1" t="s">
        <v>448</v>
      </c>
      <c r="B553" s="65"/>
      <c r="C553" s="66" t="s">
        <v>558</v>
      </c>
      <c r="D553" s="65">
        <v>8</v>
      </c>
      <c r="E553" s="65" t="s">
        <v>120</v>
      </c>
      <c r="F553" s="67">
        <v>1000000</v>
      </c>
      <c r="G553" s="154">
        <f t="shared" si="35"/>
        <v>8000000</v>
      </c>
      <c r="H553" s="188"/>
      <c r="I553" s="66" t="s">
        <v>558</v>
      </c>
      <c r="J553" s="65" cm="1">
        <f t="array" aca="1" ref="J553" ca="1">INDIRECT($J$5&amp;ROW())</f>
        <v>6</v>
      </c>
      <c r="K553" s="65" t="s">
        <v>120</v>
      </c>
      <c r="L553" s="67" cm="1">
        <f t="array" aca="1" ref="L553" ca="1">INDIRECT($L$5&amp;ROW())</f>
        <v>1000000</v>
      </c>
      <c r="M553" s="67">
        <f t="shared" ca="1" si="36"/>
        <v>6000000</v>
      </c>
      <c r="N553" s="67">
        <f t="shared" ca="1" si="37"/>
        <v>2000000</v>
      </c>
      <c r="O553" s="240" t="str">
        <f t="shared" ca="1" si="38"/>
        <v>Rev</v>
      </c>
      <c r="P553" s="244"/>
      <c r="Q553" s="244"/>
      <c r="R553" s="65">
        <v>8</v>
      </c>
      <c r="S553" s="67">
        <v>1000000</v>
      </c>
      <c r="T553" s="67">
        <f t="shared" si="39"/>
        <v>8000000</v>
      </c>
      <c r="U553" s="247">
        <v>6</v>
      </c>
      <c r="V553" s="247">
        <v>1000000</v>
      </c>
      <c r="W553" s="67">
        <f t="shared" si="40"/>
        <v>6000000</v>
      </c>
      <c r="X553" s="247"/>
      <c r="Y553" s="244"/>
    </row>
    <row r="554" spans="1:25" ht="13.2" x14ac:dyDescent="0.25">
      <c r="A554" s="1" t="s">
        <v>449</v>
      </c>
      <c r="B554" s="65"/>
      <c r="C554" s="66" t="s">
        <v>926</v>
      </c>
      <c r="D554" s="65">
        <v>120</v>
      </c>
      <c r="E554" s="65" t="s">
        <v>55</v>
      </c>
      <c r="F554" s="67">
        <v>280000</v>
      </c>
      <c r="G554" s="154">
        <f t="shared" si="35"/>
        <v>33600000</v>
      </c>
      <c r="H554" s="188"/>
      <c r="I554" s="66" t="s">
        <v>926</v>
      </c>
      <c r="J554" s="65" cm="1">
        <f t="array" aca="1" ref="J554" ca="1">INDIRECT($J$5&amp;ROW())</f>
        <v>120</v>
      </c>
      <c r="K554" s="65" t="s">
        <v>55</v>
      </c>
      <c r="L554" s="67" cm="1">
        <f t="array" aca="1" ref="L554" ca="1">INDIRECT($L$5&amp;ROW())</f>
        <v>280000</v>
      </c>
      <c r="M554" s="67">
        <f t="shared" ca="1" si="36"/>
        <v>33600000</v>
      </c>
      <c r="N554" s="67">
        <f t="shared" ca="1" si="37"/>
        <v>0</v>
      </c>
      <c r="O554" s="240" t="str">
        <f t="shared" ca="1" si="38"/>
        <v/>
      </c>
      <c r="P554" s="244"/>
      <c r="Q554" s="244"/>
      <c r="R554" s="65">
        <v>120</v>
      </c>
      <c r="S554" s="67">
        <v>280000</v>
      </c>
      <c r="T554" s="67">
        <f t="shared" si="39"/>
        <v>33600000</v>
      </c>
      <c r="U554" s="247">
        <v>120</v>
      </c>
      <c r="V554" s="247">
        <v>280000</v>
      </c>
      <c r="W554" s="67">
        <f t="shared" si="40"/>
        <v>33600000</v>
      </c>
      <c r="X554" s="247"/>
      <c r="Y554" s="244"/>
    </row>
    <row r="555" spans="1:25" ht="13.2" x14ac:dyDescent="0.25">
      <c r="A555" s="1" t="s">
        <v>927</v>
      </c>
      <c r="B555" s="65"/>
      <c r="C555" s="66" t="s">
        <v>928</v>
      </c>
      <c r="D555" s="65">
        <v>90</v>
      </c>
      <c r="E555" s="65" t="s">
        <v>59</v>
      </c>
      <c r="F555" s="67">
        <v>400000</v>
      </c>
      <c r="G555" s="154">
        <f t="shared" si="35"/>
        <v>36000000</v>
      </c>
      <c r="H555" s="188"/>
      <c r="I555" s="66" t="s">
        <v>928</v>
      </c>
      <c r="J555" s="65" cm="1">
        <f t="array" aca="1" ref="J555" ca="1">INDIRECT($J$5&amp;ROW())</f>
        <v>90</v>
      </c>
      <c r="K555" s="65" t="s">
        <v>59</v>
      </c>
      <c r="L555" s="67" cm="1">
        <f t="array" aca="1" ref="L555" ca="1">INDIRECT($L$5&amp;ROW())</f>
        <v>400000</v>
      </c>
      <c r="M555" s="67">
        <f t="shared" ca="1" si="36"/>
        <v>36000000</v>
      </c>
      <c r="N555" s="67">
        <f t="shared" ca="1" si="37"/>
        <v>0</v>
      </c>
      <c r="O555" s="240" t="str">
        <f t="shared" ca="1" si="38"/>
        <v/>
      </c>
      <c r="P555" s="244"/>
      <c r="Q555" s="244"/>
      <c r="R555" s="65">
        <v>90</v>
      </c>
      <c r="S555" s="67">
        <v>400000</v>
      </c>
      <c r="T555" s="67">
        <f t="shared" si="39"/>
        <v>36000000</v>
      </c>
      <c r="U555" s="247">
        <v>90</v>
      </c>
      <c r="V555" s="247">
        <v>400000</v>
      </c>
      <c r="W555" s="67">
        <f t="shared" si="40"/>
        <v>36000000</v>
      </c>
      <c r="X555" s="247"/>
      <c r="Y555" s="244"/>
    </row>
    <row r="556" spans="1:25" ht="13.2" x14ac:dyDescent="0.25">
      <c r="A556" s="1" t="s">
        <v>450</v>
      </c>
      <c r="B556" s="68" t="s">
        <v>524</v>
      </c>
      <c r="C556" s="69" t="s">
        <v>73</v>
      </c>
      <c r="D556" s="68"/>
      <c r="E556" s="68"/>
      <c r="F556" s="70"/>
      <c r="G556" s="155">
        <f>SUM(G557:G558)</f>
        <v>2072227000</v>
      </c>
      <c r="H556" s="189" t="s">
        <v>524</v>
      </c>
      <c r="I556" s="69" t="s">
        <v>73</v>
      </c>
      <c r="J556" s="68"/>
      <c r="K556" s="68"/>
      <c r="L556" s="70"/>
      <c r="M556" s="70">
        <f ca="1">SUM(M557:M558)</f>
        <v>2072227000</v>
      </c>
      <c r="N556" s="70">
        <f ca="1">SUM(N557:N558)</f>
        <v>0</v>
      </c>
      <c r="O556" s="155"/>
      <c r="P556" s="244"/>
      <c r="Q556" s="244"/>
      <c r="R556" s="68"/>
      <c r="S556" s="70"/>
      <c r="T556" s="70"/>
      <c r="U556" s="247"/>
      <c r="V556" s="244"/>
      <c r="W556" s="244"/>
      <c r="X556" s="247"/>
      <c r="Y556" s="244"/>
    </row>
    <row r="557" spans="1:25" ht="13.2" x14ac:dyDescent="0.25">
      <c r="A557" s="1" t="s">
        <v>451</v>
      </c>
      <c r="B557" s="65"/>
      <c r="C557" s="66" t="s">
        <v>929</v>
      </c>
      <c r="D557" s="65">
        <v>89</v>
      </c>
      <c r="E557" s="65" t="s">
        <v>26</v>
      </c>
      <c r="F557" s="67">
        <v>23280641</v>
      </c>
      <c r="G557" s="154">
        <f>ROUNDDOWN(D557*F557,-3)</f>
        <v>2071977000</v>
      </c>
      <c r="H557" s="188"/>
      <c r="I557" s="66" t="s">
        <v>929</v>
      </c>
      <c r="J557" s="65" cm="1">
        <f t="array" aca="1" ref="J557" ca="1">INDIRECT($J$5&amp;ROW())</f>
        <v>89</v>
      </c>
      <c r="K557" s="65" t="s">
        <v>26</v>
      </c>
      <c r="L557" s="67" cm="1">
        <f t="array" aca="1" ref="L557" ca="1">INDIRECT($L$5&amp;ROW())</f>
        <v>23280641</v>
      </c>
      <c r="M557" s="67">
        <f ca="1">ROUNDDOWN(J557*L557,-3)</f>
        <v>2071977000</v>
      </c>
      <c r="N557" s="67">
        <f ca="1">G557-M557</f>
        <v>0</v>
      </c>
      <c r="O557" s="240" t="str">
        <f ca="1">IF(AND(ISBLANK(H557),N557&lt;&gt;0),"Rev","")</f>
        <v/>
      </c>
      <c r="P557" s="244"/>
      <c r="Q557" s="244"/>
      <c r="R557" s="65">
        <v>89</v>
      </c>
      <c r="S557" s="67">
        <v>23280641</v>
      </c>
      <c r="T557" s="67">
        <f>ROUNDDOWN(R557*S557,-3)</f>
        <v>2071977000</v>
      </c>
      <c r="U557" s="247">
        <v>89</v>
      </c>
      <c r="V557" s="247">
        <v>23280641</v>
      </c>
      <c r="W557" s="67">
        <f>ROUNDDOWN(U557*V557,-3)</f>
        <v>2071977000</v>
      </c>
      <c r="X557" s="247"/>
      <c r="Y557" s="244"/>
    </row>
    <row r="558" spans="1:25" ht="13.2" x14ac:dyDescent="0.25">
      <c r="A558" s="1" t="s">
        <v>452</v>
      </c>
      <c r="B558" s="65"/>
      <c r="C558" s="66" t="s">
        <v>930</v>
      </c>
      <c r="D558" s="65">
        <v>1</v>
      </c>
      <c r="E558" s="65" t="s">
        <v>120</v>
      </c>
      <c r="F558" s="67">
        <v>250000</v>
      </c>
      <c r="G558" s="154">
        <f>ROUNDDOWN(D558*F558,-3)</f>
        <v>250000</v>
      </c>
      <c r="H558" s="188"/>
      <c r="I558" s="66" t="s">
        <v>930</v>
      </c>
      <c r="J558" s="65" cm="1">
        <f t="array" aca="1" ref="J558" ca="1">INDIRECT($J$5&amp;ROW())</f>
        <v>1</v>
      </c>
      <c r="K558" s="65" t="s">
        <v>120</v>
      </c>
      <c r="L558" s="67" cm="1">
        <f t="array" aca="1" ref="L558" ca="1">INDIRECT($L$5&amp;ROW())</f>
        <v>250000</v>
      </c>
      <c r="M558" s="67">
        <f ca="1">ROUNDDOWN(J558*L558,-3)</f>
        <v>250000</v>
      </c>
      <c r="N558" s="67">
        <f ca="1">G558-M558</f>
        <v>0</v>
      </c>
      <c r="O558" s="240" t="str">
        <f ca="1">IF(AND(ISBLANK(H558),N558&lt;&gt;0),"Rev","")</f>
        <v/>
      </c>
      <c r="P558" s="244"/>
      <c r="Q558" s="244"/>
      <c r="R558" s="65">
        <v>1</v>
      </c>
      <c r="S558" s="67">
        <v>250000</v>
      </c>
      <c r="T558" s="67">
        <f>ROUNDDOWN(R558*S558,-3)</f>
        <v>250000</v>
      </c>
      <c r="U558" s="247">
        <v>1</v>
      </c>
      <c r="V558" s="247">
        <v>250000</v>
      </c>
      <c r="W558" s="67">
        <f>ROUNDDOWN(U558*V558,-3)</f>
        <v>250000</v>
      </c>
      <c r="X558" s="247"/>
      <c r="Y558" s="244"/>
    </row>
    <row r="559" spans="1:25" ht="13.2" x14ac:dyDescent="0.25">
      <c r="A559" s="1" t="s">
        <v>453</v>
      </c>
      <c r="B559" s="68" t="s">
        <v>528</v>
      </c>
      <c r="C559" s="69" t="s">
        <v>31</v>
      </c>
      <c r="D559" s="68"/>
      <c r="E559" s="68"/>
      <c r="F559" s="70"/>
      <c r="G559" s="155">
        <f>G560</f>
        <v>10000000</v>
      </c>
      <c r="H559" s="189" t="s">
        <v>528</v>
      </c>
      <c r="I559" s="69" t="s">
        <v>31</v>
      </c>
      <c r="J559" s="68"/>
      <c r="K559" s="68"/>
      <c r="L559" s="70"/>
      <c r="M559" s="70">
        <f ca="1">M560</f>
        <v>10000000</v>
      </c>
      <c r="N559" s="70">
        <f ca="1">N560</f>
        <v>0</v>
      </c>
      <c r="O559" s="155"/>
      <c r="P559" s="244"/>
      <c r="Q559" s="244"/>
      <c r="R559" s="68"/>
      <c r="S559" s="70"/>
      <c r="T559" s="70"/>
      <c r="U559" s="247"/>
      <c r="V559" s="244"/>
      <c r="W559" s="244"/>
      <c r="X559" s="247"/>
      <c r="Y559" s="244"/>
    </row>
    <row r="560" spans="1:25" ht="13.2" x14ac:dyDescent="0.25">
      <c r="A560" s="1" t="s">
        <v>454</v>
      </c>
      <c r="B560" s="65"/>
      <c r="C560" s="66" t="s">
        <v>559</v>
      </c>
      <c r="D560" s="65">
        <v>10</v>
      </c>
      <c r="E560" s="65" t="s">
        <v>33</v>
      </c>
      <c r="F560" s="67">
        <v>1000000</v>
      </c>
      <c r="G560" s="154">
        <f>ROUNDDOWN(D560*F560,-3)</f>
        <v>10000000</v>
      </c>
      <c r="H560" s="188"/>
      <c r="I560" s="66" t="s">
        <v>559</v>
      </c>
      <c r="J560" s="65" cm="1">
        <f t="array" aca="1" ref="J560" ca="1">INDIRECT($J$5&amp;ROW())</f>
        <v>10</v>
      </c>
      <c r="K560" s="65" t="s">
        <v>33</v>
      </c>
      <c r="L560" s="67" cm="1">
        <f t="array" aca="1" ref="L560" ca="1">INDIRECT($L$5&amp;ROW())</f>
        <v>1000000</v>
      </c>
      <c r="M560" s="67">
        <f ca="1">ROUNDDOWN(J560*L560,-3)</f>
        <v>10000000</v>
      </c>
      <c r="N560" s="67">
        <f ca="1">G560-M560</f>
        <v>0</v>
      </c>
      <c r="O560" s="240" t="str">
        <f ca="1">IF(AND(ISBLANK(H560),N560&lt;&gt;0),"Rev","")</f>
        <v/>
      </c>
      <c r="P560" s="244"/>
      <c r="Q560" s="244"/>
      <c r="R560" s="65">
        <v>10</v>
      </c>
      <c r="S560" s="67">
        <v>1000000</v>
      </c>
      <c r="T560" s="67">
        <f>ROUNDDOWN(R560*S560,-3)</f>
        <v>10000000</v>
      </c>
      <c r="U560" s="247">
        <v>10</v>
      </c>
      <c r="V560" s="247">
        <v>1000000</v>
      </c>
      <c r="W560" s="67">
        <f>ROUNDDOWN(U560*V560,-3)</f>
        <v>10000000</v>
      </c>
      <c r="X560" s="247"/>
      <c r="Y560" s="244"/>
    </row>
    <row r="561" spans="1:25" ht="13.2" x14ac:dyDescent="0.25">
      <c r="A561" s="1" t="s">
        <v>455</v>
      </c>
      <c r="B561" s="68" t="s">
        <v>931</v>
      </c>
      <c r="C561" s="69" t="s">
        <v>185</v>
      </c>
      <c r="D561" s="68"/>
      <c r="E561" s="68"/>
      <c r="F561" s="70"/>
      <c r="G561" s="155">
        <f>G562</f>
        <v>76950000</v>
      </c>
      <c r="H561" s="189" t="s">
        <v>931</v>
      </c>
      <c r="I561" s="69" t="s">
        <v>185</v>
      </c>
      <c r="J561" s="68"/>
      <c r="K561" s="68"/>
      <c r="L561" s="70"/>
      <c r="M561" s="70">
        <f ca="1">M562</f>
        <v>76950000</v>
      </c>
      <c r="N561" s="70">
        <f ca="1">N562</f>
        <v>0</v>
      </c>
      <c r="O561" s="155"/>
      <c r="P561" s="244"/>
      <c r="Q561" s="244"/>
      <c r="R561" s="68"/>
      <c r="S561" s="70"/>
      <c r="T561" s="70"/>
      <c r="U561" s="247"/>
      <c r="V561" s="244"/>
      <c r="W561" s="244"/>
      <c r="X561" s="247"/>
      <c r="Y561" s="244"/>
    </row>
    <row r="562" spans="1:25" ht="13.2" x14ac:dyDescent="0.25">
      <c r="A562" s="25" t="s">
        <v>456</v>
      </c>
      <c r="B562" s="65"/>
      <c r="C562" s="66" t="s">
        <v>932</v>
      </c>
      <c r="D562" s="65">
        <v>90</v>
      </c>
      <c r="E562" s="65" t="s">
        <v>26</v>
      </c>
      <c r="F562" s="67">
        <v>855000</v>
      </c>
      <c r="G562" s="154">
        <f>ROUNDDOWN(D562*F562,-3)</f>
        <v>76950000</v>
      </c>
      <c r="H562" s="188"/>
      <c r="I562" s="66" t="s">
        <v>932</v>
      </c>
      <c r="J562" s="65" cm="1">
        <f t="array" aca="1" ref="J562" ca="1">INDIRECT($J$5&amp;ROW())</f>
        <v>90</v>
      </c>
      <c r="K562" s="65" t="s">
        <v>26</v>
      </c>
      <c r="L562" s="67" cm="1">
        <f t="array" aca="1" ref="L562" ca="1">INDIRECT($L$5&amp;ROW())</f>
        <v>855000</v>
      </c>
      <c r="M562" s="67">
        <f ca="1">ROUNDDOWN(J562*L562,-3)</f>
        <v>76950000</v>
      </c>
      <c r="N562" s="67">
        <f ca="1">G562-M562</f>
        <v>0</v>
      </c>
      <c r="O562" s="240" t="str">
        <f ca="1">IF(AND(ISBLANK(H562),N562&lt;&gt;0),"Rev","")</f>
        <v/>
      </c>
      <c r="P562" s="244"/>
      <c r="Q562" s="244"/>
      <c r="R562" s="65">
        <v>90</v>
      </c>
      <c r="S562" s="67">
        <v>855000</v>
      </c>
      <c r="T562" s="67">
        <f>ROUNDDOWN(R562*S562,-3)</f>
        <v>76950000</v>
      </c>
      <c r="U562" s="247">
        <v>90</v>
      </c>
      <c r="V562" s="247">
        <v>855000</v>
      </c>
      <c r="W562" s="67">
        <f>ROUNDDOWN(U562*V562,-3)</f>
        <v>76950000</v>
      </c>
      <c r="X562" s="247"/>
      <c r="Y562" s="244"/>
    </row>
    <row r="563" spans="1:25" ht="13.2" x14ac:dyDescent="0.25">
      <c r="A563" s="1" t="s">
        <v>457</v>
      </c>
      <c r="B563" s="74" t="s">
        <v>525</v>
      </c>
      <c r="C563" s="75" t="s">
        <v>35</v>
      </c>
      <c r="D563" s="74"/>
      <c r="E563" s="74"/>
      <c r="F563" s="76"/>
      <c r="G563" s="157">
        <f>SUM(G564:G565)</f>
        <v>234600000</v>
      </c>
      <c r="H563" s="191" t="s">
        <v>525</v>
      </c>
      <c r="I563" s="75" t="s">
        <v>35</v>
      </c>
      <c r="J563" s="74"/>
      <c r="K563" s="74"/>
      <c r="L563" s="76"/>
      <c r="M563" s="76">
        <f ca="1">SUM(M564:M565)</f>
        <v>234600000</v>
      </c>
      <c r="N563" s="76">
        <f ca="1">SUM(N564:N565)</f>
        <v>0</v>
      </c>
      <c r="O563" s="157"/>
      <c r="P563" s="244"/>
      <c r="Q563" s="244"/>
      <c r="R563" s="74"/>
      <c r="S563" s="76"/>
      <c r="T563" s="76"/>
      <c r="U563" s="247"/>
      <c r="V563" s="244"/>
      <c r="W563" s="244"/>
      <c r="X563" s="247"/>
      <c r="Y563" s="244"/>
    </row>
    <row r="564" spans="1:25" ht="26.4" x14ac:dyDescent="0.25">
      <c r="A564" s="1" t="s">
        <v>458</v>
      </c>
      <c r="B564" s="65"/>
      <c r="C564" s="66" t="s">
        <v>933</v>
      </c>
      <c r="D564" s="65">
        <v>20</v>
      </c>
      <c r="E564" s="65" t="s">
        <v>26</v>
      </c>
      <c r="F564" s="67">
        <v>5500000</v>
      </c>
      <c r="G564" s="154">
        <f>ROUNDDOWN(D564*F564,-3)</f>
        <v>110000000</v>
      </c>
      <c r="H564" s="188"/>
      <c r="I564" s="66" t="s">
        <v>933</v>
      </c>
      <c r="J564" s="65" cm="1">
        <f t="array" aca="1" ref="J564" ca="1">INDIRECT($J$5&amp;ROW())</f>
        <v>20</v>
      </c>
      <c r="K564" s="65" t="s">
        <v>26</v>
      </c>
      <c r="L564" s="67" cm="1">
        <f t="array" aca="1" ref="L564" ca="1">INDIRECT($L$5&amp;ROW())</f>
        <v>5500000</v>
      </c>
      <c r="M564" s="67">
        <f ca="1">ROUNDDOWN(J564*L564,-3)</f>
        <v>110000000</v>
      </c>
      <c r="N564" s="67">
        <f ca="1">G564-M564</f>
        <v>0</v>
      </c>
      <c r="O564" s="240" t="str">
        <f ca="1">IF(AND(ISBLANK(H564),N564&lt;&gt;0),"Rev","")</f>
        <v/>
      </c>
      <c r="P564" s="244"/>
      <c r="Q564" s="244"/>
      <c r="R564" s="65">
        <v>20</v>
      </c>
      <c r="S564" s="67">
        <v>5500000</v>
      </c>
      <c r="T564" s="67">
        <f>ROUNDDOWN(R564*S564,-3)</f>
        <v>110000000</v>
      </c>
      <c r="U564" s="247">
        <v>20</v>
      </c>
      <c r="V564" s="247">
        <v>5500000</v>
      </c>
      <c r="W564" s="67">
        <f>ROUNDDOWN(U564*V564,-3)</f>
        <v>110000000</v>
      </c>
      <c r="X564" s="247"/>
      <c r="Y564" s="244"/>
    </row>
    <row r="565" spans="1:25" ht="13.2" x14ac:dyDescent="0.25">
      <c r="A565" s="1" t="s">
        <v>459</v>
      </c>
      <c r="B565" s="65"/>
      <c r="C565" s="66" t="s">
        <v>934</v>
      </c>
      <c r="D565" s="65">
        <v>89</v>
      </c>
      <c r="E565" s="65" t="s">
        <v>26</v>
      </c>
      <c r="F565" s="67">
        <v>1400000</v>
      </c>
      <c r="G565" s="154">
        <f>ROUNDDOWN(D565*F565,-3)</f>
        <v>124600000</v>
      </c>
      <c r="H565" s="188"/>
      <c r="I565" s="66" t="s">
        <v>934</v>
      </c>
      <c r="J565" s="65" cm="1">
        <f t="array" aca="1" ref="J565" ca="1">INDIRECT($J$5&amp;ROW())</f>
        <v>89</v>
      </c>
      <c r="K565" s="65" t="s">
        <v>26</v>
      </c>
      <c r="L565" s="67" cm="1">
        <f t="array" aca="1" ref="L565" ca="1">INDIRECT($L$5&amp;ROW())</f>
        <v>1400000</v>
      </c>
      <c r="M565" s="67">
        <f ca="1">ROUNDDOWN(J565*L565,-3)</f>
        <v>124600000</v>
      </c>
      <c r="N565" s="67">
        <f ca="1">G565-M565</f>
        <v>0</v>
      </c>
      <c r="O565" s="240" t="str">
        <f ca="1">IF(AND(ISBLANK(H565),N565&lt;&gt;0),"Rev","")</f>
        <v/>
      </c>
      <c r="P565" s="244"/>
      <c r="Q565" s="244"/>
      <c r="R565" s="65">
        <v>89</v>
      </c>
      <c r="S565" s="67">
        <v>1400000</v>
      </c>
      <c r="T565" s="67">
        <f>ROUNDDOWN(R565*S565,-3)</f>
        <v>124600000</v>
      </c>
      <c r="U565" s="247">
        <v>89</v>
      </c>
      <c r="V565" s="247">
        <v>1400000</v>
      </c>
      <c r="W565" s="67">
        <f>ROUNDDOWN(U565*V565,-3)</f>
        <v>124600000</v>
      </c>
      <c r="X565" s="247"/>
      <c r="Y565" s="244"/>
    </row>
    <row r="566" spans="1:25" ht="13.2" x14ac:dyDescent="0.25">
      <c r="A566" s="1" t="s">
        <v>460</v>
      </c>
      <c r="B566" s="80" t="s">
        <v>38</v>
      </c>
      <c r="C566" s="81" t="s">
        <v>461</v>
      </c>
      <c r="D566" s="80"/>
      <c r="E566" s="80"/>
      <c r="F566" s="82"/>
      <c r="G566" s="159">
        <f>SUM(G567,G574,G577,G579,G582)</f>
        <v>5699412000</v>
      </c>
      <c r="H566" s="193" t="s">
        <v>38</v>
      </c>
      <c r="I566" s="81" t="s">
        <v>461</v>
      </c>
      <c r="J566" s="80"/>
      <c r="K566" s="80"/>
      <c r="L566" s="82"/>
      <c r="M566" s="82">
        <f ca="1">SUM(M567,M574,M577,M579,M582)</f>
        <v>5676562000</v>
      </c>
      <c r="N566" s="82">
        <f ca="1">SUM(N567,N574,N577,N579,N582)</f>
        <v>22850000</v>
      </c>
      <c r="O566" s="159"/>
      <c r="P566" s="244" t="s">
        <v>507</v>
      </c>
      <c r="Q566" s="244" t="s">
        <v>508</v>
      </c>
      <c r="R566" s="80"/>
      <c r="S566" s="82"/>
      <c r="T566" s="82"/>
      <c r="U566" s="247"/>
      <c r="V566" s="244"/>
      <c r="W566" s="244"/>
      <c r="X566" s="247"/>
      <c r="Y566" s="244"/>
    </row>
    <row r="567" spans="1:25" ht="13.2" x14ac:dyDescent="0.25">
      <c r="A567" s="1" t="s">
        <v>462</v>
      </c>
      <c r="B567" s="62" t="s">
        <v>523</v>
      </c>
      <c r="C567" s="63" t="s">
        <v>24</v>
      </c>
      <c r="D567" s="62"/>
      <c r="E567" s="62"/>
      <c r="F567" s="64"/>
      <c r="G567" s="153">
        <f>SUM(G568:G573)</f>
        <v>64620000</v>
      </c>
      <c r="H567" s="187" t="s">
        <v>523</v>
      </c>
      <c r="I567" s="63" t="s">
        <v>24</v>
      </c>
      <c r="J567" s="62"/>
      <c r="K567" s="62"/>
      <c r="L567" s="64"/>
      <c r="M567" s="64">
        <f ca="1">SUM(M568:M573)</f>
        <v>49870000</v>
      </c>
      <c r="N567" s="64">
        <f ca="1">SUM(N568:N573)</f>
        <v>14750000</v>
      </c>
      <c r="O567" s="153"/>
      <c r="P567" s="244"/>
      <c r="Q567" s="244"/>
      <c r="R567" s="62"/>
      <c r="S567" s="64"/>
      <c r="T567" s="64"/>
      <c r="U567" s="247"/>
      <c r="V567" s="244"/>
      <c r="W567" s="244"/>
      <c r="X567" s="247"/>
      <c r="Y567" s="244"/>
    </row>
    <row r="568" spans="1:25" ht="13.2" x14ac:dyDescent="0.25">
      <c r="A568" s="1" t="s">
        <v>463</v>
      </c>
      <c r="B568" s="65"/>
      <c r="C568" s="66" t="s">
        <v>555</v>
      </c>
      <c r="D568" s="65">
        <v>100</v>
      </c>
      <c r="E568" s="65" t="s">
        <v>26</v>
      </c>
      <c r="F568" s="67">
        <v>70000</v>
      </c>
      <c r="G568" s="154">
        <f t="shared" ref="G568:G573" si="41">ROUNDDOWN(D568*F568,-3)</f>
        <v>7000000</v>
      </c>
      <c r="H568" s="188"/>
      <c r="I568" s="66" t="s">
        <v>555</v>
      </c>
      <c r="J568" s="65" cm="1">
        <f t="array" aca="1" ref="J568" ca="1">INDIRECT($J$5&amp;ROW())</f>
        <v>100</v>
      </c>
      <c r="K568" s="65" t="s">
        <v>26</v>
      </c>
      <c r="L568" s="67" cm="1">
        <f t="array" aca="1" ref="L568" ca="1">INDIRECT($L$5&amp;ROW())</f>
        <v>70000</v>
      </c>
      <c r="M568" s="67">
        <f t="shared" ref="M568:M573" ca="1" si="42">ROUNDDOWN(J568*L568,-3)</f>
        <v>7000000</v>
      </c>
      <c r="N568" s="67">
        <f t="shared" ref="N568:N573" ca="1" si="43">G568-M568</f>
        <v>0</v>
      </c>
      <c r="O568" s="240" t="str">
        <f t="shared" ref="O568:O573" ca="1" si="44">IF(AND(ISBLANK(H568),N568&lt;&gt;0),"Rev","")</f>
        <v/>
      </c>
      <c r="P568" s="244"/>
      <c r="Q568" s="244"/>
      <c r="R568" s="65">
        <v>100</v>
      </c>
      <c r="S568" s="67">
        <v>70000</v>
      </c>
      <c r="T568" s="67">
        <f t="shared" ref="T568:T573" si="45">ROUNDDOWN(R568*S568,-3)</f>
        <v>7000000</v>
      </c>
      <c r="U568" s="247">
        <v>100</v>
      </c>
      <c r="V568" s="247">
        <v>70000</v>
      </c>
      <c r="W568" s="67">
        <f t="shared" ref="W568:W573" si="46">ROUNDDOWN(U568*V568,-3)</f>
        <v>7000000</v>
      </c>
      <c r="X568" s="247"/>
      <c r="Y568" s="244"/>
    </row>
    <row r="569" spans="1:25" ht="13.2" x14ac:dyDescent="0.25">
      <c r="A569" s="1" t="s">
        <v>464</v>
      </c>
      <c r="B569" s="65"/>
      <c r="C569" s="66" t="s">
        <v>556</v>
      </c>
      <c r="D569" s="65">
        <v>8</v>
      </c>
      <c r="E569" s="65" t="s">
        <v>120</v>
      </c>
      <c r="F569" s="67">
        <v>1500000</v>
      </c>
      <c r="G569" s="154">
        <f t="shared" si="41"/>
        <v>12000000</v>
      </c>
      <c r="H569" s="188"/>
      <c r="I569" s="66" t="s">
        <v>556</v>
      </c>
      <c r="J569" s="65" cm="1">
        <f t="array" aca="1" ref="J569" ca="1">INDIRECT($J$5&amp;ROW())</f>
        <v>6</v>
      </c>
      <c r="K569" s="65" t="s">
        <v>120</v>
      </c>
      <c r="L569" s="67" cm="1">
        <f t="array" aca="1" ref="L569" ca="1">INDIRECT($L$5&amp;ROW())</f>
        <v>1500000</v>
      </c>
      <c r="M569" s="67">
        <f t="shared" ca="1" si="42"/>
        <v>9000000</v>
      </c>
      <c r="N569" s="67">
        <f t="shared" ca="1" si="43"/>
        <v>3000000</v>
      </c>
      <c r="O569" s="240" t="str">
        <f t="shared" ca="1" si="44"/>
        <v>Rev</v>
      </c>
      <c r="P569" s="244"/>
      <c r="Q569" s="244"/>
      <c r="R569" s="65">
        <v>8</v>
      </c>
      <c r="S569" s="67">
        <v>1500000</v>
      </c>
      <c r="T569" s="67">
        <f t="shared" si="45"/>
        <v>12000000</v>
      </c>
      <c r="U569" s="247">
        <v>6</v>
      </c>
      <c r="V569" s="247">
        <v>1500000</v>
      </c>
      <c r="W569" s="67">
        <f t="shared" si="46"/>
        <v>9000000</v>
      </c>
      <c r="X569" s="247"/>
      <c r="Y569" s="244"/>
    </row>
    <row r="570" spans="1:25" ht="13.2" x14ac:dyDescent="0.25">
      <c r="A570" s="1" t="s">
        <v>465</v>
      </c>
      <c r="B570" s="65"/>
      <c r="C570" s="66" t="s">
        <v>557</v>
      </c>
      <c r="D570" s="65">
        <v>8</v>
      </c>
      <c r="E570" s="65" t="s">
        <v>120</v>
      </c>
      <c r="F570" s="67">
        <v>1500000</v>
      </c>
      <c r="G570" s="154">
        <f t="shared" si="41"/>
        <v>12000000</v>
      </c>
      <c r="H570" s="188"/>
      <c r="I570" s="66" t="s">
        <v>557</v>
      </c>
      <c r="J570" s="65" cm="1">
        <f t="array" aca="1" ref="J570" ca="1">INDIRECT($J$5&amp;ROW())</f>
        <v>6</v>
      </c>
      <c r="K570" s="65" t="s">
        <v>120</v>
      </c>
      <c r="L570" s="67" cm="1">
        <f t="array" aca="1" ref="L570" ca="1">INDIRECT($L$5&amp;ROW())</f>
        <v>1500000</v>
      </c>
      <c r="M570" s="67">
        <f t="shared" ca="1" si="42"/>
        <v>9000000</v>
      </c>
      <c r="N570" s="67">
        <f t="shared" ca="1" si="43"/>
        <v>3000000</v>
      </c>
      <c r="O570" s="240" t="str">
        <f t="shared" ca="1" si="44"/>
        <v>Rev</v>
      </c>
      <c r="P570" s="244"/>
      <c r="Q570" s="244"/>
      <c r="R570" s="65">
        <v>8</v>
      </c>
      <c r="S570" s="67">
        <v>1500000</v>
      </c>
      <c r="T570" s="67">
        <f t="shared" si="45"/>
        <v>12000000</v>
      </c>
      <c r="U570" s="247">
        <v>6</v>
      </c>
      <c r="V570" s="247">
        <v>1500000</v>
      </c>
      <c r="W570" s="67">
        <f t="shared" si="46"/>
        <v>9000000</v>
      </c>
      <c r="X570" s="247"/>
      <c r="Y570" s="244"/>
    </row>
    <row r="571" spans="1:25" ht="15" x14ac:dyDescent="0.25">
      <c r="A571" s="1" t="s">
        <v>466</v>
      </c>
      <c r="B571" s="65"/>
      <c r="C571" s="66" t="s">
        <v>558</v>
      </c>
      <c r="D571" s="65">
        <v>8</v>
      </c>
      <c r="E571" s="138" t="s">
        <v>120</v>
      </c>
      <c r="F571" s="67">
        <v>1000000</v>
      </c>
      <c r="G571" s="154">
        <f t="shared" si="41"/>
        <v>8000000</v>
      </c>
      <c r="H571" s="188"/>
      <c r="I571" s="66" t="s">
        <v>558</v>
      </c>
      <c r="J571" s="65" cm="1">
        <f t="array" aca="1" ref="J571" ca="1">INDIRECT($J$5&amp;ROW())</f>
        <v>6</v>
      </c>
      <c r="K571" s="138" t="s">
        <v>120</v>
      </c>
      <c r="L571" s="67" cm="1">
        <f t="array" aca="1" ref="L571" ca="1">INDIRECT($L$5&amp;ROW())</f>
        <v>1000000</v>
      </c>
      <c r="M571" s="67">
        <f t="shared" ca="1" si="42"/>
        <v>6000000</v>
      </c>
      <c r="N571" s="67">
        <f t="shared" ca="1" si="43"/>
        <v>2000000</v>
      </c>
      <c r="O571" s="240" t="str">
        <f t="shared" ca="1" si="44"/>
        <v>Rev</v>
      </c>
      <c r="P571" s="244"/>
      <c r="Q571" s="244"/>
      <c r="R571" s="65">
        <v>8</v>
      </c>
      <c r="S571" s="67">
        <v>1000000</v>
      </c>
      <c r="T571" s="67">
        <f t="shared" si="45"/>
        <v>8000000</v>
      </c>
      <c r="U571" s="247">
        <v>6</v>
      </c>
      <c r="V571" s="247">
        <v>1000000</v>
      </c>
      <c r="W571" s="67">
        <f t="shared" si="46"/>
        <v>6000000</v>
      </c>
      <c r="X571" s="247"/>
      <c r="Y571" s="244"/>
    </row>
    <row r="572" spans="1:25" ht="15" x14ac:dyDescent="0.25">
      <c r="A572" s="1" t="s">
        <v>467</v>
      </c>
      <c r="B572" s="65"/>
      <c r="C572" s="66" t="s">
        <v>830</v>
      </c>
      <c r="D572" s="65">
        <v>30</v>
      </c>
      <c r="E572" s="138" t="s">
        <v>59</v>
      </c>
      <c r="F572" s="67">
        <v>350000</v>
      </c>
      <c r="G572" s="154">
        <f t="shared" si="41"/>
        <v>10500000</v>
      </c>
      <c r="H572" s="188"/>
      <c r="I572" s="66" t="s">
        <v>830</v>
      </c>
      <c r="J572" s="65" cm="1">
        <f t="array" aca="1" ref="J572" ca="1">INDIRECT($J$5&amp;ROW())</f>
        <v>15</v>
      </c>
      <c r="K572" s="138" t="s">
        <v>59</v>
      </c>
      <c r="L572" s="67" cm="1">
        <f t="array" aca="1" ref="L572" ca="1">INDIRECT($L$5&amp;ROW())</f>
        <v>250000</v>
      </c>
      <c r="M572" s="67">
        <f t="shared" ca="1" si="42"/>
        <v>3750000</v>
      </c>
      <c r="N572" s="67">
        <f t="shared" ca="1" si="43"/>
        <v>6750000</v>
      </c>
      <c r="O572" s="240" t="str">
        <f t="shared" ca="1" si="44"/>
        <v>Rev</v>
      </c>
      <c r="P572" s="244"/>
      <c r="Q572" s="244"/>
      <c r="R572" s="65">
        <v>30</v>
      </c>
      <c r="S572" s="67">
        <v>350000</v>
      </c>
      <c r="T572" s="67">
        <f t="shared" si="45"/>
        <v>10500000</v>
      </c>
      <c r="U572" s="247">
        <v>15</v>
      </c>
      <c r="V572" s="247">
        <v>250000</v>
      </c>
      <c r="W572" s="67">
        <f t="shared" si="46"/>
        <v>3750000</v>
      </c>
      <c r="X572" s="247"/>
      <c r="Y572" s="244"/>
    </row>
    <row r="573" spans="1:25" ht="15" x14ac:dyDescent="0.25">
      <c r="A573" s="1" t="s">
        <v>935</v>
      </c>
      <c r="B573" s="65"/>
      <c r="C573" s="66" t="s">
        <v>832</v>
      </c>
      <c r="D573" s="65">
        <v>54</v>
      </c>
      <c r="E573" s="138" t="s">
        <v>936</v>
      </c>
      <c r="F573" s="67">
        <v>280000</v>
      </c>
      <c r="G573" s="154">
        <f t="shared" si="41"/>
        <v>15120000</v>
      </c>
      <c r="H573" s="188"/>
      <c r="I573" s="66" t="s">
        <v>832</v>
      </c>
      <c r="J573" s="65" cm="1">
        <f t="array" aca="1" ref="J573" ca="1">INDIRECT($J$5&amp;ROW())</f>
        <v>54</v>
      </c>
      <c r="K573" s="138" t="s">
        <v>936</v>
      </c>
      <c r="L573" s="67" cm="1">
        <f t="array" aca="1" ref="L573" ca="1">INDIRECT($L$5&amp;ROW())</f>
        <v>280000</v>
      </c>
      <c r="M573" s="67">
        <f t="shared" ca="1" si="42"/>
        <v>15120000</v>
      </c>
      <c r="N573" s="67">
        <f t="shared" ca="1" si="43"/>
        <v>0</v>
      </c>
      <c r="O573" s="240" t="str">
        <f t="shared" ca="1" si="44"/>
        <v/>
      </c>
      <c r="P573" s="244"/>
      <c r="Q573" s="244"/>
      <c r="R573" s="65">
        <v>54</v>
      </c>
      <c r="S573" s="67">
        <v>280000</v>
      </c>
      <c r="T573" s="67">
        <f t="shared" si="45"/>
        <v>15120000</v>
      </c>
      <c r="U573" s="247">
        <v>54</v>
      </c>
      <c r="V573" s="247">
        <v>280000</v>
      </c>
      <c r="W573" s="67">
        <f t="shared" si="46"/>
        <v>15120000</v>
      </c>
      <c r="X573" s="247"/>
      <c r="Y573" s="244"/>
    </row>
    <row r="574" spans="1:25" ht="15.6" x14ac:dyDescent="0.25">
      <c r="A574" s="1" t="s">
        <v>468</v>
      </c>
      <c r="B574" s="68" t="s">
        <v>524</v>
      </c>
      <c r="C574" s="69" t="s">
        <v>73</v>
      </c>
      <c r="D574" s="68"/>
      <c r="E574" s="139"/>
      <c r="F574" s="70"/>
      <c r="G574" s="155">
        <f>SUM(G575:G576)</f>
        <v>5257592000</v>
      </c>
      <c r="H574" s="189" t="s">
        <v>524</v>
      </c>
      <c r="I574" s="69" t="s">
        <v>73</v>
      </c>
      <c r="J574" s="68"/>
      <c r="K574" s="139"/>
      <c r="L574" s="70"/>
      <c r="M574" s="70">
        <f ca="1">SUM(M575:M576)</f>
        <v>5257592000</v>
      </c>
      <c r="N574" s="70">
        <f ca="1">SUM(N575:N576)</f>
        <v>0</v>
      </c>
      <c r="O574" s="155"/>
      <c r="P574" s="244"/>
      <c r="Q574" s="244"/>
      <c r="R574" s="68"/>
      <c r="S574" s="70"/>
      <c r="T574" s="70"/>
      <c r="U574" s="247"/>
      <c r="V574" s="244"/>
      <c r="W574" s="244"/>
      <c r="X574" s="247"/>
      <c r="Y574" s="244"/>
    </row>
    <row r="575" spans="1:25" ht="15" x14ac:dyDescent="0.25">
      <c r="A575" s="1" t="s">
        <v>469</v>
      </c>
      <c r="B575" s="65"/>
      <c r="C575" s="66" t="s">
        <v>929</v>
      </c>
      <c r="D575" s="65">
        <v>101</v>
      </c>
      <c r="E575" s="138" t="s">
        <v>26</v>
      </c>
      <c r="F575" s="67">
        <v>52047941</v>
      </c>
      <c r="G575" s="154">
        <f>ROUNDDOWN(D575*F575,-3)</f>
        <v>5256842000</v>
      </c>
      <c r="H575" s="188"/>
      <c r="I575" s="66" t="s">
        <v>929</v>
      </c>
      <c r="J575" s="65" cm="1">
        <f t="array" aca="1" ref="J575" ca="1">INDIRECT($J$5&amp;ROW())</f>
        <v>101</v>
      </c>
      <c r="K575" s="138" t="s">
        <v>26</v>
      </c>
      <c r="L575" s="67" cm="1">
        <f t="array" aca="1" ref="L575" ca="1">INDIRECT($L$5&amp;ROW())</f>
        <v>52047941</v>
      </c>
      <c r="M575" s="67">
        <f ca="1">ROUNDDOWN(J575*L575,-3)</f>
        <v>5256842000</v>
      </c>
      <c r="N575" s="67">
        <f ca="1">G575-M575</f>
        <v>0</v>
      </c>
      <c r="O575" s="240" t="str">
        <f ca="1">IF(AND(ISBLANK(H575),N575&lt;&gt;0),"Rev","")</f>
        <v/>
      </c>
      <c r="P575" s="244"/>
      <c r="Q575" s="244"/>
      <c r="R575" s="65">
        <v>101</v>
      </c>
      <c r="S575" s="67">
        <v>52047941</v>
      </c>
      <c r="T575" s="67">
        <f>ROUNDDOWN(R575*S575,-3)</f>
        <v>5256842000</v>
      </c>
      <c r="U575" s="247">
        <v>101</v>
      </c>
      <c r="V575" s="247">
        <v>52047941</v>
      </c>
      <c r="W575" s="67">
        <f>ROUNDDOWN(U575*V575,-3)</f>
        <v>5256842000</v>
      </c>
      <c r="X575" s="247"/>
      <c r="Y575" s="244"/>
    </row>
    <row r="576" spans="1:25" ht="15" x14ac:dyDescent="0.25">
      <c r="A576" s="1" t="s">
        <v>470</v>
      </c>
      <c r="B576" s="65"/>
      <c r="C576" s="66" t="s">
        <v>930</v>
      </c>
      <c r="D576" s="65">
        <v>3</v>
      </c>
      <c r="E576" s="138" t="s">
        <v>120</v>
      </c>
      <c r="F576" s="67">
        <v>250000</v>
      </c>
      <c r="G576" s="154">
        <f>ROUNDDOWN(D576*F576,-3)</f>
        <v>750000</v>
      </c>
      <c r="H576" s="188"/>
      <c r="I576" s="66" t="s">
        <v>930</v>
      </c>
      <c r="J576" s="65" cm="1">
        <f t="array" aca="1" ref="J576" ca="1">INDIRECT($J$5&amp;ROW())</f>
        <v>3</v>
      </c>
      <c r="K576" s="138" t="s">
        <v>120</v>
      </c>
      <c r="L576" s="67" cm="1">
        <f t="array" aca="1" ref="L576" ca="1">INDIRECT($L$5&amp;ROW())</f>
        <v>250000</v>
      </c>
      <c r="M576" s="67">
        <f ca="1">ROUNDDOWN(J576*L576,-3)</f>
        <v>750000</v>
      </c>
      <c r="N576" s="67">
        <f ca="1">G576-M576</f>
        <v>0</v>
      </c>
      <c r="O576" s="240" t="str">
        <f ca="1">IF(AND(ISBLANK(H576),N576&lt;&gt;0),"Rev","")</f>
        <v/>
      </c>
      <c r="P576" s="244"/>
      <c r="Q576" s="244"/>
      <c r="R576" s="65">
        <v>3</v>
      </c>
      <c r="S576" s="67">
        <v>250000</v>
      </c>
      <c r="T576" s="67">
        <f>ROUNDDOWN(R576*S576,-3)</f>
        <v>750000</v>
      </c>
      <c r="U576" s="247">
        <v>3</v>
      </c>
      <c r="V576" s="247">
        <v>250000</v>
      </c>
      <c r="W576" s="67">
        <f>ROUNDDOWN(U576*V576,-3)</f>
        <v>750000</v>
      </c>
      <c r="X576" s="247"/>
      <c r="Y576" s="244"/>
    </row>
    <row r="577" spans="1:25" ht="15.6" x14ac:dyDescent="0.25">
      <c r="A577" s="1" t="s">
        <v>471</v>
      </c>
      <c r="B577" s="68" t="s">
        <v>528</v>
      </c>
      <c r="C577" s="69" t="s">
        <v>31</v>
      </c>
      <c r="D577" s="68"/>
      <c r="E577" s="139"/>
      <c r="F577" s="70"/>
      <c r="G577" s="155">
        <f>G578</f>
        <v>20000000</v>
      </c>
      <c r="H577" s="189" t="s">
        <v>528</v>
      </c>
      <c r="I577" s="69" t="s">
        <v>31</v>
      </c>
      <c r="J577" s="68"/>
      <c r="K577" s="139"/>
      <c r="L577" s="70"/>
      <c r="M577" s="70">
        <f ca="1">M578</f>
        <v>20000000</v>
      </c>
      <c r="N577" s="70">
        <f ca="1">N578</f>
        <v>0</v>
      </c>
      <c r="O577" s="155"/>
      <c r="P577" s="244"/>
      <c r="Q577" s="244"/>
      <c r="R577" s="68"/>
      <c r="S577" s="70"/>
      <c r="T577" s="70"/>
      <c r="U577" s="247"/>
      <c r="V577" s="244"/>
      <c r="W577" s="244"/>
      <c r="X577" s="247"/>
      <c r="Y577" s="244"/>
    </row>
    <row r="578" spans="1:25" ht="15" x14ac:dyDescent="0.25">
      <c r="A578" s="1" t="s">
        <v>472</v>
      </c>
      <c r="B578" s="65"/>
      <c r="C578" s="66" t="s">
        <v>559</v>
      </c>
      <c r="D578" s="65">
        <v>20</v>
      </c>
      <c r="E578" s="138" t="s">
        <v>33</v>
      </c>
      <c r="F578" s="67">
        <v>1000000</v>
      </c>
      <c r="G578" s="154">
        <f>ROUNDDOWN(D578*F578,-3)</f>
        <v>20000000</v>
      </c>
      <c r="H578" s="188"/>
      <c r="I578" s="66" t="s">
        <v>559</v>
      </c>
      <c r="J578" s="65" cm="1">
        <f t="array" aca="1" ref="J578" ca="1">INDIRECT($J$5&amp;ROW())</f>
        <v>20</v>
      </c>
      <c r="K578" s="138" t="s">
        <v>33</v>
      </c>
      <c r="L578" s="67" cm="1">
        <f t="array" aca="1" ref="L578" ca="1">INDIRECT($L$5&amp;ROW())</f>
        <v>1000000</v>
      </c>
      <c r="M578" s="67">
        <f ca="1">ROUNDDOWN(J578*L578,-3)</f>
        <v>20000000</v>
      </c>
      <c r="N578" s="67">
        <f ca="1">G578-M578</f>
        <v>0</v>
      </c>
      <c r="O578" s="240" t="str">
        <f ca="1">IF(AND(ISBLANK(H578),N578&lt;&gt;0),"Rev","")</f>
        <v/>
      </c>
      <c r="P578" s="244"/>
      <c r="Q578" s="244"/>
      <c r="R578" s="65">
        <v>20</v>
      </c>
      <c r="S578" s="67">
        <v>1000000</v>
      </c>
      <c r="T578" s="67">
        <f>ROUNDDOWN(R578*S578,-3)</f>
        <v>20000000</v>
      </c>
      <c r="U578" s="247">
        <v>20</v>
      </c>
      <c r="V578" s="247">
        <v>1000000</v>
      </c>
      <c r="W578" s="67">
        <f>ROUNDDOWN(U578*V578,-3)</f>
        <v>20000000</v>
      </c>
      <c r="X578" s="247"/>
      <c r="Y578" s="244"/>
    </row>
    <row r="579" spans="1:25" ht="13.2" x14ac:dyDescent="0.25">
      <c r="A579" s="1" t="s">
        <v>473</v>
      </c>
      <c r="B579" s="68" t="s">
        <v>525</v>
      </c>
      <c r="C579" s="69" t="s">
        <v>35</v>
      </c>
      <c r="D579" s="68"/>
      <c r="E579" s="68"/>
      <c r="F579" s="70"/>
      <c r="G579" s="155">
        <f>SUM(G580:G581)</f>
        <v>152000000</v>
      </c>
      <c r="H579" s="189" t="s">
        <v>525</v>
      </c>
      <c r="I579" s="69" t="s">
        <v>35</v>
      </c>
      <c r="J579" s="68"/>
      <c r="K579" s="68"/>
      <c r="L579" s="70"/>
      <c r="M579" s="70">
        <f ca="1">SUM(M580:M581)</f>
        <v>152000000</v>
      </c>
      <c r="N579" s="70">
        <f ca="1">SUM(N580:N581)</f>
        <v>0</v>
      </c>
      <c r="O579" s="155"/>
      <c r="P579" s="244"/>
      <c r="Q579" s="244"/>
      <c r="R579" s="68"/>
      <c r="S579" s="70"/>
      <c r="T579" s="70"/>
      <c r="U579" s="247"/>
      <c r="V579" s="244"/>
      <c r="W579" s="244"/>
      <c r="X579" s="247"/>
      <c r="Y579" s="244"/>
    </row>
    <row r="580" spans="1:25" ht="26.4" x14ac:dyDescent="0.25">
      <c r="A580" s="1" t="s">
        <v>474</v>
      </c>
      <c r="B580" s="65"/>
      <c r="C580" s="66" t="s">
        <v>933</v>
      </c>
      <c r="D580" s="65">
        <v>20</v>
      </c>
      <c r="E580" s="65" t="s">
        <v>26</v>
      </c>
      <c r="F580" s="67">
        <v>5500000</v>
      </c>
      <c r="G580" s="154">
        <f>ROUNDDOWN(D580*F580,-3)</f>
        <v>110000000</v>
      </c>
      <c r="H580" s="188"/>
      <c r="I580" s="66" t="s">
        <v>933</v>
      </c>
      <c r="J580" s="65" cm="1">
        <f t="array" aca="1" ref="J580" ca="1">INDIRECT($J$5&amp;ROW())</f>
        <v>20</v>
      </c>
      <c r="K580" s="65" t="s">
        <v>26</v>
      </c>
      <c r="L580" s="67" cm="1">
        <f t="array" aca="1" ref="L580" ca="1">INDIRECT($L$5&amp;ROW())</f>
        <v>5500000</v>
      </c>
      <c r="M580" s="67">
        <f ca="1">ROUNDDOWN(J580*L580,-3)</f>
        <v>110000000</v>
      </c>
      <c r="N580" s="67">
        <f ca="1">G580-M580</f>
        <v>0</v>
      </c>
      <c r="O580" s="240" t="str">
        <f ca="1">IF(AND(ISBLANK(H580),N580&lt;&gt;0),"Rev","")</f>
        <v/>
      </c>
      <c r="P580" s="244"/>
      <c r="Q580" s="244"/>
      <c r="R580" s="65">
        <v>20</v>
      </c>
      <c r="S580" s="67">
        <v>5500000</v>
      </c>
      <c r="T580" s="67">
        <f>ROUNDDOWN(R580*S580,-3)</f>
        <v>110000000</v>
      </c>
      <c r="U580" s="247">
        <v>20</v>
      </c>
      <c r="V580" s="247">
        <v>5500000</v>
      </c>
      <c r="W580" s="67">
        <f>ROUNDDOWN(U580*V580,-3)</f>
        <v>110000000</v>
      </c>
      <c r="X580" s="247"/>
      <c r="Y580" s="244"/>
    </row>
    <row r="581" spans="1:25" ht="13.2" x14ac:dyDescent="0.25">
      <c r="A581" s="1" t="s">
        <v>475</v>
      </c>
      <c r="B581" s="65"/>
      <c r="C581" s="66" t="s">
        <v>934</v>
      </c>
      <c r="D581" s="65">
        <v>28</v>
      </c>
      <c r="E581" s="65" t="s">
        <v>26</v>
      </c>
      <c r="F581" s="67">
        <v>1500000</v>
      </c>
      <c r="G581" s="154">
        <f>ROUNDDOWN(D581*F581,-3)</f>
        <v>42000000</v>
      </c>
      <c r="H581" s="188"/>
      <c r="I581" s="66" t="s">
        <v>934</v>
      </c>
      <c r="J581" s="65" cm="1">
        <f t="array" aca="1" ref="J581" ca="1">INDIRECT($J$5&amp;ROW())</f>
        <v>28</v>
      </c>
      <c r="K581" s="65" t="s">
        <v>26</v>
      </c>
      <c r="L581" s="67" cm="1">
        <f t="array" aca="1" ref="L581" ca="1">INDIRECT($L$5&amp;ROW())</f>
        <v>1500000</v>
      </c>
      <c r="M581" s="67">
        <f ca="1">ROUNDDOWN(J581*L581,-3)</f>
        <v>42000000</v>
      </c>
      <c r="N581" s="67">
        <f ca="1">G581-M581</f>
        <v>0</v>
      </c>
      <c r="O581" s="240" t="str">
        <f ca="1">IF(AND(ISBLANK(H581),N581&lt;&gt;0),"Rev","")</f>
        <v/>
      </c>
      <c r="P581" s="244"/>
      <c r="Q581" s="244"/>
      <c r="R581" s="65">
        <v>28</v>
      </c>
      <c r="S581" s="67">
        <v>1500000</v>
      </c>
      <c r="T581" s="67">
        <f>ROUNDDOWN(R581*S581,-3)</f>
        <v>42000000</v>
      </c>
      <c r="U581" s="247">
        <v>28</v>
      </c>
      <c r="V581" s="247">
        <v>1500000</v>
      </c>
      <c r="W581" s="67">
        <f>ROUNDDOWN(U581*V581,-3)</f>
        <v>42000000</v>
      </c>
      <c r="X581" s="247"/>
      <c r="Y581" s="244"/>
    </row>
    <row r="582" spans="1:25" ht="13.2" x14ac:dyDescent="0.25">
      <c r="A582" s="1" t="s">
        <v>476</v>
      </c>
      <c r="B582" s="68" t="s">
        <v>529</v>
      </c>
      <c r="C582" s="69" t="s">
        <v>477</v>
      </c>
      <c r="D582" s="68"/>
      <c r="E582" s="68"/>
      <c r="F582" s="70"/>
      <c r="G582" s="155">
        <f>SUM(G583:G585)</f>
        <v>205200000</v>
      </c>
      <c r="H582" s="189" t="s">
        <v>529</v>
      </c>
      <c r="I582" s="69" t="s">
        <v>477</v>
      </c>
      <c r="J582" s="68"/>
      <c r="K582" s="68"/>
      <c r="L582" s="70"/>
      <c r="M582" s="70">
        <f ca="1">SUM(M583:M585)</f>
        <v>197100000</v>
      </c>
      <c r="N582" s="70">
        <f ca="1">SUM(N583:N585)</f>
        <v>8100000</v>
      </c>
      <c r="O582" s="155"/>
      <c r="P582" s="244"/>
      <c r="Q582" s="244"/>
      <c r="R582" s="68"/>
      <c r="S582" s="70"/>
      <c r="T582" s="70"/>
      <c r="U582" s="247"/>
      <c r="V582" s="244"/>
      <c r="W582" s="244"/>
      <c r="X582" s="247"/>
      <c r="Y582" s="244"/>
    </row>
    <row r="583" spans="1:25" ht="13.2" x14ac:dyDescent="0.25">
      <c r="A583" s="1" t="s">
        <v>478</v>
      </c>
      <c r="B583" s="65"/>
      <c r="C583" s="66" t="s">
        <v>937</v>
      </c>
      <c r="D583" s="65">
        <v>108</v>
      </c>
      <c r="E583" s="65" t="s">
        <v>479</v>
      </c>
      <c r="F583" s="67">
        <v>850000</v>
      </c>
      <c r="G583" s="154">
        <f>ROUNDDOWN(D583*F583,-3)</f>
        <v>91800000</v>
      </c>
      <c r="H583" s="188"/>
      <c r="I583" s="66" t="s">
        <v>937</v>
      </c>
      <c r="J583" s="65" cm="1">
        <f t="array" aca="1" ref="J583" ca="1">INDIRECT($J$5&amp;ROW())</f>
        <v>108</v>
      </c>
      <c r="K583" s="65" t="s">
        <v>479</v>
      </c>
      <c r="L583" s="67" cm="1">
        <f t="array" aca="1" ref="L583" ca="1">INDIRECT($L$5&amp;ROW())</f>
        <v>850000</v>
      </c>
      <c r="M583" s="67">
        <f ca="1">ROUNDDOWN(J583*L583,-3)</f>
        <v>91800000</v>
      </c>
      <c r="N583" s="67">
        <f ca="1">G583-M583</f>
        <v>0</v>
      </c>
      <c r="O583" s="240" t="str">
        <f ca="1">IF(AND(ISBLANK(H583),N583&lt;&gt;0),"Rev","")</f>
        <v/>
      </c>
      <c r="P583" s="244"/>
      <c r="Q583" s="244"/>
      <c r="R583" s="65">
        <v>108</v>
      </c>
      <c r="S583" s="67">
        <v>850000</v>
      </c>
      <c r="T583" s="67">
        <f>ROUNDDOWN(R583*S583,-3)</f>
        <v>91800000</v>
      </c>
      <c r="U583" s="247">
        <v>108</v>
      </c>
      <c r="V583" s="247">
        <v>850000</v>
      </c>
      <c r="W583" s="67">
        <f>ROUNDDOWN(U583*V583,-3)</f>
        <v>91800000</v>
      </c>
      <c r="X583" s="247"/>
      <c r="Y583" s="244"/>
    </row>
    <row r="584" spans="1:25" ht="13.2" x14ac:dyDescent="0.25">
      <c r="A584" s="1" t="s">
        <v>480</v>
      </c>
      <c r="B584" s="65"/>
      <c r="C584" s="66" t="s">
        <v>938</v>
      </c>
      <c r="D584" s="65">
        <v>54</v>
      </c>
      <c r="E584" s="65" t="s">
        <v>26</v>
      </c>
      <c r="F584" s="67">
        <v>450000</v>
      </c>
      <c r="G584" s="154">
        <f>ROUNDDOWN(D584*F584,-3)</f>
        <v>24300000</v>
      </c>
      <c r="H584" s="188"/>
      <c r="I584" s="66" t="s">
        <v>938</v>
      </c>
      <c r="J584" s="65" cm="1">
        <f t="array" aca="1" ref="J584" ca="1">INDIRECT($J$5&amp;ROW())</f>
        <v>54</v>
      </c>
      <c r="K584" s="65" t="s">
        <v>26</v>
      </c>
      <c r="L584" s="67" cm="1">
        <f t="array" aca="1" ref="L584" ca="1">INDIRECT($L$5&amp;ROW())</f>
        <v>300000</v>
      </c>
      <c r="M584" s="67">
        <f ca="1">ROUNDDOWN(J584*L584,-3)</f>
        <v>16200000</v>
      </c>
      <c r="N584" s="67">
        <f ca="1">G584-M584</f>
        <v>8100000</v>
      </c>
      <c r="O584" s="240" t="str">
        <f ca="1">IF(AND(ISBLANK(H584),N584&lt;&gt;0),"Rev","")</f>
        <v>Rev</v>
      </c>
      <c r="P584" s="244"/>
      <c r="Q584" s="244"/>
      <c r="R584" s="65">
        <v>54</v>
      </c>
      <c r="S584" s="67">
        <v>450000</v>
      </c>
      <c r="T584" s="67">
        <f>ROUNDDOWN(R584*S584,-3)</f>
        <v>24300000</v>
      </c>
      <c r="U584" s="247">
        <v>54</v>
      </c>
      <c r="V584" s="247">
        <v>300000</v>
      </c>
      <c r="W584" s="67">
        <f>ROUNDDOWN(U584*V584,-3)</f>
        <v>16200000</v>
      </c>
      <c r="X584" s="247"/>
      <c r="Y584" s="244"/>
    </row>
    <row r="585" spans="1:25" ht="13.2" x14ac:dyDescent="0.25">
      <c r="A585" s="1" t="s">
        <v>481</v>
      </c>
      <c r="B585" s="65"/>
      <c r="C585" s="66" t="s">
        <v>939</v>
      </c>
      <c r="D585" s="65">
        <v>54</v>
      </c>
      <c r="E585" s="65" t="s">
        <v>26</v>
      </c>
      <c r="F585" s="67">
        <v>1650000</v>
      </c>
      <c r="G585" s="154">
        <f>ROUNDDOWN(D585*F585,-3)</f>
        <v>89100000</v>
      </c>
      <c r="H585" s="188"/>
      <c r="I585" s="66" t="s">
        <v>939</v>
      </c>
      <c r="J585" s="65" cm="1">
        <f t="array" aca="1" ref="J585" ca="1">INDIRECT($J$5&amp;ROW())</f>
        <v>54</v>
      </c>
      <c r="K585" s="65" t="s">
        <v>26</v>
      </c>
      <c r="L585" s="67" cm="1">
        <f t="array" aca="1" ref="L585" ca="1">INDIRECT($L$5&amp;ROW())</f>
        <v>1650000</v>
      </c>
      <c r="M585" s="67">
        <f ca="1">ROUNDDOWN(J585*L585,-3)</f>
        <v>89100000</v>
      </c>
      <c r="N585" s="67">
        <f ca="1">G585-M585</f>
        <v>0</v>
      </c>
      <c r="O585" s="240" t="str">
        <f ca="1">IF(AND(ISBLANK(H585),N585&lt;&gt;0),"Rev","")</f>
        <v/>
      </c>
      <c r="P585" s="244"/>
      <c r="Q585" s="244"/>
      <c r="R585" s="65">
        <v>54</v>
      </c>
      <c r="S585" s="67">
        <v>1650000</v>
      </c>
      <c r="T585" s="67">
        <f>ROUNDDOWN(R585*S585,-3)</f>
        <v>89100000</v>
      </c>
      <c r="U585" s="247">
        <v>54</v>
      </c>
      <c r="V585" s="247">
        <v>1650000</v>
      </c>
      <c r="W585" s="67">
        <f>ROUNDDOWN(U585*V585,-3)</f>
        <v>89100000</v>
      </c>
      <c r="X585" s="247"/>
      <c r="Y585" s="244"/>
    </row>
    <row r="586" spans="1:25" ht="13.2" x14ac:dyDescent="0.25">
      <c r="A586" s="1" t="s">
        <v>482</v>
      </c>
      <c r="B586" s="80" t="s">
        <v>91</v>
      </c>
      <c r="C586" s="81" t="s">
        <v>483</v>
      </c>
      <c r="D586" s="80"/>
      <c r="E586" s="80"/>
      <c r="F586" s="82"/>
      <c r="G586" s="159">
        <f>SUM(G587,G591,G593)</f>
        <v>186041000</v>
      </c>
      <c r="H586" s="193" t="s">
        <v>91</v>
      </c>
      <c r="I586" s="81" t="s">
        <v>483</v>
      </c>
      <c r="J586" s="80"/>
      <c r="K586" s="80"/>
      <c r="L586" s="82"/>
      <c r="M586" s="82">
        <f ca="1">SUM(M587,M591,M593)</f>
        <v>114000000</v>
      </c>
      <c r="N586" s="82">
        <f ca="1">SUM(N587,N591,N593)</f>
        <v>72041000</v>
      </c>
      <c r="O586" s="159"/>
      <c r="P586" s="244" t="s">
        <v>507</v>
      </c>
      <c r="Q586" s="244" t="s">
        <v>508</v>
      </c>
      <c r="R586" s="80"/>
      <c r="S586" s="82"/>
      <c r="T586" s="82"/>
      <c r="U586" s="247"/>
      <c r="V586" s="244"/>
      <c r="W586" s="244"/>
      <c r="X586" s="247"/>
      <c r="Y586" s="244"/>
    </row>
    <row r="587" spans="1:25" ht="13.2" x14ac:dyDescent="0.25">
      <c r="A587" s="1" t="s">
        <v>484</v>
      </c>
      <c r="B587" s="68" t="s">
        <v>523</v>
      </c>
      <c r="C587" s="69" t="s">
        <v>24</v>
      </c>
      <c r="D587" s="68"/>
      <c r="E587" s="68"/>
      <c r="F587" s="70"/>
      <c r="G587" s="155">
        <f>SUM(G588:G590)</f>
        <v>24000000</v>
      </c>
      <c r="H587" s="189" t="s">
        <v>523</v>
      </c>
      <c r="I587" s="69" t="s">
        <v>24</v>
      </c>
      <c r="J587" s="68"/>
      <c r="K587" s="68"/>
      <c r="L587" s="70"/>
      <c r="M587" s="70">
        <f ca="1">SUM(M588:M590)</f>
        <v>4000000</v>
      </c>
      <c r="N587" s="70">
        <f ca="1">SUM(N588:N590)</f>
        <v>20000000</v>
      </c>
      <c r="O587" s="155"/>
      <c r="P587" s="244"/>
      <c r="Q587" s="244"/>
      <c r="R587" s="68"/>
      <c r="S587" s="70"/>
      <c r="T587" s="70"/>
      <c r="U587" s="247"/>
      <c r="V587" s="244"/>
      <c r="W587" s="244"/>
      <c r="X587" s="247"/>
      <c r="Y587" s="244"/>
    </row>
    <row r="588" spans="1:25" ht="13.2" x14ac:dyDescent="0.25">
      <c r="A588" s="1" t="s">
        <v>485</v>
      </c>
      <c r="B588" s="65"/>
      <c r="C588" s="66" t="s">
        <v>631</v>
      </c>
      <c r="D588" s="65">
        <v>6</v>
      </c>
      <c r="E588" s="65" t="s">
        <v>120</v>
      </c>
      <c r="F588" s="67">
        <v>1500000</v>
      </c>
      <c r="G588" s="154">
        <f>ROUNDDOWN(D588*F588,-3)</f>
        <v>9000000</v>
      </c>
      <c r="H588" s="188"/>
      <c r="I588" s="66" t="s">
        <v>631</v>
      </c>
      <c r="J588" s="65" cm="1">
        <f t="array" aca="1" ref="J588" ca="1">INDIRECT($J$5&amp;ROW())</f>
        <v>1</v>
      </c>
      <c r="K588" s="65" t="s">
        <v>120</v>
      </c>
      <c r="L588" s="67" cm="1">
        <f t="array" aca="1" ref="L588" ca="1">INDIRECT($L$5&amp;ROW())</f>
        <v>1500000</v>
      </c>
      <c r="M588" s="67">
        <f ca="1">ROUNDDOWN(J588*L588,-3)</f>
        <v>1500000</v>
      </c>
      <c r="N588" s="67">
        <f ca="1">G588-M588</f>
        <v>7500000</v>
      </c>
      <c r="O588" s="240" t="str">
        <f ca="1">IF(AND(ISBLANK(H588),N588&lt;&gt;0),"Rev","")</f>
        <v>Rev</v>
      </c>
      <c r="P588" s="244"/>
      <c r="Q588" s="244"/>
      <c r="R588" s="65">
        <v>6</v>
      </c>
      <c r="S588" s="67">
        <v>1500000</v>
      </c>
      <c r="T588" s="67">
        <f>ROUNDDOWN(R588*S588,-3)</f>
        <v>9000000</v>
      </c>
      <c r="U588" s="247">
        <v>1</v>
      </c>
      <c r="V588" s="247">
        <v>1500000</v>
      </c>
      <c r="W588" s="67">
        <f>ROUNDDOWN(U588*V588,-3)</f>
        <v>1500000</v>
      </c>
      <c r="X588" s="247"/>
      <c r="Y588" s="244"/>
    </row>
    <row r="589" spans="1:25" ht="13.2" x14ac:dyDescent="0.25">
      <c r="A589" s="1" t="s">
        <v>486</v>
      </c>
      <c r="B589" s="65"/>
      <c r="C589" s="66" t="s">
        <v>563</v>
      </c>
      <c r="D589" s="65">
        <v>6</v>
      </c>
      <c r="E589" s="65" t="s">
        <v>120</v>
      </c>
      <c r="F589" s="67">
        <v>1500000</v>
      </c>
      <c r="G589" s="154">
        <f>ROUNDDOWN(D589*F589,-3)</f>
        <v>9000000</v>
      </c>
      <c r="H589" s="188"/>
      <c r="I589" s="66" t="s">
        <v>563</v>
      </c>
      <c r="J589" s="65" cm="1">
        <f t="array" aca="1" ref="J589" ca="1">INDIRECT($J$5&amp;ROW())</f>
        <v>1</v>
      </c>
      <c r="K589" s="65" t="s">
        <v>120</v>
      </c>
      <c r="L589" s="67" cm="1">
        <f t="array" aca="1" ref="L589" ca="1">INDIRECT($L$5&amp;ROW())</f>
        <v>1500000</v>
      </c>
      <c r="M589" s="67">
        <f ca="1">ROUNDDOWN(J589*L589,-3)</f>
        <v>1500000</v>
      </c>
      <c r="N589" s="67">
        <f ca="1">G589-M589</f>
        <v>7500000</v>
      </c>
      <c r="O589" s="240" t="str">
        <f ca="1">IF(AND(ISBLANK(H589),N589&lt;&gt;0),"Rev","")</f>
        <v>Rev</v>
      </c>
      <c r="P589" s="244"/>
      <c r="Q589" s="244"/>
      <c r="R589" s="65">
        <v>6</v>
      </c>
      <c r="S589" s="67">
        <v>1500000</v>
      </c>
      <c r="T589" s="67">
        <f>ROUNDDOWN(R589*S589,-3)</f>
        <v>9000000</v>
      </c>
      <c r="U589" s="247">
        <v>1</v>
      </c>
      <c r="V589" s="247">
        <v>1500000</v>
      </c>
      <c r="W589" s="67">
        <f>ROUNDDOWN(U589*V589,-3)</f>
        <v>1500000</v>
      </c>
      <c r="X589" s="247"/>
      <c r="Y589" s="244"/>
    </row>
    <row r="590" spans="1:25" ht="13.2" x14ac:dyDescent="0.25">
      <c r="A590" s="1" t="s">
        <v>487</v>
      </c>
      <c r="B590" s="65"/>
      <c r="C590" s="66" t="s">
        <v>564</v>
      </c>
      <c r="D590" s="65">
        <v>6</v>
      </c>
      <c r="E590" s="65" t="s">
        <v>120</v>
      </c>
      <c r="F590" s="67">
        <v>1000000</v>
      </c>
      <c r="G590" s="154">
        <f>ROUNDDOWN(D590*F590,-3)</f>
        <v>6000000</v>
      </c>
      <c r="H590" s="188"/>
      <c r="I590" s="66" t="s">
        <v>564</v>
      </c>
      <c r="J590" s="65" cm="1">
        <f t="array" aca="1" ref="J590" ca="1">INDIRECT($J$5&amp;ROW())</f>
        <v>1</v>
      </c>
      <c r="K590" s="65" t="s">
        <v>120</v>
      </c>
      <c r="L590" s="67" cm="1">
        <f t="array" aca="1" ref="L590" ca="1">INDIRECT($L$5&amp;ROW())</f>
        <v>1000000</v>
      </c>
      <c r="M590" s="67">
        <f ca="1">ROUNDDOWN(J590*L590,-3)</f>
        <v>1000000</v>
      </c>
      <c r="N590" s="67">
        <f ca="1">G590-M590</f>
        <v>5000000</v>
      </c>
      <c r="O590" s="240" t="str">
        <f ca="1">IF(AND(ISBLANK(H590),N590&lt;&gt;0),"Rev","")</f>
        <v>Rev</v>
      </c>
      <c r="P590" s="244"/>
      <c r="Q590" s="244"/>
      <c r="R590" s="65">
        <v>6</v>
      </c>
      <c r="S590" s="67">
        <v>1000000</v>
      </c>
      <c r="T590" s="67">
        <f>ROUNDDOWN(R590*S590,-3)</f>
        <v>6000000</v>
      </c>
      <c r="U590" s="247">
        <v>1</v>
      </c>
      <c r="V590" s="247">
        <v>1000000</v>
      </c>
      <c r="W590" s="67">
        <f>ROUNDDOWN(U590*V590,-3)</f>
        <v>1000000</v>
      </c>
      <c r="X590" s="247"/>
      <c r="Y590" s="244"/>
    </row>
    <row r="591" spans="1:25" ht="13.2" x14ac:dyDescent="0.25">
      <c r="A591" s="1" t="s">
        <v>488</v>
      </c>
      <c r="B591" s="68" t="s">
        <v>524</v>
      </c>
      <c r="C591" s="69" t="s">
        <v>73</v>
      </c>
      <c r="D591" s="68"/>
      <c r="E591" s="68"/>
      <c r="F591" s="70"/>
      <c r="G591" s="155">
        <f>G592</f>
        <v>20000000</v>
      </c>
      <c r="H591" s="189" t="s">
        <v>524</v>
      </c>
      <c r="I591" s="69" t="s">
        <v>73</v>
      </c>
      <c r="J591" s="68"/>
      <c r="K591" s="68"/>
      <c r="L591" s="70"/>
      <c r="M591" s="70">
        <f ca="1">M592</f>
        <v>20000000</v>
      </c>
      <c r="N591" s="70">
        <f ca="1">N592</f>
        <v>0</v>
      </c>
      <c r="O591" s="155"/>
      <c r="P591" s="244"/>
      <c r="Q591" s="244"/>
      <c r="R591" s="68"/>
      <c r="S591" s="70"/>
      <c r="T591" s="70"/>
      <c r="U591" s="247"/>
      <c r="V591" s="244"/>
      <c r="W591" s="244"/>
      <c r="X591" s="247"/>
      <c r="Y591" s="244"/>
    </row>
    <row r="592" spans="1:25" ht="13.2" x14ac:dyDescent="0.25">
      <c r="A592" s="1" t="s">
        <v>489</v>
      </c>
      <c r="B592" s="65"/>
      <c r="C592" s="66" t="s">
        <v>940</v>
      </c>
      <c r="D592" s="65">
        <v>2</v>
      </c>
      <c r="E592" s="65" t="s">
        <v>26</v>
      </c>
      <c r="F592" s="67">
        <v>10000000</v>
      </c>
      <c r="G592" s="154">
        <f>ROUNDDOWN(D592*F592,-3)</f>
        <v>20000000</v>
      </c>
      <c r="H592" s="188"/>
      <c r="I592" s="66" t="s">
        <v>940</v>
      </c>
      <c r="J592" s="65" cm="1">
        <f t="array" aca="1" ref="J592" ca="1">INDIRECT($J$5&amp;ROW())</f>
        <v>2</v>
      </c>
      <c r="K592" s="65" t="s">
        <v>26</v>
      </c>
      <c r="L592" s="67" cm="1">
        <f t="array" aca="1" ref="L592" ca="1">INDIRECT($L$5&amp;ROW())</f>
        <v>10000000</v>
      </c>
      <c r="M592" s="67">
        <f ca="1">ROUNDDOWN(J592*L592,-3)</f>
        <v>20000000</v>
      </c>
      <c r="N592" s="67">
        <f ca="1">G592-M592</f>
        <v>0</v>
      </c>
      <c r="O592" s="240" t="str">
        <f ca="1">IF(AND(ISBLANK(H592),N592&lt;&gt;0),"Rev","")</f>
        <v/>
      </c>
      <c r="P592" s="244"/>
      <c r="Q592" s="244"/>
      <c r="R592" s="65">
        <v>2</v>
      </c>
      <c r="S592" s="67">
        <v>10000000</v>
      </c>
      <c r="T592" s="67">
        <f>ROUNDDOWN(R592*S592,-3)</f>
        <v>20000000</v>
      </c>
      <c r="U592" s="247">
        <v>2</v>
      </c>
      <c r="V592" s="247">
        <v>10000000</v>
      </c>
      <c r="W592" s="67">
        <f>ROUNDDOWN(U592*V592,-3)</f>
        <v>20000000</v>
      </c>
      <c r="X592" s="247"/>
      <c r="Y592" s="244"/>
    </row>
    <row r="593" spans="1:25" ht="13.2" x14ac:dyDescent="0.25">
      <c r="A593" s="1" t="s">
        <v>490</v>
      </c>
      <c r="B593" s="68" t="s">
        <v>533</v>
      </c>
      <c r="C593" s="69" t="s">
        <v>491</v>
      </c>
      <c r="D593" s="68"/>
      <c r="E593" s="68"/>
      <c r="F593" s="70"/>
      <c r="G593" s="155">
        <f>G594</f>
        <v>142041000</v>
      </c>
      <c r="H593" s="189" t="s">
        <v>533</v>
      </c>
      <c r="I593" s="69" t="s">
        <v>491</v>
      </c>
      <c r="J593" s="68"/>
      <c r="K593" s="68"/>
      <c r="L593" s="70"/>
      <c r="M593" s="70">
        <f ca="1">M594</f>
        <v>90000000</v>
      </c>
      <c r="N593" s="70">
        <f ca="1">N594</f>
        <v>52041000</v>
      </c>
      <c r="O593" s="155"/>
      <c r="P593" s="244"/>
      <c r="Q593" s="244"/>
      <c r="R593" s="68"/>
      <c r="S593" s="70"/>
      <c r="T593" s="70"/>
      <c r="U593" s="247"/>
      <c r="V593" s="244"/>
      <c r="W593" s="244"/>
      <c r="X593" s="247"/>
      <c r="Y593" s="244"/>
    </row>
    <row r="594" spans="1:25" ht="26.4" x14ac:dyDescent="0.25">
      <c r="A594" s="1" t="s">
        <v>492</v>
      </c>
      <c r="B594" s="65"/>
      <c r="C594" s="66" t="s">
        <v>941</v>
      </c>
      <c r="D594" s="65">
        <v>3</v>
      </c>
      <c r="E594" s="65" t="s">
        <v>26</v>
      </c>
      <c r="F594" s="67">
        <v>47347000</v>
      </c>
      <c r="G594" s="154">
        <f>ROUNDDOWN(D594*F594,-3)</f>
        <v>142041000</v>
      </c>
      <c r="H594" s="188"/>
      <c r="I594" s="66" t="s">
        <v>941</v>
      </c>
      <c r="J594" s="65" cm="1">
        <f t="array" aca="1" ref="J594" ca="1">INDIRECT($J$5&amp;ROW())</f>
        <v>3</v>
      </c>
      <c r="K594" s="65" t="s">
        <v>26</v>
      </c>
      <c r="L594" s="67" cm="1">
        <f t="array" aca="1" ref="L594" ca="1">INDIRECT($L$5&amp;ROW())</f>
        <v>30000000</v>
      </c>
      <c r="M594" s="67">
        <f ca="1">ROUNDDOWN(J594*L594,-3)</f>
        <v>90000000</v>
      </c>
      <c r="N594" s="67">
        <f ca="1">G594-M594</f>
        <v>52041000</v>
      </c>
      <c r="O594" s="240" t="str">
        <f ca="1">IF(AND(ISBLANK(H594),N594&lt;&gt;0),"Rev","")</f>
        <v>Rev</v>
      </c>
      <c r="P594" s="244"/>
      <c r="Q594" s="244"/>
      <c r="R594" s="65">
        <v>3</v>
      </c>
      <c r="S594" s="67">
        <v>47347000</v>
      </c>
      <c r="T594" s="67">
        <f>ROUNDDOWN(R594*S594,-3)</f>
        <v>142041000</v>
      </c>
      <c r="U594" s="247">
        <v>3</v>
      </c>
      <c r="V594" s="247">
        <v>30000000</v>
      </c>
      <c r="W594" s="67">
        <f>ROUNDDOWN(U594*V594,-3)</f>
        <v>90000000</v>
      </c>
      <c r="X594" s="247"/>
      <c r="Y594" s="244"/>
    </row>
    <row r="595" spans="1:25" ht="13.2" x14ac:dyDescent="0.25">
      <c r="A595" s="1" t="s">
        <v>493</v>
      </c>
      <c r="B595" s="77" t="s">
        <v>866</v>
      </c>
      <c r="C595" s="78" t="s">
        <v>494</v>
      </c>
      <c r="D595" s="77"/>
      <c r="E595" s="77" t="s">
        <v>554</v>
      </c>
      <c r="F595" s="79"/>
      <c r="G595" s="158">
        <f>G596</f>
        <v>91170000</v>
      </c>
      <c r="H595" s="192" t="s">
        <v>866</v>
      </c>
      <c r="I595" s="78" t="s">
        <v>494</v>
      </c>
      <c r="J595" s="77"/>
      <c r="K595" s="77" t="s">
        <v>554</v>
      </c>
      <c r="L595" s="79"/>
      <c r="M595" s="79">
        <f ca="1">M596</f>
        <v>71670000</v>
      </c>
      <c r="N595" s="79">
        <f ca="1">N596</f>
        <v>19500000</v>
      </c>
      <c r="O595" s="158"/>
      <c r="P595" s="244"/>
      <c r="Q595" s="244"/>
      <c r="R595" s="77"/>
      <c r="S595" s="79"/>
      <c r="T595" s="79"/>
      <c r="U595" s="247"/>
      <c r="V595" s="244"/>
      <c r="W595" s="244"/>
      <c r="X595" s="247"/>
      <c r="Y595" s="244"/>
    </row>
    <row r="596" spans="1:25" ht="13.2" x14ac:dyDescent="0.25">
      <c r="A596" s="1" t="s">
        <v>495</v>
      </c>
      <c r="B596" s="80" t="s">
        <v>21</v>
      </c>
      <c r="C596" s="81" t="s">
        <v>494</v>
      </c>
      <c r="D596" s="80"/>
      <c r="E596" s="80"/>
      <c r="F596" s="82"/>
      <c r="G596" s="159">
        <f>SUM(G597,G602)</f>
        <v>91170000</v>
      </c>
      <c r="H596" s="193" t="s">
        <v>21</v>
      </c>
      <c r="I596" s="81" t="s">
        <v>494</v>
      </c>
      <c r="J596" s="80"/>
      <c r="K596" s="80"/>
      <c r="L596" s="82"/>
      <c r="M596" s="82">
        <f ca="1">SUM(M597,M602)</f>
        <v>71670000</v>
      </c>
      <c r="N596" s="82">
        <f ca="1">SUM(N597,N602)</f>
        <v>19500000</v>
      </c>
      <c r="O596" s="159"/>
      <c r="P596" s="244" t="s">
        <v>507</v>
      </c>
      <c r="Q596" s="244" t="s">
        <v>508</v>
      </c>
      <c r="R596" s="80"/>
      <c r="S596" s="82"/>
      <c r="T596" s="82"/>
      <c r="U596" s="247"/>
      <c r="V596" s="244"/>
      <c r="W596" s="244"/>
      <c r="X596" s="247"/>
      <c r="Y596" s="244"/>
    </row>
    <row r="597" spans="1:25" ht="13.2" x14ac:dyDescent="0.25">
      <c r="A597" s="1" t="s">
        <v>496</v>
      </c>
      <c r="B597" s="68" t="s">
        <v>523</v>
      </c>
      <c r="C597" s="69" t="s">
        <v>24</v>
      </c>
      <c r="D597" s="68"/>
      <c r="E597" s="68"/>
      <c r="F597" s="70"/>
      <c r="G597" s="155">
        <f>SUM(G598:G601)</f>
        <v>39000000</v>
      </c>
      <c r="H597" s="189" t="s">
        <v>523</v>
      </c>
      <c r="I597" s="69" t="s">
        <v>24</v>
      </c>
      <c r="J597" s="68"/>
      <c r="K597" s="68"/>
      <c r="L597" s="70"/>
      <c r="M597" s="70">
        <f ca="1">SUM(M598:M601)</f>
        <v>19500000</v>
      </c>
      <c r="N597" s="70">
        <f ca="1">SUM(N598:N601)</f>
        <v>19500000</v>
      </c>
      <c r="O597" s="155"/>
      <c r="P597" s="244"/>
      <c r="Q597" s="244"/>
      <c r="R597" s="68"/>
      <c r="S597" s="70"/>
      <c r="T597" s="70"/>
      <c r="U597" s="247"/>
      <c r="V597" s="244"/>
      <c r="W597" s="244"/>
      <c r="X597" s="247"/>
      <c r="Y597" s="244"/>
    </row>
    <row r="598" spans="1:25" ht="13.2" x14ac:dyDescent="0.25">
      <c r="A598" s="1" t="s">
        <v>497</v>
      </c>
      <c r="B598" s="65"/>
      <c r="C598" s="66" t="s">
        <v>555</v>
      </c>
      <c r="D598" s="65">
        <v>100</v>
      </c>
      <c r="E598" s="65" t="s">
        <v>26</v>
      </c>
      <c r="F598" s="67">
        <v>70000</v>
      </c>
      <c r="G598" s="154">
        <f>ROUNDDOWN(D598*F598,-3)</f>
        <v>7000000</v>
      </c>
      <c r="H598" s="188"/>
      <c r="I598" s="66" t="s">
        <v>555</v>
      </c>
      <c r="J598" s="65" cm="1">
        <f t="array" aca="1" ref="J598" ca="1">INDIRECT($J$5&amp;ROW())</f>
        <v>50</v>
      </c>
      <c r="K598" s="65" t="s">
        <v>26</v>
      </c>
      <c r="L598" s="67" cm="1">
        <f t="array" aca="1" ref="L598" ca="1">INDIRECT($L$5&amp;ROW())</f>
        <v>70000</v>
      </c>
      <c r="M598" s="67">
        <f ca="1">ROUNDDOWN(J598*L598,-3)</f>
        <v>3500000</v>
      </c>
      <c r="N598" s="67">
        <f ca="1">G598-M598</f>
        <v>3500000</v>
      </c>
      <c r="O598" s="240" t="str">
        <f ca="1">IF(AND(ISBLANK(H598),N598&lt;&gt;0),"Rev","")</f>
        <v>Rev</v>
      </c>
      <c r="P598" s="244"/>
      <c r="Q598" s="244"/>
      <c r="R598" s="65">
        <v>100</v>
      </c>
      <c r="S598" s="67">
        <v>70000</v>
      </c>
      <c r="T598" s="67">
        <f>ROUNDDOWN(R598*S598,-3)</f>
        <v>7000000</v>
      </c>
      <c r="U598" s="247">
        <v>50</v>
      </c>
      <c r="V598" s="247">
        <v>70000</v>
      </c>
      <c r="W598" s="67">
        <f>ROUNDDOWN(U598*V598,-3)</f>
        <v>3500000</v>
      </c>
      <c r="X598" s="247"/>
      <c r="Y598" s="244"/>
    </row>
    <row r="599" spans="1:25" ht="13.2" x14ac:dyDescent="0.25">
      <c r="A599" s="1" t="s">
        <v>498</v>
      </c>
      <c r="B599" s="65"/>
      <c r="C599" s="66" t="s">
        <v>556</v>
      </c>
      <c r="D599" s="65">
        <v>8</v>
      </c>
      <c r="E599" s="65" t="s">
        <v>120</v>
      </c>
      <c r="F599" s="67">
        <v>1500000</v>
      </c>
      <c r="G599" s="154">
        <f>ROUNDDOWN(D599*F599,-3)</f>
        <v>12000000</v>
      </c>
      <c r="H599" s="188"/>
      <c r="I599" s="66" t="s">
        <v>556</v>
      </c>
      <c r="J599" s="65" cm="1">
        <f t="array" aca="1" ref="J599" ca="1">INDIRECT($J$5&amp;ROW())</f>
        <v>4</v>
      </c>
      <c r="K599" s="65" t="s">
        <v>120</v>
      </c>
      <c r="L599" s="67" cm="1">
        <f t="array" aca="1" ref="L599" ca="1">INDIRECT($L$5&amp;ROW())</f>
        <v>1500000</v>
      </c>
      <c r="M599" s="67">
        <f ca="1">ROUNDDOWN(J599*L599,-3)</f>
        <v>6000000</v>
      </c>
      <c r="N599" s="67">
        <f ca="1">G599-M599</f>
        <v>6000000</v>
      </c>
      <c r="O599" s="240" t="str">
        <f ca="1">IF(AND(ISBLANK(H599),N599&lt;&gt;0),"Rev","")</f>
        <v>Rev</v>
      </c>
      <c r="P599" s="244"/>
      <c r="Q599" s="244"/>
      <c r="R599" s="65">
        <v>8</v>
      </c>
      <c r="S599" s="67">
        <v>1500000</v>
      </c>
      <c r="T599" s="67">
        <f>ROUNDDOWN(R599*S599,-3)</f>
        <v>12000000</v>
      </c>
      <c r="U599" s="247">
        <v>4</v>
      </c>
      <c r="V599" s="247">
        <v>1500000</v>
      </c>
      <c r="W599" s="67">
        <f>ROUNDDOWN(U599*V599,-3)</f>
        <v>6000000</v>
      </c>
      <c r="X599" s="247"/>
      <c r="Y599" s="244"/>
    </row>
    <row r="600" spans="1:25" ht="13.2" x14ac:dyDescent="0.25">
      <c r="A600" s="1" t="s">
        <v>942</v>
      </c>
      <c r="B600" s="65"/>
      <c r="C600" s="66" t="s">
        <v>557</v>
      </c>
      <c r="D600" s="65">
        <v>8</v>
      </c>
      <c r="E600" s="65" t="s">
        <v>120</v>
      </c>
      <c r="F600" s="67">
        <v>1500000</v>
      </c>
      <c r="G600" s="154">
        <f>ROUNDDOWN(D600*F600,-3)</f>
        <v>12000000</v>
      </c>
      <c r="H600" s="188"/>
      <c r="I600" s="66" t="s">
        <v>557</v>
      </c>
      <c r="J600" s="65" cm="1">
        <f t="array" aca="1" ref="J600" ca="1">INDIRECT($J$5&amp;ROW())</f>
        <v>4</v>
      </c>
      <c r="K600" s="65" t="s">
        <v>120</v>
      </c>
      <c r="L600" s="67" cm="1">
        <f t="array" aca="1" ref="L600" ca="1">INDIRECT($L$5&amp;ROW())</f>
        <v>1500000</v>
      </c>
      <c r="M600" s="67">
        <f ca="1">ROUNDDOWN(J600*L600,-3)</f>
        <v>6000000</v>
      </c>
      <c r="N600" s="67">
        <f ca="1">G600-M600</f>
        <v>6000000</v>
      </c>
      <c r="O600" s="240" t="str">
        <f ca="1">IF(AND(ISBLANK(H600),N600&lt;&gt;0),"Rev","")</f>
        <v>Rev</v>
      </c>
      <c r="P600" s="244"/>
      <c r="Q600" s="244"/>
      <c r="R600" s="65">
        <v>8</v>
      </c>
      <c r="S600" s="67">
        <v>1500000</v>
      </c>
      <c r="T600" s="67">
        <f>ROUNDDOWN(R600*S600,-3)</f>
        <v>12000000</v>
      </c>
      <c r="U600" s="247">
        <v>4</v>
      </c>
      <c r="V600" s="247">
        <v>1500000</v>
      </c>
      <c r="W600" s="67">
        <f>ROUNDDOWN(U600*V600,-3)</f>
        <v>6000000</v>
      </c>
      <c r="X600" s="247"/>
      <c r="Y600" s="244"/>
    </row>
    <row r="601" spans="1:25" ht="13.2" x14ac:dyDescent="0.25">
      <c r="A601" s="1" t="s">
        <v>943</v>
      </c>
      <c r="B601" s="65"/>
      <c r="C601" s="66" t="s">
        <v>558</v>
      </c>
      <c r="D601" s="65">
        <v>8</v>
      </c>
      <c r="E601" s="65" t="s">
        <v>120</v>
      </c>
      <c r="F601" s="67">
        <v>1000000</v>
      </c>
      <c r="G601" s="154">
        <f>ROUNDDOWN(D601*F601,-3)</f>
        <v>8000000</v>
      </c>
      <c r="H601" s="188"/>
      <c r="I601" s="66" t="s">
        <v>558</v>
      </c>
      <c r="J601" s="65" cm="1">
        <f t="array" aca="1" ref="J601" ca="1">INDIRECT($J$5&amp;ROW())</f>
        <v>4</v>
      </c>
      <c r="K601" s="65" t="s">
        <v>120</v>
      </c>
      <c r="L601" s="67" cm="1">
        <f t="array" aca="1" ref="L601" ca="1">INDIRECT($L$5&amp;ROW())</f>
        <v>1000000</v>
      </c>
      <c r="M601" s="67">
        <f ca="1">ROUNDDOWN(J601*L601,-3)</f>
        <v>4000000</v>
      </c>
      <c r="N601" s="67">
        <f ca="1">G601-M601</f>
        <v>4000000</v>
      </c>
      <c r="O601" s="240" t="str">
        <f ca="1">IF(AND(ISBLANK(H601),N601&lt;&gt;0),"Rev","")</f>
        <v>Rev</v>
      </c>
      <c r="P601" s="244"/>
      <c r="Q601" s="244"/>
      <c r="R601" s="65">
        <v>8</v>
      </c>
      <c r="S601" s="67">
        <v>1000000</v>
      </c>
      <c r="T601" s="67">
        <f>ROUNDDOWN(R601*S601,-3)</f>
        <v>8000000</v>
      </c>
      <c r="U601" s="247">
        <v>4</v>
      </c>
      <c r="V601" s="247">
        <v>1000000</v>
      </c>
      <c r="W601" s="67">
        <f>ROUNDDOWN(U601*V601,-3)</f>
        <v>4000000</v>
      </c>
      <c r="X601" s="247"/>
      <c r="Y601" s="244"/>
    </row>
    <row r="602" spans="1:25" ht="13.2" x14ac:dyDescent="0.25">
      <c r="A602" s="1" t="s">
        <v>944</v>
      </c>
      <c r="B602" s="68" t="s">
        <v>525</v>
      </c>
      <c r="C602" s="69" t="s">
        <v>35</v>
      </c>
      <c r="D602" s="68"/>
      <c r="E602" s="68"/>
      <c r="F602" s="70"/>
      <c r="G602" s="155">
        <f>G603</f>
        <v>52170000</v>
      </c>
      <c r="H602" s="189" t="s">
        <v>525</v>
      </c>
      <c r="I602" s="69" t="s">
        <v>35</v>
      </c>
      <c r="J602" s="68"/>
      <c r="K602" s="68"/>
      <c r="L602" s="70"/>
      <c r="M602" s="70">
        <f ca="1">M603</f>
        <v>52170000</v>
      </c>
      <c r="N602" s="70">
        <f ca="1">N603</f>
        <v>0</v>
      </c>
      <c r="O602" s="155"/>
      <c r="P602" s="244"/>
      <c r="Q602" s="244"/>
      <c r="R602" s="68"/>
      <c r="S602" s="70"/>
      <c r="T602" s="70"/>
      <c r="U602" s="247"/>
      <c r="V602" s="244"/>
      <c r="W602" s="244"/>
      <c r="X602" s="247"/>
      <c r="Y602" s="244"/>
    </row>
    <row r="603" spans="1:25" ht="13.2" x14ac:dyDescent="0.25">
      <c r="A603" s="1" t="s">
        <v>945</v>
      </c>
      <c r="B603" s="65"/>
      <c r="C603" s="66" t="s">
        <v>946</v>
      </c>
      <c r="D603" s="65">
        <v>10</v>
      </c>
      <c r="E603" s="65" t="s">
        <v>26</v>
      </c>
      <c r="F603" s="67">
        <v>5217000</v>
      </c>
      <c r="G603" s="154">
        <f>ROUNDDOWN(D603*F603,-3)</f>
        <v>52170000</v>
      </c>
      <c r="H603" s="188"/>
      <c r="I603" s="66" t="s">
        <v>946</v>
      </c>
      <c r="J603" s="65" cm="1">
        <f t="array" aca="1" ref="J603" ca="1">INDIRECT($J$5&amp;ROW())</f>
        <v>10</v>
      </c>
      <c r="K603" s="65" t="s">
        <v>26</v>
      </c>
      <c r="L603" s="67" cm="1">
        <f t="array" aca="1" ref="L603" ca="1">INDIRECT($L$5&amp;ROW())</f>
        <v>5217000</v>
      </c>
      <c r="M603" s="67">
        <f ca="1">ROUNDDOWN(J603*L603,-3)</f>
        <v>52170000</v>
      </c>
      <c r="N603" s="67">
        <f ca="1">G603-M603</f>
        <v>0</v>
      </c>
      <c r="O603" s="240" t="str">
        <f ca="1">IF(AND(ISBLANK(H603),N603&lt;&gt;0),"Rev","")</f>
        <v/>
      </c>
      <c r="P603" s="244"/>
      <c r="Q603" s="244"/>
      <c r="R603" s="65">
        <v>10</v>
      </c>
      <c r="S603" s="67">
        <v>5217000</v>
      </c>
      <c r="T603" s="67">
        <f>ROUNDDOWN(R603*S603,-3)</f>
        <v>52170000</v>
      </c>
      <c r="U603" s="247">
        <v>10</v>
      </c>
      <c r="V603" s="247">
        <v>5217000</v>
      </c>
      <c r="W603" s="67">
        <f>ROUNDDOWN(U603*V603,-3)</f>
        <v>52170000</v>
      </c>
      <c r="X603" s="247"/>
      <c r="Y603" s="244"/>
    </row>
    <row r="604" spans="1:25" ht="13.2" x14ac:dyDescent="0.25">
      <c r="A604" s="1"/>
      <c r="C604" s="5"/>
      <c r="D604" s="6"/>
      <c r="E604" s="6"/>
      <c r="F604" s="7"/>
      <c r="G604" s="7"/>
      <c r="I604" s="5"/>
      <c r="J604" s="6"/>
      <c r="K604" s="6"/>
      <c r="L604" s="7"/>
      <c r="M604" s="7"/>
    </row>
    <row r="605" spans="1:25" s="1" customFormat="1" x14ac:dyDescent="0.3">
      <c r="C605" s="5"/>
      <c r="D605" s="6"/>
      <c r="F605" s="7"/>
      <c r="G605" s="23" t="s">
        <v>947</v>
      </c>
      <c r="I605" s="5"/>
      <c r="J605" s="6"/>
      <c r="L605" s="7"/>
      <c r="M605" s="23" t="s">
        <v>947</v>
      </c>
      <c r="O605" s="6"/>
    </row>
    <row r="606" spans="1:25" s="1" customFormat="1" x14ac:dyDescent="0.3">
      <c r="C606" s="5"/>
      <c r="D606" s="6"/>
      <c r="F606" s="7"/>
      <c r="G606" s="23" t="s">
        <v>534</v>
      </c>
      <c r="I606" s="5"/>
      <c r="J606" s="6"/>
      <c r="L606" s="7"/>
      <c r="M606" s="23" t="s">
        <v>534</v>
      </c>
      <c r="O606" s="6"/>
    </row>
    <row r="607" spans="1:25" s="1" customFormat="1" x14ac:dyDescent="0.3">
      <c r="C607" s="5"/>
      <c r="D607" s="6"/>
      <c r="F607" s="7"/>
      <c r="G607" s="23" t="s">
        <v>511</v>
      </c>
      <c r="I607" s="5"/>
      <c r="J607" s="6"/>
      <c r="L607" s="7"/>
      <c r="M607" s="23" t="s">
        <v>511</v>
      </c>
      <c r="O607" s="6"/>
    </row>
    <row r="608" spans="1:25" s="1" customFormat="1" x14ac:dyDescent="0.3">
      <c r="C608" s="5"/>
      <c r="D608" s="6"/>
      <c r="F608" s="7"/>
      <c r="G608" s="23"/>
      <c r="I608" s="5"/>
      <c r="J608" s="6"/>
      <c r="L608" s="7"/>
      <c r="M608" s="23"/>
      <c r="O608" s="6"/>
    </row>
    <row r="609" spans="3:15" s="1" customFormat="1" x14ac:dyDescent="0.3">
      <c r="C609" s="5"/>
      <c r="D609" s="6"/>
      <c r="F609" s="7"/>
      <c r="G609" s="23"/>
      <c r="I609" s="5"/>
      <c r="J609" s="6"/>
      <c r="L609" s="7"/>
      <c r="M609" s="23"/>
      <c r="O609" s="6"/>
    </row>
    <row r="610" spans="3:15" s="1" customFormat="1" x14ac:dyDescent="0.3">
      <c r="C610" s="5"/>
      <c r="D610" s="6"/>
      <c r="F610" s="7"/>
      <c r="G610" s="23"/>
      <c r="I610" s="5"/>
      <c r="J610" s="6"/>
      <c r="L610" s="7"/>
      <c r="M610" s="23"/>
      <c r="O610" s="6"/>
    </row>
    <row r="611" spans="3:15" s="1" customFormat="1" x14ac:dyDescent="0.3">
      <c r="C611" s="5"/>
      <c r="D611" s="6"/>
      <c r="F611" s="7"/>
      <c r="G611" s="23"/>
      <c r="I611" s="5"/>
      <c r="J611" s="6"/>
      <c r="L611" s="7"/>
      <c r="M611" s="23"/>
      <c r="O611" s="6"/>
    </row>
    <row r="612" spans="3:15" s="1" customFormat="1" x14ac:dyDescent="0.3">
      <c r="C612" s="5"/>
      <c r="D612" s="6"/>
      <c r="F612" s="7"/>
      <c r="G612" s="23"/>
      <c r="I612" s="5"/>
      <c r="J612" s="6"/>
      <c r="L612" s="7"/>
      <c r="M612" s="23"/>
      <c r="O612" s="6"/>
    </row>
    <row r="613" spans="3:15" s="1" customFormat="1" x14ac:dyDescent="0.3">
      <c r="C613" s="5"/>
      <c r="D613" s="6"/>
      <c r="F613" s="7"/>
      <c r="G613" s="24" t="s">
        <v>526</v>
      </c>
      <c r="I613" s="5"/>
      <c r="J613" s="6"/>
      <c r="L613" s="7"/>
      <c r="M613" s="24" t="s">
        <v>526</v>
      </c>
      <c r="O613" s="6"/>
    </row>
    <row r="614" spans="3:15" s="1" customFormat="1" x14ac:dyDescent="0.3">
      <c r="C614" s="5"/>
      <c r="D614" s="6"/>
      <c r="F614" s="7"/>
      <c r="G614" s="23" t="s">
        <v>527</v>
      </c>
      <c r="I614" s="5"/>
      <c r="J614" s="6"/>
      <c r="L614" s="7"/>
      <c r="M614" s="23" t="s">
        <v>527</v>
      </c>
      <c r="O614" s="6"/>
    </row>
    <row r="615" spans="3:15" s="1" customFormat="1" ht="13.2" x14ac:dyDescent="0.3">
      <c r="C615" s="5"/>
      <c r="D615" s="6"/>
      <c r="E615" s="6"/>
      <c r="F615" s="7"/>
      <c r="G615" s="7"/>
      <c r="I615" s="5"/>
      <c r="J615" s="6"/>
      <c r="K615" s="6"/>
      <c r="L615" s="7"/>
      <c r="M615" s="7"/>
      <c r="O615" s="6"/>
    </row>
    <row r="616" spans="3:15" s="1" customFormat="1" ht="13.2" x14ac:dyDescent="0.3">
      <c r="C616" s="5"/>
      <c r="D616" s="6"/>
      <c r="E616" s="6"/>
      <c r="F616" s="7"/>
      <c r="G616" s="7"/>
      <c r="I616" s="5"/>
      <c r="J616" s="6"/>
      <c r="K616" s="6"/>
      <c r="L616" s="7"/>
      <c r="M616" s="7"/>
      <c r="O616" s="6"/>
    </row>
    <row r="617" spans="3:15" s="1" customFormat="1" ht="13.2" x14ac:dyDescent="0.3">
      <c r="C617" s="5"/>
      <c r="D617" s="6"/>
      <c r="E617" s="6"/>
      <c r="F617" s="7"/>
      <c r="G617" s="7"/>
      <c r="I617" s="5"/>
      <c r="J617" s="6"/>
      <c r="K617" s="6"/>
      <c r="L617" s="7"/>
      <c r="M617" s="7"/>
      <c r="O617" s="6"/>
    </row>
    <row r="618" spans="3:15" s="1" customFormat="1" ht="13.2" x14ac:dyDescent="0.3">
      <c r="C618" s="5"/>
      <c r="D618" s="6"/>
      <c r="E618" s="6"/>
      <c r="F618" s="7"/>
      <c r="G618" s="7"/>
      <c r="I618" s="5"/>
      <c r="J618" s="6"/>
      <c r="K618" s="6"/>
      <c r="L618" s="7"/>
      <c r="M618" s="7"/>
      <c r="O618" s="6"/>
    </row>
    <row r="619" spans="3:15" s="1" customFormat="1" ht="13.2" x14ac:dyDescent="0.3">
      <c r="C619" s="5"/>
      <c r="D619" s="6"/>
      <c r="E619" s="6"/>
      <c r="F619" s="7"/>
      <c r="G619" s="7"/>
      <c r="I619" s="5"/>
      <c r="J619" s="6"/>
      <c r="K619" s="6"/>
      <c r="L619" s="7"/>
      <c r="M619" s="7"/>
      <c r="O619" s="6"/>
    </row>
    <row r="620" spans="3:15" s="1" customFormat="1" ht="13.2" x14ac:dyDescent="0.3">
      <c r="C620" s="5"/>
      <c r="D620" s="6"/>
      <c r="E620" s="6"/>
      <c r="F620" s="7"/>
      <c r="G620" s="7"/>
      <c r="I620" s="5"/>
      <c r="J620" s="6"/>
      <c r="K620" s="6"/>
      <c r="L620" s="7"/>
      <c r="M620" s="7"/>
      <c r="O620" s="6"/>
    </row>
    <row r="621" spans="3:15" s="1" customFormat="1" ht="13.2" x14ac:dyDescent="0.3">
      <c r="C621" s="5"/>
      <c r="D621" s="6"/>
      <c r="E621" s="6"/>
      <c r="F621" s="7"/>
      <c r="G621" s="7"/>
      <c r="I621" s="5"/>
      <c r="J621" s="6"/>
      <c r="K621" s="6"/>
      <c r="L621" s="7"/>
      <c r="M621" s="7"/>
      <c r="O621" s="6"/>
    </row>
    <row r="622" spans="3:15" s="1" customFormat="1" ht="13.2" x14ac:dyDescent="0.3">
      <c r="C622" s="5"/>
      <c r="D622" s="6"/>
      <c r="E622" s="6"/>
      <c r="F622" s="7"/>
      <c r="G622" s="7"/>
      <c r="I622" s="5"/>
      <c r="J622" s="6"/>
      <c r="K622" s="6"/>
      <c r="L622" s="7"/>
      <c r="M622" s="7"/>
      <c r="O622" s="6"/>
    </row>
    <row r="623" spans="3:15" s="1" customFormat="1" ht="13.2" x14ac:dyDescent="0.3">
      <c r="C623" s="5"/>
      <c r="D623" s="6"/>
      <c r="E623" s="6"/>
      <c r="F623" s="7"/>
      <c r="G623" s="7"/>
      <c r="I623" s="5"/>
      <c r="J623" s="6"/>
      <c r="K623" s="6"/>
      <c r="L623" s="7"/>
      <c r="M623" s="7"/>
      <c r="O623" s="6"/>
    </row>
    <row r="624" spans="3:15" s="1" customFormat="1" ht="13.2" x14ac:dyDescent="0.3">
      <c r="C624" s="5"/>
      <c r="D624" s="6"/>
      <c r="E624" s="6"/>
      <c r="F624" s="7"/>
      <c r="G624" s="7"/>
      <c r="I624" s="5"/>
      <c r="J624" s="6"/>
      <c r="K624" s="6"/>
      <c r="L624" s="7"/>
      <c r="M624" s="7"/>
      <c r="O624" s="6"/>
    </row>
    <row r="625" spans="3:15" s="1" customFormat="1" ht="13.2" x14ac:dyDescent="0.3">
      <c r="C625" s="5"/>
      <c r="D625" s="6"/>
      <c r="E625" s="6"/>
      <c r="F625" s="7"/>
      <c r="G625" s="7"/>
      <c r="I625" s="5"/>
      <c r="J625" s="6"/>
      <c r="K625" s="6"/>
      <c r="L625" s="7"/>
      <c r="M625" s="7"/>
      <c r="O625" s="6"/>
    </row>
    <row r="626" spans="3:15" s="1" customFormat="1" ht="13.2" x14ac:dyDescent="0.3">
      <c r="C626" s="5"/>
      <c r="D626" s="6"/>
      <c r="E626" s="6"/>
      <c r="F626" s="7"/>
      <c r="G626" s="7"/>
      <c r="I626" s="5"/>
      <c r="J626" s="6"/>
      <c r="K626" s="6"/>
      <c r="L626" s="7"/>
      <c r="M626" s="7"/>
      <c r="O626" s="6"/>
    </row>
    <row r="627" spans="3:15" s="1" customFormat="1" ht="13.2" x14ac:dyDescent="0.3">
      <c r="C627" s="5"/>
      <c r="D627" s="6"/>
      <c r="E627" s="6"/>
      <c r="F627" s="7"/>
      <c r="G627" s="7"/>
      <c r="I627" s="5"/>
      <c r="J627" s="6"/>
      <c r="K627" s="6"/>
      <c r="L627" s="7"/>
      <c r="M627" s="7"/>
      <c r="O627" s="6"/>
    </row>
    <row r="628" spans="3:15" s="1" customFormat="1" ht="13.2" x14ac:dyDescent="0.3">
      <c r="C628" s="5"/>
      <c r="D628" s="6"/>
      <c r="E628" s="6"/>
      <c r="F628" s="7"/>
      <c r="G628" s="7"/>
      <c r="I628" s="5"/>
      <c r="J628" s="6"/>
      <c r="K628" s="6"/>
      <c r="L628" s="7"/>
      <c r="M628" s="7"/>
      <c r="O628" s="6"/>
    </row>
    <row r="629" spans="3:15" s="1" customFormat="1" ht="13.2" x14ac:dyDescent="0.3">
      <c r="C629" s="5"/>
      <c r="D629" s="6"/>
      <c r="E629" s="6"/>
      <c r="F629" s="7"/>
      <c r="G629" s="7"/>
      <c r="I629" s="5"/>
      <c r="J629" s="6"/>
      <c r="K629" s="6"/>
      <c r="L629" s="7"/>
      <c r="M629" s="7"/>
      <c r="O629" s="6"/>
    </row>
    <row r="630" spans="3:15" s="1" customFormat="1" ht="13.2" x14ac:dyDescent="0.3">
      <c r="C630" s="5"/>
      <c r="D630" s="6"/>
      <c r="E630" s="6"/>
      <c r="F630" s="7"/>
      <c r="G630" s="7"/>
      <c r="I630" s="5"/>
      <c r="J630" s="6"/>
      <c r="K630" s="6"/>
      <c r="L630" s="7"/>
      <c r="M630" s="7"/>
      <c r="O630" s="6"/>
    </row>
    <row r="631" spans="3:15" s="1" customFormat="1" ht="13.2" x14ac:dyDescent="0.3">
      <c r="C631" s="5"/>
      <c r="D631" s="6"/>
      <c r="E631" s="6"/>
      <c r="F631" s="7"/>
      <c r="G631" s="7"/>
      <c r="I631" s="5"/>
      <c r="J631" s="6"/>
      <c r="K631" s="6"/>
      <c r="L631" s="7"/>
      <c r="M631" s="7"/>
      <c r="O631" s="6"/>
    </row>
    <row r="632" spans="3:15" s="1" customFormat="1" ht="13.2" x14ac:dyDescent="0.3">
      <c r="C632" s="5"/>
      <c r="D632" s="6"/>
      <c r="E632" s="6"/>
      <c r="F632" s="7"/>
      <c r="G632" s="7"/>
      <c r="I632" s="5"/>
      <c r="J632" s="6"/>
      <c r="K632" s="6"/>
      <c r="L632" s="7"/>
      <c r="M632" s="7"/>
      <c r="O632" s="6"/>
    </row>
    <row r="633" spans="3:15" s="1" customFormat="1" ht="13.2" x14ac:dyDescent="0.3">
      <c r="C633" s="5"/>
      <c r="D633" s="6"/>
      <c r="E633" s="6"/>
      <c r="F633" s="7"/>
      <c r="G633" s="7"/>
      <c r="I633" s="5"/>
      <c r="J633" s="6"/>
      <c r="K633" s="6"/>
      <c r="L633" s="7"/>
      <c r="M633" s="7"/>
      <c r="O633" s="6"/>
    </row>
    <row r="634" spans="3:15" s="1" customFormat="1" ht="13.2" x14ac:dyDescent="0.3">
      <c r="C634" s="5"/>
      <c r="D634" s="6"/>
      <c r="E634" s="6"/>
      <c r="F634" s="7"/>
      <c r="G634" s="7"/>
      <c r="I634" s="5"/>
      <c r="J634" s="6"/>
      <c r="K634" s="6"/>
      <c r="L634" s="7"/>
      <c r="M634" s="7"/>
      <c r="O634" s="6"/>
    </row>
    <row r="635" spans="3:15" s="1" customFormat="1" ht="13.2" x14ac:dyDescent="0.3">
      <c r="C635" s="5"/>
      <c r="D635" s="6"/>
      <c r="E635" s="6"/>
      <c r="F635" s="7"/>
      <c r="G635" s="7"/>
      <c r="I635" s="5"/>
      <c r="J635" s="6"/>
      <c r="K635" s="6"/>
      <c r="L635" s="7"/>
      <c r="M635" s="7"/>
      <c r="O635" s="6"/>
    </row>
    <row r="636" spans="3:15" s="1" customFormat="1" ht="13.2" x14ac:dyDescent="0.3">
      <c r="C636" s="5"/>
      <c r="D636" s="6"/>
      <c r="E636" s="6"/>
      <c r="F636" s="7"/>
      <c r="G636" s="7"/>
      <c r="I636" s="5"/>
      <c r="J636" s="6"/>
      <c r="K636" s="6"/>
      <c r="L636" s="7"/>
      <c r="M636" s="7"/>
      <c r="O636" s="6"/>
    </row>
    <row r="637" spans="3:15" s="1" customFormat="1" ht="13.2" x14ac:dyDescent="0.3">
      <c r="C637" s="5"/>
      <c r="D637" s="6"/>
      <c r="E637" s="6"/>
      <c r="F637" s="7"/>
      <c r="G637" s="7"/>
      <c r="I637" s="5"/>
      <c r="J637" s="6"/>
      <c r="K637" s="6"/>
      <c r="L637" s="7"/>
      <c r="M637" s="7"/>
      <c r="O637" s="6"/>
    </row>
    <row r="638" spans="3:15" s="1" customFormat="1" ht="13.2" x14ac:dyDescent="0.3">
      <c r="C638" s="5"/>
      <c r="D638" s="6"/>
      <c r="E638" s="6"/>
      <c r="F638" s="7"/>
      <c r="G638" s="7"/>
      <c r="I638" s="5"/>
      <c r="J638" s="6"/>
      <c r="K638" s="6"/>
      <c r="L638" s="7"/>
      <c r="M638" s="7"/>
      <c r="O638" s="6"/>
    </row>
    <row r="639" spans="3:15" s="1" customFormat="1" ht="13.2" x14ac:dyDescent="0.3">
      <c r="C639" s="5"/>
      <c r="D639" s="6"/>
      <c r="E639" s="6"/>
      <c r="F639" s="7"/>
      <c r="G639" s="7"/>
      <c r="I639" s="5"/>
      <c r="J639" s="6"/>
      <c r="K639" s="6"/>
      <c r="L639" s="7"/>
      <c r="M639" s="7"/>
      <c r="O639" s="6"/>
    </row>
    <row r="640" spans="3:15" s="1" customFormat="1" ht="13.2" x14ac:dyDescent="0.3">
      <c r="C640" s="5"/>
      <c r="D640" s="6"/>
      <c r="E640" s="6"/>
      <c r="F640" s="7"/>
      <c r="G640" s="7"/>
      <c r="I640" s="5"/>
      <c r="J640" s="6"/>
      <c r="K640" s="6"/>
      <c r="L640" s="7"/>
      <c r="M640" s="7"/>
      <c r="O640" s="6"/>
    </row>
    <row r="641" spans="3:15" s="1" customFormat="1" ht="13.2" x14ac:dyDescent="0.3">
      <c r="C641" s="5"/>
      <c r="D641" s="6"/>
      <c r="E641" s="6"/>
      <c r="F641" s="7"/>
      <c r="G641" s="7"/>
      <c r="I641" s="5"/>
      <c r="J641" s="6"/>
      <c r="K641" s="6"/>
      <c r="L641" s="7"/>
      <c r="M641" s="7"/>
      <c r="O641" s="6"/>
    </row>
    <row r="642" spans="3:15" s="1" customFormat="1" ht="13.2" x14ac:dyDescent="0.3">
      <c r="C642" s="5"/>
      <c r="D642" s="6"/>
      <c r="E642" s="6"/>
      <c r="F642" s="7"/>
      <c r="G642" s="7"/>
      <c r="I642" s="5"/>
      <c r="J642" s="6"/>
      <c r="K642" s="6"/>
      <c r="L642" s="7"/>
      <c r="M642" s="7"/>
      <c r="O642" s="6"/>
    </row>
    <row r="643" spans="3:15" s="1" customFormat="1" ht="13.2" x14ac:dyDescent="0.3">
      <c r="C643" s="5"/>
      <c r="D643" s="6"/>
      <c r="E643" s="6"/>
      <c r="F643" s="7"/>
      <c r="G643" s="7"/>
      <c r="I643" s="5"/>
      <c r="J643" s="6"/>
      <c r="K643" s="6"/>
      <c r="L643" s="7"/>
      <c r="M643" s="7"/>
      <c r="O643" s="6"/>
    </row>
    <row r="644" spans="3:15" s="1" customFormat="1" ht="13.2" x14ac:dyDescent="0.3">
      <c r="C644" s="5"/>
      <c r="D644" s="6"/>
      <c r="E644" s="6"/>
      <c r="F644" s="7"/>
      <c r="G644" s="7"/>
      <c r="I644" s="5"/>
      <c r="J644" s="6"/>
      <c r="K644" s="6"/>
      <c r="L644" s="7"/>
      <c r="M644" s="7"/>
      <c r="O644" s="6"/>
    </row>
    <row r="645" spans="3:15" s="1" customFormat="1" ht="13.2" x14ac:dyDescent="0.3">
      <c r="C645" s="5"/>
      <c r="D645" s="6"/>
      <c r="E645" s="6"/>
      <c r="F645" s="7"/>
      <c r="G645" s="7"/>
      <c r="I645" s="5"/>
      <c r="J645" s="6"/>
      <c r="K645" s="6"/>
      <c r="L645" s="7"/>
      <c r="M645" s="7"/>
      <c r="O645" s="6"/>
    </row>
    <row r="646" spans="3:15" s="1" customFormat="1" ht="13.2" x14ac:dyDescent="0.3">
      <c r="C646" s="5"/>
      <c r="D646" s="6"/>
      <c r="E646" s="6"/>
      <c r="F646" s="7"/>
      <c r="G646" s="7"/>
      <c r="I646" s="5"/>
      <c r="J646" s="6"/>
      <c r="K646" s="6"/>
      <c r="L646" s="7"/>
      <c r="M646" s="7"/>
      <c r="O646" s="6"/>
    </row>
    <row r="647" spans="3:15" s="1" customFormat="1" ht="13.2" x14ac:dyDescent="0.3">
      <c r="C647" s="5"/>
      <c r="D647" s="6"/>
      <c r="E647" s="6"/>
      <c r="F647" s="7"/>
      <c r="G647" s="7"/>
      <c r="I647" s="5"/>
      <c r="J647" s="6"/>
      <c r="K647" s="6"/>
      <c r="L647" s="7"/>
      <c r="M647" s="7"/>
      <c r="O647" s="6"/>
    </row>
    <row r="648" spans="3:15" s="1" customFormat="1" ht="13.2" x14ac:dyDescent="0.3">
      <c r="C648" s="5"/>
      <c r="D648" s="6"/>
      <c r="E648" s="6"/>
      <c r="F648" s="7"/>
      <c r="G648" s="7"/>
      <c r="I648" s="5"/>
      <c r="J648" s="6"/>
      <c r="K648" s="6"/>
      <c r="L648" s="7"/>
      <c r="M648" s="7"/>
      <c r="O648" s="6"/>
    </row>
    <row r="649" spans="3:15" s="1" customFormat="1" ht="13.2" x14ac:dyDescent="0.3">
      <c r="C649" s="5"/>
      <c r="D649" s="6"/>
      <c r="E649" s="6"/>
      <c r="F649" s="7"/>
      <c r="G649" s="7"/>
      <c r="I649" s="5"/>
      <c r="J649" s="6"/>
      <c r="K649" s="6"/>
      <c r="L649" s="7"/>
      <c r="M649" s="7"/>
      <c r="O649" s="6"/>
    </row>
    <row r="650" spans="3:15" s="1" customFormat="1" ht="13.2" x14ac:dyDescent="0.3">
      <c r="C650" s="5"/>
      <c r="D650" s="6"/>
      <c r="E650" s="6"/>
      <c r="F650" s="7"/>
      <c r="G650" s="7"/>
      <c r="I650" s="5"/>
      <c r="J650" s="6"/>
      <c r="K650" s="6"/>
      <c r="L650" s="7"/>
      <c r="M650" s="7"/>
      <c r="O650" s="6"/>
    </row>
    <row r="651" spans="3:15" s="1" customFormat="1" ht="13.2" x14ac:dyDescent="0.3">
      <c r="C651" s="5"/>
      <c r="D651" s="6"/>
      <c r="E651" s="6"/>
      <c r="F651" s="7"/>
      <c r="G651" s="7"/>
      <c r="I651" s="5"/>
      <c r="J651" s="6"/>
      <c r="K651" s="6"/>
      <c r="L651" s="7"/>
      <c r="M651" s="7"/>
      <c r="O651" s="6"/>
    </row>
    <row r="652" spans="3:15" s="1" customFormat="1" ht="13.2" x14ac:dyDescent="0.3">
      <c r="C652" s="5"/>
      <c r="D652" s="6"/>
      <c r="E652" s="6"/>
      <c r="F652" s="7"/>
      <c r="G652" s="7"/>
      <c r="I652" s="5"/>
      <c r="J652" s="6"/>
      <c r="K652" s="6"/>
      <c r="L652" s="7"/>
      <c r="M652" s="7"/>
      <c r="O652" s="6"/>
    </row>
    <row r="653" spans="3:15" s="1" customFormat="1" ht="13.2" x14ac:dyDescent="0.3">
      <c r="C653" s="5"/>
      <c r="D653" s="6"/>
      <c r="E653" s="6"/>
      <c r="F653" s="7"/>
      <c r="G653" s="7"/>
      <c r="I653" s="5"/>
      <c r="J653" s="6"/>
      <c r="K653" s="6"/>
      <c r="L653" s="7"/>
      <c r="M653" s="7"/>
      <c r="O653" s="6"/>
    </row>
    <row r="654" spans="3:15" s="1" customFormat="1" ht="13.2" x14ac:dyDescent="0.3">
      <c r="C654" s="5"/>
      <c r="D654" s="6"/>
      <c r="E654" s="6"/>
      <c r="F654" s="7"/>
      <c r="G654" s="7"/>
      <c r="I654" s="5"/>
      <c r="J654" s="6"/>
      <c r="K654" s="6"/>
      <c r="L654" s="7"/>
      <c r="M654" s="7"/>
      <c r="O654" s="6"/>
    </row>
    <row r="655" spans="3:15" s="1" customFormat="1" ht="13.2" x14ac:dyDescent="0.3">
      <c r="C655" s="5"/>
      <c r="D655" s="6"/>
      <c r="E655" s="6"/>
      <c r="F655" s="7"/>
      <c r="G655" s="7"/>
      <c r="I655" s="5"/>
      <c r="J655" s="6"/>
      <c r="K655" s="6"/>
      <c r="L655" s="7"/>
      <c r="M655" s="7"/>
      <c r="O655" s="6"/>
    </row>
    <row r="656" spans="3:15" s="1" customFormat="1" ht="13.2" x14ac:dyDescent="0.3">
      <c r="C656" s="5"/>
      <c r="D656" s="6"/>
      <c r="E656" s="6"/>
      <c r="F656" s="7"/>
      <c r="G656" s="7"/>
      <c r="I656" s="5"/>
      <c r="J656" s="6"/>
      <c r="K656" s="6"/>
      <c r="L656" s="7"/>
      <c r="M656" s="7"/>
      <c r="O656" s="6"/>
    </row>
    <row r="657" spans="3:15" s="1" customFormat="1" ht="13.2" x14ac:dyDescent="0.3">
      <c r="C657" s="5"/>
      <c r="D657" s="6"/>
      <c r="E657" s="6"/>
      <c r="F657" s="7"/>
      <c r="G657" s="7"/>
      <c r="I657" s="5"/>
      <c r="J657" s="6"/>
      <c r="K657" s="6"/>
      <c r="L657" s="7"/>
      <c r="M657" s="7"/>
      <c r="O657" s="6"/>
    </row>
    <row r="658" spans="3:15" s="1" customFormat="1" ht="13.2" x14ac:dyDescent="0.3">
      <c r="C658" s="5"/>
      <c r="D658" s="6"/>
      <c r="E658" s="6"/>
      <c r="F658" s="7"/>
      <c r="G658" s="7"/>
      <c r="I658" s="5"/>
      <c r="J658" s="6"/>
      <c r="K658" s="6"/>
      <c r="L658" s="7"/>
      <c r="M658" s="7"/>
      <c r="O658" s="6"/>
    </row>
    <row r="659" spans="3:15" s="1" customFormat="1" ht="13.2" x14ac:dyDescent="0.3">
      <c r="C659" s="5"/>
      <c r="D659" s="6"/>
      <c r="E659" s="6"/>
      <c r="F659" s="7"/>
      <c r="G659" s="7"/>
      <c r="I659" s="5"/>
      <c r="J659" s="6"/>
      <c r="K659" s="6"/>
      <c r="L659" s="7"/>
      <c r="M659" s="7"/>
      <c r="O659" s="6"/>
    </row>
    <row r="660" spans="3:15" s="1" customFormat="1" ht="13.2" x14ac:dyDescent="0.3">
      <c r="C660" s="5"/>
      <c r="D660" s="6"/>
      <c r="E660" s="6"/>
      <c r="F660" s="7"/>
      <c r="G660" s="7"/>
      <c r="I660" s="5"/>
      <c r="J660" s="6"/>
      <c r="K660" s="6"/>
      <c r="L660" s="7"/>
      <c r="M660" s="7"/>
      <c r="O660" s="6"/>
    </row>
    <row r="661" spans="3:15" s="1" customFormat="1" ht="13.2" x14ac:dyDescent="0.3">
      <c r="C661" s="5"/>
      <c r="D661" s="6"/>
      <c r="E661" s="6"/>
      <c r="F661" s="7"/>
      <c r="G661" s="7"/>
      <c r="I661" s="5"/>
      <c r="J661" s="6"/>
      <c r="K661" s="6"/>
      <c r="L661" s="7"/>
      <c r="M661" s="7"/>
      <c r="O661" s="6"/>
    </row>
    <row r="662" spans="3:15" s="1" customFormat="1" ht="13.2" x14ac:dyDescent="0.3">
      <c r="C662" s="5"/>
      <c r="D662" s="6"/>
      <c r="E662" s="6"/>
      <c r="F662" s="7"/>
      <c r="G662" s="7"/>
      <c r="I662" s="5"/>
      <c r="J662" s="6"/>
      <c r="K662" s="6"/>
      <c r="L662" s="7"/>
      <c r="M662" s="7"/>
      <c r="O662" s="6"/>
    </row>
    <row r="663" spans="3:15" s="1" customFormat="1" ht="13.2" x14ac:dyDescent="0.3">
      <c r="C663" s="5"/>
      <c r="D663" s="6"/>
      <c r="E663" s="6"/>
      <c r="F663" s="7"/>
      <c r="G663" s="7"/>
      <c r="I663" s="5"/>
      <c r="J663" s="6"/>
      <c r="K663" s="6"/>
      <c r="L663" s="7"/>
      <c r="M663" s="7"/>
      <c r="O663" s="6"/>
    </row>
    <row r="664" spans="3:15" s="1" customFormat="1" ht="13.2" x14ac:dyDescent="0.3">
      <c r="C664" s="5"/>
      <c r="D664" s="6"/>
      <c r="E664" s="6"/>
      <c r="F664" s="7"/>
      <c r="G664" s="7"/>
      <c r="I664" s="5"/>
      <c r="J664" s="6"/>
      <c r="K664" s="6"/>
      <c r="L664" s="7"/>
      <c r="M664" s="7"/>
      <c r="O664" s="6"/>
    </row>
    <row r="665" spans="3:15" s="1" customFormat="1" ht="13.2" x14ac:dyDescent="0.3">
      <c r="C665" s="5"/>
      <c r="D665" s="6"/>
      <c r="E665" s="6"/>
      <c r="F665" s="7"/>
      <c r="G665" s="7"/>
      <c r="I665" s="5"/>
      <c r="J665" s="6"/>
      <c r="K665" s="6"/>
      <c r="L665" s="7"/>
      <c r="M665" s="7"/>
      <c r="O665" s="6"/>
    </row>
    <row r="666" spans="3:15" s="1" customFormat="1" ht="13.2" x14ac:dyDescent="0.3">
      <c r="C666" s="5"/>
      <c r="D666" s="6"/>
      <c r="E666" s="6"/>
      <c r="F666" s="7"/>
      <c r="G666" s="7"/>
      <c r="I666" s="5"/>
      <c r="J666" s="6"/>
      <c r="K666" s="6"/>
      <c r="L666" s="7"/>
      <c r="M666" s="7"/>
      <c r="O666" s="6"/>
    </row>
    <row r="667" spans="3:15" s="1" customFormat="1" ht="13.2" x14ac:dyDescent="0.3">
      <c r="C667" s="5"/>
      <c r="D667" s="6"/>
      <c r="E667" s="6"/>
      <c r="F667" s="7"/>
      <c r="G667" s="7"/>
      <c r="I667" s="5"/>
      <c r="J667" s="6"/>
      <c r="K667" s="6"/>
      <c r="L667" s="7"/>
      <c r="M667" s="7"/>
      <c r="O667" s="6"/>
    </row>
    <row r="668" spans="3:15" s="1" customFormat="1" ht="13.2" x14ac:dyDescent="0.3">
      <c r="C668" s="5"/>
      <c r="D668" s="6"/>
      <c r="E668" s="6"/>
      <c r="F668" s="7"/>
      <c r="G668" s="7"/>
      <c r="I668" s="5"/>
      <c r="J668" s="6"/>
      <c r="K668" s="6"/>
      <c r="L668" s="7"/>
      <c r="M668" s="7"/>
      <c r="O668" s="6"/>
    </row>
    <row r="669" spans="3:15" s="1" customFormat="1" ht="13.2" x14ac:dyDescent="0.3">
      <c r="C669" s="5"/>
      <c r="D669" s="6"/>
      <c r="E669" s="6"/>
      <c r="F669" s="7"/>
      <c r="G669" s="7"/>
      <c r="I669" s="5"/>
      <c r="J669" s="6"/>
      <c r="K669" s="6"/>
      <c r="L669" s="7"/>
      <c r="M669" s="7"/>
      <c r="O669" s="6"/>
    </row>
    <row r="670" spans="3:15" s="1" customFormat="1" ht="13.2" x14ac:dyDescent="0.3">
      <c r="C670" s="5"/>
      <c r="D670" s="6"/>
      <c r="E670" s="6"/>
      <c r="F670" s="7"/>
      <c r="G670" s="7"/>
      <c r="I670" s="5"/>
      <c r="J670" s="6"/>
      <c r="K670" s="6"/>
      <c r="L670" s="7"/>
      <c r="M670" s="7"/>
      <c r="O670" s="6"/>
    </row>
    <row r="671" spans="3:15" s="1" customFormat="1" ht="13.2" x14ac:dyDescent="0.3">
      <c r="C671" s="5"/>
      <c r="D671" s="6"/>
      <c r="E671" s="6"/>
      <c r="F671" s="7"/>
      <c r="G671" s="7"/>
      <c r="I671" s="5"/>
      <c r="J671" s="6"/>
      <c r="K671" s="6"/>
      <c r="L671" s="7"/>
      <c r="M671" s="7"/>
      <c r="O671" s="6"/>
    </row>
    <row r="672" spans="3:15" s="1" customFormat="1" ht="13.2" x14ac:dyDescent="0.3">
      <c r="C672" s="5"/>
      <c r="D672" s="6"/>
      <c r="E672" s="6"/>
      <c r="F672" s="7"/>
      <c r="G672" s="7"/>
      <c r="I672" s="5"/>
      <c r="J672" s="6"/>
      <c r="K672" s="6"/>
      <c r="L672" s="7"/>
      <c r="M672" s="7"/>
      <c r="O672" s="6"/>
    </row>
    <row r="673" spans="3:15" s="1" customFormat="1" ht="13.2" x14ac:dyDescent="0.3">
      <c r="C673" s="5"/>
      <c r="D673" s="6"/>
      <c r="E673" s="6"/>
      <c r="F673" s="7"/>
      <c r="G673" s="7"/>
      <c r="I673" s="5"/>
      <c r="J673" s="6"/>
      <c r="K673" s="6"/>
      <c r="L673" s="7"/>
      <c r="M673" s="7"/>
      <c r="O673" s="6"/>
    </row>
    <row r="674" spans="3:15" s="1" customFormat="1" ht="13.2" x14ac:dyDescent="0.3">
      <c r="C674" s="5"/>
      <c r="D674" s="6"/>
      <c r="E674" s="6"/>
      <c r="F674" s="7"/>
      <c r="G674" s="7"/>
      <c r="I674" s="5"/>
      <c r="J674" s="6"/>
      <c r="K674" s="6"/>
      <c r="L674" s="7"/>
      <c r="M674" s="7"/>
      <c r="O674" s="6"/>
    </row>
    <row r="675" spans="3:15" s="1" customFormat="1" ht="13.2" x14ac:dyDescent="0.3">
      <c r="C675" s="5"/>
      <c r="D675" s="6"/>
      <c r="E675" s="6"/>
      <c r="F675" s="7"/>
      <c r="G675" s="7"/>
      <c r="I675" s="5"/>
      <c r="J675" s="6"/>
      <c r="K675" s="6"/>
      <c r="L675" s="7"/>
      <c r="M675" s="7"/>
      <c r="O675" s="6"/>
    </row>
    <row r="676" spans="3:15" s="1" customFormat="1" ht="13.2" x14ac:dyDescent="0.3">
      <c r="C676" s="5"/>
      <c r="D676" s="6"/>
      <c r="E676" s="6"/>
      <c r="F676" s="7"/>
      <c r="G676" s="7"/>
      <c r="I676" s="5"/>
      <c r="J676" s="6"/>
      <c r="K676" s="6"/>
      <c r="L676" s="7"/>
      <c r="M676" s="7"/>
      <c r="O676" s="6"/>
    </row>
    <row r="677" spans="3:15" s="1" customFormat="1" ht="13.2" x14ac:dyDescent="0.3">
      <c r="C677" s="5"/>
      <c r="D677" s="6"/>
      <c r="E677" s="6"/>
      <c r="F677" s="7"/>
      <c r="G677" s="7"/>
      <c r="I677" s="5"/>
      <c r="J677" s="6"/>
      <c r="K677" s="6"/>
      <c r="L677" s="7"/>
      <c r="M677" s="7"/>
      <c r="O677" s="6"/>
    </row>
    <row r="678" spans="3:15" s="1" customFormat="1" ht="13.2" x14ac:dyDescent="0.3">
      <c r="C678" s="5"/>
      <c r="D678" s="6"/>
      <c r="E678" s="6"/>
      <c r="F678" s="7"/>
      <c r="G678" s="7"/>
      <c r="I678" s="5"/>
      <c r="J678" s="6"/>
      <c r="K678" s="6"/>
      <c r="L678" s="7"/>
      <c r="M678" s="7"/>
      <c r="O678" s="6"/>
    </row>
    <row r="679" spans="3:15" s="1" customFormat="1" ht="13.2" x14ac:dyDescent="0.3">
      <c r="C679" s="5"/>
      <c r="D679" s="6"/>
      <c r="E679" s="6"/>
      <c r="F679" s="7"/>
      <c r="G679" s="7"/>
      <c r="I679" s="5"/>
      <c r="J679" s="6"/>
      <c r="K679" s="6"/>
      <c r="L679" s="7"/>
      <c r="M679" s="7"/>
      <c r="O679" s="6"/>
    </row>
    <row r="680" spans="3:15" s="1" customFormat="1" ht="13.2" x14ac:dyDescent="0.3">
      <c r="C680" s="5"/>
      <c r="D680" s="6"/>
      <c r="E680" s="6"/>
      <c r="F680" s="7"/>
      <c r="G680" s="7"/>
      <c r="I680" s="5"/>
      <c r="J680" s="6"/>
      <c r="K680" s="6"/>
      <c r="L680" s="7"/>
      <c r="M680" s="7"/>
      <c r="O680" s="6"/>
    </row>
    <row r="681" spans="3:15" s="1" customFormat="1" ht="13.2" x14ac:dyDescent="0.3">
      <c r="C681" s="5"/>
      <c r="D681" s="6"/>
      <c r="E681" s="6"/>
      <c r="F681" s="7"/>
      <c r="G681" s="7"/>
      <c r="I681" s="5"/>
      <c r="J681" s="6"/>
      <c r="K681" s="6"/>
      <c r="L681" s="7"/>
      <c r="M681" s="7"/>
      <c r="O681" s="6"/>
    </row>
    <row r="682" spans="3:15" s="1" customFormat="1" ht="13.2" x14ac:dyDescent="0.3">
      <c r="C682" s="5"/>
      <c r="D682" s="6"/>
      <c r="E682" s="6"/>
      <c r="F682" s="7"/>
      <c r="G682" s="7"/>
      <c r="I682" s="5"/>
      <c r="J682" s="6"/>
      <c r="K682" s="6"/>
      <c r="L682" s="7"/>
      <c r="M682" s="7"/>
      <c r="O682" s="6"/>
    </row>
    <row r="683" spans="3:15" s="1" customFormat="1" ht="13.2" x14ac:dyDescent="0.3">
      <c r="C683" s="5"/>
      <c r="D683" s="6"/>
      <c r="E683" s="6"/>
      <c r="F683" s="7"/>
      <c r="G683" s="7"/>
      <c r="I683" s="5"/>
      <c r="J683" s="6"/>
      <c r="K683" s="6"/>
      <c r="L683" s="7"/>
      <c r="M683" s="7"/>
      <c r="O683" s="6"/>
    </row>
    <row r="684" spans="3:15" s="1" customFormat="1" ht="13.2" x14ac:dyDescent="0.3">
      <c r="C684" s="5"/>
      <c r="D684" s="6"/>
      <c r="E684" s="6"/>
      <c r="F684" s="7"/>
      <c r="G684" s="7"/>
      <c r="I684" s="5"/>
      <c r="J684" s="6"/>
      <c r="K684" s="6"/>
      <c r="L684" s="7"/>
      <c r="M684" s="7"/>
      <c r="O684" s="6"/>
    </row>
    <row r="685" spans="3:15" s="1" customFormat="1" ht="13.2" x14ac:dyDescent="0.3">
      <c r="C685" s="5"/>
      <c r="D685" s="6"/>
      <c r="E685" s="6"/>
      <c r="F685" s="7"/>
      <c r="G685" s="7"/>
      <c r="I685" s="5"/>
      <c r="J685" s="6"/>
      <c r="K685" s="6"/>
      <c r="L685" s="7"/>
      <c r="M685" s="7"/>
      <c r="O685" s="6"/>
    </row>
    <row r="686" spans="3:15" s="1" customFormat="1" ht="13.2" x14ac:dyDescent="0.3">
      <c r="C686" s="5"/>
      <c r="D686" s="6"/>
      <c r="E686" s="6"/>
      <c r="F686" s="7"/>
      <c r="G686" s="7"/>
      <c r="I686" s="5"/>
      <c r="J686" s="6"/>
      <c r="K686" s="6"/>
      <c r="L686" s="7"/>
      <c r="M686" s="7"/>
      <c r="O686" s="6"/>
    </row>
    <row r="687" spans="3:15" s="1" customFormat="1" ht="13.2" x14ac:dyDescent="0.3">
      <c r="C687" s="5"/>
      <c r="D687" s="6"/>
      <c r="E687" s="6"/>
      <c r="F687" s="7"/>
      <c r="G687" s="7"/>
      <c r="I687" s="5"/>
      <c r="J687" s="6"/>
      <c r="K687" s="6"/>
      <c r="L687" s="7"/>
      <c r="M687" s="7"/>
      <c r="O687" s="6"/>
    </row>
    <row r="688" spans="3:15" s="1" customFormat="1" ht="13.2" x14ac:dyDescent="0.3">
      <c r="C688" s="5"/>
      <c r="D688" s="6"/>
      <c r="E688" s="6"/>
      <c r="F688" s="7"/>
      <c r="G688" s="7"/>
      <c r="I688" s="5"/>
      <c r="J688" s="6"/>
      <c r="K688" s="6"/>
      <c r="L688" s="7"/>
      <c r="M688" s="7"/>
      <c r="O688" s="6"/>
    </row>
    <row r="689" spans="3:15" s="1" customFormat="1" ht="13.2" x14ac:dyDescent="0.3">
      <c r="C689" s="5"/>
      <c r="D689" s="6"/>
      <c r="E689" s="6"/>
      <c r="F689" s="7"/>
      <c r="G689" s="7"/>
      <c r="I689" s="5"/>
      <c r="J689" s="6"/>
      <c r="K689" s="6"/>
      <c r="L689" s="7"/>
      <c r="M689" s="7"/>
      <c r="O689" s="6"/>
    </row>
    <row r="690" spans="3:15" s="1" customFormat="1" ht="13.2" x14ac:dyDescent="0.3">
      <c r="C690" s="5"/>
      <c r="D690" s="6"/>
      <c r="E690" s="6"/>
      <c r="F690" s="7"/>
      <c r="G690" s="7"/>
      <c r="I690" s="5"/>
      <c r="J690" s="6"/>
      <c r="K690" s="6"/>
      <c r="L690" s="7"/>
      <c r="M690" s="7"/>
      <c r="O690" s="6"/>
    </row>
    <row r="691" spans="3:15" s="1" customFormat="1" ht="13.2" x14ac:dyDescent="0.3">
      <c r="C691" s="5"/>
      <c r="D691" s="6"/>
      <c r="E691" s="6"/>
      <c r="F691" s="7"/>
      <c r="G691" s="7"/>
      <c r="I691" s="5"/>
      <c r="J691" s="6"/>
      <c r="K691" s="6"/>
      <c r="L691" s="7"/>
      <c r="M691" s="7"/>
      <c r="O691" s="6"/>
    </row>
    <row r="692" spans="3:15" s="1" customFormat="1" ht="13.2" x14ac:dyDescent="0.3">
      <c r="C692" s="5"/>
      <c r="D692" s="6"/>
      <c r="E692" s="6"/>
      <c r="F692" s="7"/>
      <c r="G692" s="7"/>
      <c r="I692" s="5"/>
      <c r="J692" s="6"/>
      <c r="K692" s="6"/>
      <c r="L692" s="7"/>
      <c r="M692" s="7"/>
      <c r="O692" s="6"/>
    </row>
    <row r="693" spans="3:15" s="1" customFormat="1" ht="13.2" x14ac:dyDescent="0.3">
      <c r="C693" s="5"/>
      <c r="D693" s="6"/>
      <c r="E693" s="6"/>
      <c r="F693" s="7"/>
      <c r="G693" s="7"/>
      <c r="I693" s="5"/>
      <c r="J693" s="6"/>
      <c r="K693" s="6"/>
      <c r="L693" s="7"/>
      <c r="M693" s="7"/>
      <c r="O693" s="6"/>
    </row>
    <row r="694" spans="3:15" s="1" customFormat="1" ht="13.2" x14ac:dyDescent="0.3">
      <c r="C694" s="5"/>
      <c r="D694" s="6"/>
      <c r="E694" s="6"/>
      <c r="F694" s="7"/>
      <c r="G694" s="7"/>
      <c r="I694" s="5"/>
      <c r="J694" s="6"/>
      <c r="K694" s="6"/>
      <c r="L694" s="7"/>
      <c r="M694" s="7"/>
      <c r="O694" s="6"/>
    </row>
    <row r="695" spans="3:15" s="1" customFormat="1" ht="13.2" x14ac:dyDescent="0.3">
      <c r="C695" s="5"/>
      <c r="D695" s="6"/>
      <c r="E695" s="6"/>
      <c r="F695" s="7"/>
      <c r="G695" s="7"/>
      <c r="I695" s="5"/>
      <c r="J695" s="6"/>
      <c r="K695" s="6"/>
      <c r="L695" s="7"/>
      <c r="M695" s="7"/>
      <c r="O695" s="6"/>
    </row>
    <row r="696" spans="3:15" s="1" customFormat="1" ht="13.2" x14ac:dyDescent="0.3">
      <c r="C696" s="5"/>
      <c r="D696" s="6"/>
      <c r="E696" s="6"/>
      <c r="F696" s="7"/>
      <c r="G696" s="7"/>
      <c r="I696" s="5"/>
      <c r="J696" s="6"/>
      <c r="K696" s="6"/>
      <c r="L696" s="7"/>
      <c r="M696" s="7"/>
      <c r="O696" s="6"/>
    </row>
    <row r="697" spans="3:15" s="1" customFormat="1" ht="13.2" x14ac:dyDescent="0.3">
      <c r="C697" s="5"/>
      <c r="D697" s="6"/>
      <c r="E697" s="6"/>
      <c r="F697" s="7"/>
      <c r="G697" s="7"/>
      <c r="I697" s="5"/>
      <c r="J697" s="6"/>
      <c r="K697" s="6"/>
      <c r="L697" s="7"/>
      <c r="M697" s="7"/>
      <c r="O697" s="6"/>
    </row>
    <row r="698" spans="3:15" s="1" customFormat="1" ht="13.2" x14ac:dyDescent="0.3">
      <c r="C698" s="5"/>
      <c r="D698" s="6"/>
      <c r="E698" s="6"/>
      <c r="F698" s="7"/>
      <c r="G698" s="7"/>
      <c r="I698" s="5"/>
      <c r="J698" s="6"/>
      <c r="K698" s="6"/>
      <c r="L698" s="7"/>
      <c r="M698" s="7"/>
      <c r="O698" s="6"/>
    </row>
    <row r="699" spans="3:15" s="1" customFormat="1" ht="13.2" x14ac:dyDescent="0.3">
      <c r="C699" s="5"/>
      <c r="D699" s="6"/>
      <c r="E699" s="6"/>
      <c r="F699" s="7"/>
      <c r="G699" s="7"/>
      <c r="I699" s="5"/>
      <c r="J699" s="6"/>
      <c r="K699" s="6"/>
      <c r="L699" s="7"/>
      <c r="M699" s="7"/>
      <c r="O699" s="6"/>
    </row>
    <row r="700" spans="3:15" s="1" customFormat="1" ht="13.2" x14ac:dyDescent="0.3">
      <c r="C700" s="5"/>
      <c r="D700" s="6"/>
      <c r="E700" s="6"/>
      <c r="F700" s="7"/>
      <c r="G700" s="7"/>
      <c r="I700" s="5"/>
      <c r="J700" s="6"/>
      <c r="K700" s="6"/>
      <c r="L700" s="7"/>
      <c r="M700" s="7"/>
      <c r="O700" s="6"/>
    </row>
    <row r="701" spans="3:15" s="1" customFormat="1" ht="13.2" x14ac:dyDescent="0.3">
      <c r="C701" s="5"/>
      <c r="D701" s="6"/>
      <c r="E701" s="6"/>
      <c r="F701" s="7"/>
      <c r="G701" s="7"/>
      <c r="I701" s="5"/>
      <c r="J701" s="6"/>
      <c r="K701" s="6"/>
      <c r="L701" s="7"/>
      <c r="M701" s="7"/>
      <c r="O701" s="6"/>
    </row>
    <row r="702" spans="3:15" s="1" customFormat="1" ht="13.2" x14ac:dyDescent="0.3">
      <c r="C702" s="5"/>
      <c r="D702" s="6"/>
      <c r="E702" s="6"/>
      <c r="F702" s="7"/>
      <c r="G702" s="7"/>
      <c r="I702" s="5"/>
      <c r="J702" s="6"/>
      <c r="K702" s="6"/>
      <c r="L702" s="7"/>
      <c r="M702" s="7"/>
      <c r="O702" s="6"/>
    </row>
    <row r="703" spans="3:15" s="1" customFormat="1" ht="13.2" x14ac:dyDescent="0.3">
      <c r="C703" s="5"/>
      <c r="D703" s="6"/>
      <c r="E703" s="6"/>
      <c r="F703" s="7"/>
      <c r="G703" s="7"/>
      <c r="I703" s="5"/>
      <c r="J703" s="6"/>
      <c r="K703" s="6"/>
      <c r="L703" s="7"/>
      <c r="M703" s="7"/>
      <c r="O703" s="6"/>
    </row>
    <row r="704" spans="3:15" s="1" customFormat="1" ht="13.2" x14ac:dyDescent="0.3">
      <c r="C704" s="5"/>
      <c r="D704" s="6"/>
      <c r="E704" s="6"/>
      <c r="F704" s="7"/>
      <c r="G704" s="7"/>
      <c r="I704" s="5"/>
      <c r="J704" s="6"/>
      <c r="K704" s="6"/>
      <c r="L704" s="7"/>
      <c r="M704" s="7"/>
      <c r="O704" s="6"/>
    </row>
    <row r="705" spans="3:15" s="1" customFormat="1" ht="13.2" x14ac:dyDescent="0.3">
      <c r="C705" s="5"/>
      <c r="D705" s="6"/>
      <c r="E705" s="6"/>
      <c r="F705" s="7"/>
      <c r="G705" s="7"/>
      <c r="I705" s="5"/>
      <c r="J705" s="6"/>
      <c r="K705" s="6"/>
      <c r="L705" s="7"/>
      <c r="M705" s="7"/>
      <c r="O705" s="6"/>
    </row>
    <row r="706" spans="3:15" s="1" customFormat="1" ht="13.2" x14ac:dyDescent="0.3">
      <c r="C706" s="5"/>
      <c r="D706" s="6"/>
      <c r="E706" s="6"/>
      <c r="F706" s="7"/>
      <c r="G706" s="7"/>
      <c r="I706" s="5"/>
      <c r="J706" s="6"/>
      <c r="K706" s="6"/>
      <c r="L706" s="7"/>
      <c r="M706" s="7"/>
      <c r="O706" s="6"/>
    </row>
    <row r="707" spans="3:15" s="1" customFormat="1" ht="13.2" x14ac:dyDescent="0.3">
      <c r="C707" s="5"/>
      <c r="D707" s="6"/>
      <c r="E707" s="6"/>
      <c r="F707" s="7"/>
      <c r="G707" s="7"/>
      <c r="I707" s="5"/>
      <c r="J707" s="6"/>
      <c r="K707" s="6"/>
      <c r="L707" s="7"/>
      <c r="M707" s="7"/>
      <c r="O707" s="6"/>
    </row>
    <row r="708" spans="3:15" s="1" customFormat="1" ht="13.2" x14ac:dyDescent="0.3">
      <c r="C708" s="5"/>
      <c r="D708" s="6"/>
      <c r="E708" s="6"/>
      <c r="F708" s="7"/>
      <c r="G708" s="7"/>
      <c r="I708" s="5"/>
      <c r="J708" s="6"/>
      <c r="K708" s="6"/>
      <c r="L708" s="7"/>
      <c r="M708" s="7"/>
      <c r="O708" s="6"/>
    </row>
    <row r="709" spans="3:15" s="1" customFormat="1" ht="13.2" x14ac:dyDescent="0.3">
      <c r="C709" s="5"/>
      <c r="D709" s="6"/>
      <c r="E709" s="6"/>
      <c r="F709" s="7"/>
      <c r="G709" s="7"/>
      <c r="I709" s="5"/>
      <c r="J709" s="6"/>
      <c r="K709" s="6"/>
      <c r="L709" s="7"/>
      <c r="M709" s="7"/>
      <c r="O709" s="6"/>
    </row>
    <row r="710" spans="3:15" s="1" customFormat="1" ht="13.2" x14ac:dyDescent="0.3">
      <c r="C710" s="5"/>
      <c r="D710" s="6"/>
      <c r="E710" s="6"/>
      <c r="F710" s="7"/>
      <c r="G710" s="7"/>
      <c r="I710" s="5"/>
      <c r="J710" s="6"/>
      <c r="K710" s="6"/>
      <c r="L710" s="7"/>
      <c r="M710" s="7"/>
      <c r="O710" s="6"/>
    </row>
    <row r="711" spans="3:15" s="1" customFormat="1" ht="13.2" x14ac:dyDescent="0.3">
      <c r="C711" s="5"/>
      <c r="D711" s="6"/>
      <c r="E711" s="6"/>
      <c r="F711" s="7"/>
      <c r="G711" s="7"/>
      <c r="I711" s="5"/>
      <c r="J711" s="6"/>
      <c r="K711" s="6"/>
      <c r="L711" s="7"/>
      <c r="M711" s="7"/>
      <c r="O711" s="6"/>
    </row>
    <row r="712" spans="3:15" s="1" customFormat="1" ht="13.2" x14ac:dyDescent="0.3">
      <c r="C712" s="5"/>
      <c r="D712" s="6"/>
      <c r="E712" s="6"/>
      <c r="F712" s="7"/>
      <c r="G712" s="7"/>
      <c r="I712" s="5"/>
      <c r="J712" s="6"/>
      <c r="K712" s="6"/>
      <c r="L712" s="7"/>
      <c r="M712" s="7"/>
      <c r="O712" s="6"/>
    </row>
    <row r="713" spans="3:15" s="1" customFormat="1" ht="13.2" x14ac:dyDescent="0.3">
      <c r="C713" s="5"/>
      <c r="D713" s="6"/>
      <c r="E713" s="6"/>
      <c r="F713" s="7"/>
      <c r="G713" s="7"/>
      <c r="I713" s="5"/>
      <c r="J713" s="6"/>
      <c r="K713" s="6"/>
      <c r="L713" s="7"/>
      <c r="M713" s="7"/>
      <c r="O713" s="6"/>
    </row>
    <row r="714" spans="3:15" s="1" customFormat="1" ht="13.2" x14ac:dyDescent="0.3">
      <c r="C714" s="5"/>
      <c r="D714" s="6"/>
      <c r="E714" s="6"/>
      <c r="F714" s="7"/>
      <c r="G714" s="7"/>
      <c r="I714" s="5"/>
      <c r="J714" s="6"/>
      <c r="K714" s="6"/>
      <c r="L714" s="7"/>
      <c r="M714" s="7"/>
      <c r="O714" s="6"/>
    </row>
    <row r="715" spans="3:15" s="1" customFormat="1" ht="13.2" x14ac:dyDescent="0.3">
      <c r="C715" s="5"/>
      <c r="D715" s="6"/>
      <c r="E715" s="6"/>
      <c r="F715" s="7"/>
      <c r="G715" s="7"/>
      <c r="I715" s="5"/>
      <c r="J715" s="6"/>
      <c r="K715" s="6"/>
      <c r="L715" s="7"/>
      <c r="M715" s="7"/>
      <c r="O715" s="6"/>
    </row>
    <row r="716" spans="3:15" s="1" customFormat="1" ht="13.2" x14ac:dyDescent="0.3">
      <c r="C716" s="5"/>
      <c r="D716" s="6"/>
      <c r="E716" s="6"/>
      <c r="F716" s="7"/>
      <c r="G716" s="7"/>
      <c r="I716" s="5"/>
      <c r="J716" s="6"/>
      <c r="K716" s="6"/>
      <c r="L716" s="7"/>
      <c r="M716" s="7"/>
      <c r="O716" s="6"/>
    </row>
    <row r="717" spans="3:15" s="1" customFormat="1" ht="13.2" x14ac:dyDescent="0.3">
      <c r="C717" s="5"/>
      <c r="D717" s="6"/>
      <c r="E717" s="6"/>
      <c r="F717" s="7"/>
      <c r="G717" s="7"/>
      <c r="I717" s="5"/>
      <c r="J717" s="6"/>
      <c r="K717" s="6"/>
      <c r="L717" s="7"/>
      <c r="M717" s="7"/>
      <c r="O717" s="6"/>
    </row>
    <row r="718" spans="3:15" s="1" customFormat="1" ht="13.2" x14ac:dyDescent="0.3">
      <c r="C718" s="5"/>
      <c r="D718" s="6"/>
      <c r="E718" s="6"/>
      <c r="F718" s="7"/>
      <c r="G718" s="7"/>
      <c r="I718" s="5"/>
      <c r="J718" s="6"/>
      <c r="K718" s="6"/>
      <c r="L718" s="7"/>
      <c r="M718" s="7"/>
      <c r="O718" s="6"/>
    </row>
    <row r="719" spans="3:15" s="1" customFormat="1" ht="13.2" x14ac:dyDescent="0.3">
      <c r="C719" s="5"/>
      <c r="D719" s="6"/>
      <c r="E719" s="6"/>
      <c r="F719" s="7"/>
      <c r="G719" s="7"/>
      <c r="I719" s="5"/>
      <c r="J719" s="6"/>
      <c r="K719" s="6"/>
      <c r="L719" s="7"/>
      <c r="M719" s="7"/>
      <c r="O719" s="6"/>
    </row>
    <row r="720" spans="3:15" s="1" customFormat="1" ht="13.2" x14ac:dyDescent="0.3">
      <c r="C720" s="5"/>
      <c r="D720" s="6"/>
      <c r="E720" s="6"/>
      <c r="F720" s="7"/>
      <c r="G720" s="7"/>
      <c r="I720" s="5"/>
      <c r="J720" s="6"/>
      <c r="K720" s="6"/>
      <c r="L720" s="7"/>
      <c r="M720" s="7"/>
      <c r="O720" s="6"/>
    </row>
    <row r="721" spans="3:15" s="1" customFormat="1" ht="13.2" x14ac:dyDescent="0.3">
      <c r="C721" s="5"/>
      <c r="D721" s="6"/>
      <c r="E721" s="6"/>
      <c r="F721" s="7"/>
      <c r="G721" s="7"/>
      <c r="I721" s="5"/>
      <c r="J721" s="6"/>
      <c r="K721" s="6"/>
      <c r="L721" s="7"/>
      <c r="M721" s="7"/>
      <c r="O721" s="6"/>
    </row>
    <row r="722" spans="3:15" s="1" customFormat="1" ht="13.2" x14ac:dyDescent="0.3">
      <c r="C722" s="5"/>
      <c r="D722" s="6"/>
      <c r="E722" s="6"/>
      <c r="F722" s="7"/>
      <c r="G722" s="7"/>
      <c r="I722" s="5"/>
      <c r="J722" s="6"/>
      <c r="K722" s="6"/>
      <c r="L722" s="7"/>
      <c r="M722" s="7"/>
      <c r="O722" s="6"/>
    </row>
    <row r="723" spans="3:15" s="1" customFormat="1" ht="13.2" x14ac:dyDescent="0.3">
      <c r="C723" s="5"/>
      <c r="D723" s="6"/>
      <c r="E723" s="6"/>
      <c r="F723" s="7"/>
      <c r="G723" s="7"/>
      <c r="I723" s="5"/>
      <c r="J723" s="6"/>
      <c r="K723" s="6"/>
      <c r="L723" s="7"/>
      <c r="M723" s="7"/>
      <c r="O723" s="6"/>
    </row>
    <row r="724" spans="3:15" s="1" customFormat="1" ht="13.2" x14ac:dyDescent="0.3">
      <c r="C724" s="5"/>
      <c r="D724" s="6"/>
      <c r="E724" s="6"/>
      <c r="F724" s="7"/>
      <c r="G724" s="7"/>
      <c r="I724" s="5"/>
      <c r="J724" s="6"/>
      <c r="K724" s="6"/>
      <c r="L724" s="7"/>
      <c r="M724" s="7"/>
      <c r="O724" s="6"/>
    </row>
    <row r="725" spans="3:15" s="1" customFormat="1" ht="13.2" x14ac:dyDescent="0.3">
      <c r="C725" s="5"/>
      <c r="D725" s="6"/>
      <c r="E725" s="6"/>
      <c r="F725" s="7"/>
      <c r="G725" s="7"/>
      <c r="I725" s="5"/>
      <c r="J725" s="6"/>
      <c r="K725" s="6"/>
      <c r="L725" s="7"/>
      <c r="M725" s="7"/>
      <c r="O725" s="6"/>
    </row>
    <row r="726" spans="3:15" s="1" customFormat="1" ht="13.2" x14ac:dyDescent="0.3">
      <c r="C726" s="5"/>
      <c r="D726" s="6"/>
      <c r="E726" s="6"/>
      <c r="F726" s="7"/>
      <c r="G726" s="7"/>
      <c r="I726" s="5"/>
      <c r="J726" s="6"/>
      <c r="K726" s="6"/>
      <c r="L726" s="7"/>
      <c r="M726" s="7"/>
      <c r="O726" s="6"/>
    </row>
    <row r="727" spans="3:15" s="1" customFormat="1" ht="13.2" x14ac:dyDescent="0.3">
      <c r="C727" s="5"/>
      <c r="D727" s="6"/>
      <c r="E727" s="6"/>
      <c r="F727" s="7"/>
      <c r="G727" s="7"/>
      <c r="I727" s="5"/>
      <c r="J727" s="6"/>
      <c r="K727" s="6"/>
      <c r="L727" s="7"/>
      <c r="M727" s="7"/>
      <c r="O727" s="6"/>
    </row>
    <row r="728" spans="3:15" s="1" customFormat="1" ht="13.2" x14ac:dyDescent="0.3">
      <c r="C728" s="5"/>
      <c r="D728" s="6"/>
      <c r="E728" s="6"/>
      <c r="F728" s="7"/>
      <c r="G728" s="7"/>
      <c r="I728" s="5"/>
      <c r="J728" s="6"/>
      <c r="K728" s="6"/>
      <c r="L728" s="7"/>
      <c r="M728" s="7"/>
      <c r="O728" s="6"/>
    </row>
    <row r="729" spans="3:15" s="1" customFormat="1" ht="13.2" x14ac:dyDescent="0.3">
      <c r="C729" s="5"/>
      <c r="D729" s="6"/>
      <c r="E729" s="6"/>
      <c r="F729" s="7"/>
      <c r="G729" s="7"/>
      <c r="I729" s="5"/>
      <c r="J729" s="6"/>
      <c r="K729" s="6"/>
      <c r="L729" s="7"/>
      <c r="M729" s="7"/>
      <c r="O729" s="6"/>
    </row>
    <row r="730" spans="3:15" s="1" customFormat="1" ht="13.2" x14ac:dyDescent="0.3">
      <c r="C730" s="5"/>
      <c r="D730" s="6"/>
      <c r="E730" s="6"/>
      <c r="F730" s="7"/>
      <c r="G730" s="7"/>
      <c r="I730" s="5"/>
      <c r="J730" s="6"/>
      <c r="K730" s="6"/>
      <c r="L730" s="7"/>
      <c r="M730" s="7"/>
      <c r="O730" s="6"/>
    </row>
    <row r="731" spans="3:15" s="1" customFormat="1" ht="13.2" x14ac:dyDescent="0.3">
      <c r="C731" s="5"/>
      <c r="D731" s="6"/>
      <c r="E731" s="6"/>
      <c r="F731" s="7"/>
      <c r="G731" s="7"/>
      <c r="I731" s="5"/>
      <c r="J731" s="6"/>
      <c r="K731" s="6"/>
      <c r="L731" s="7"/>
      <c r="M731" s="7"/>
      <c r="O731" s="6"/>
    </row>
    <row r="732" spans="3:15" s="1" customFormat="1" ht="13.2" x14ac:dyDescent="0.3">
      <c r="C732" s="5"/>
      <c r="D732" s="6"/>
      <c r="E732" s="6"/>
      <c r="F732" s="7"/>
      <c r="G732" s="7"/>
      <c r="I732" s="5"/>
      <c r="J732" s="6"/>
      <c r="K732" s="6"/>
      <c r="L732" s="7"/>
      <c r="M732" s="7"/>
      <c r="O732" s="6"/>
    </row>
    <row r="733" spans="3:15" s="1" customFormat="1" ht="13.2" x14ac:dyDescent="0.3">
      <c r="C733" s="5"/>
      <c r="D733" s="6"/>
      <c r="E733" s="6"/>
      <c r="F733" s="7"/>
      <c r="G733" s="7"/>
      <c r="I733" s="5"/>
      <c r="J733" s="6"/>
      <c r="K733" s="6"/>
      <c r="L733" s="7"/>
      <c r="M733" s="7"/>
      <c r="O733" s="6"/>
    </row>
    <row r="734" spans="3:15" s="1" customFormat="1" ht="13.2" x14ac:dyDescent="0.3">
      <c r="C734" s="5"/>
      <c r="D734" s="6"/>
      <c r="E734" s="6"/>
      <c r="F734" s="7"/>
      <c r="G734" s="7"/>
      <c r="I734" s="5"/>
      <c r="J734" s="6"/>
      <c r="K734" s="6"/>
      <c r="L734" s="7"/>
      <c r="M734" s="7"/>
      <c r="O734" s="6"/>
    </row>
    <row r="735" spans="3:15" s="1" customFormat="1" ht="13.2" x14ac:dyDescent="0.3">
      <c r="C735" s="5"/>
      <c r="D735" s="6"/>
      <c r="E735" s="6"/>
      <c r="F735" s="7"/>
      <c r="G735" s="7"/>
      <c r="I735" s="5"/>
      <c r="J735" s="6"/>
      <c r="K735" s="6"/>
      <c r="L735" s="7"/>
      <c r="M735" s="7"/>
      <c r="O735" s="6"/>
    </row>
    <row r="736" spans="3:15" s="1" customFormat="1" ht="13.2" x14ac:dyDescent="0.3">
      <c r="C736" s="5"/>
      <c r="D736" s="6"/>
      <c r="E736" s="6"/>
      <c r="F736" s="7"/>
      <c r="G736" s="7"/>
      <c r="I736" s="5"/>
      <c r="J736" s="6"/>
      <c r="K736" s="6"/>
      <c r="L736" s="7"/>
      <c r="M736" s="7"/>
      <c r="O736" s="6"/>
    </row>
    <row r="737" spans="3:15" s="1" customFormat="1" ht="13.2" x14ac:dyDescent="0.3">
      <c r="C737" s="5"/>
      <c r="D737" s="6"/>
      <c r="E737" s="6"/>
      <c r="F737" s="7"/>
      <c r="G737" s="7"/>
      <c r="I737" s="5"/>
      <c r="J737" s="6"/>
      <c r="K737" s="6"/>
      <c r="L737" s="7"/>
      <c r="M737" s="7"/>
      <c r="O737" s="6"/>
    </row>
    <row r="738" spans="3:15" s="1" customFormat="1" ht="13.2" x14ac:dyDescent="0.3">
      <c r="C738" s="5"/>
      <c r="D738" s="6"/>
      <c r="E738" s="6"/>
      <c r="F738" s="7"/>
      <c r="G738" s="7"/>
      <c r="I738" s="5"/>
      <c r="J738" s="6"/>
      <c r="K738" s="6"/>
      <c r="L738" s="7"/>
      <c r="M738" s="7"/>
      <c r="O738" s="6"/>
    </row>
    <row r="739" spans="3:15" s="1" customFormat="1" ht="13.2" x14ac:dyDescent="0.3">
      <c r="C739" s="5"/>
      <c r="D739" s="6"/>
      <c r="E739" s="6"/>
      <c r="F739" s="7"/>
      <c r="G739" s="7"/>
      <c r="I739" s="5"/>
      <c r="J739" s="6"/>
      <c r="K739" s="6"/>
      <c r="L739" s="7"/>
      <c r="M739" s="7"/>
      <c r="O739" s="6"/>
    </row>
    <row r="740" spans="3:15" s="1" customFormat="1" ht="13.2" x14ac:dyDescent="0.3">
      <c r="C740" s="5"/>
      <c r="D740" s="6"/>
      <c r="E740" s="6"/>
      <c r="F740" s="7"/>
      <c r="G740" s="7"/>
      <c r="I740" s="5"/>
      <c r="J740" s="6"/>
      <c r="K740" s="6"/>
      <c r="L740" s="7"/>
      <c r="M740" s="7"/>
      <c r="O740" s="6"/>
    </row>
    <row r="741" spans="3:15" s="1" customFormat="1" ht="13.2" x14ac:dyDescent="0.3">
      <c r="C741" s="5"/>
      <c r="D741" s="6"/>
      <c r="E741" s="6"/>
      <c r="F741" s="7"/>
      <c r="G741" s="7"/>
      <c r="I741" s="5"/>
      <c r="J741" s="6"/>
      <c r="K741" s="6"/>
      <c r="L741" s="7"/>
      <c r="M741" s="7"/>
      <c r="O741" s="6"/>
    </row>
    <row r="742" spans="3:15" s="1" customFormat="1" ht="13.2" x14ac:dyDescent="0.3">
      <c r="C742" s="5"/>
      <c r="D742" s="6"/>
      <c r="E742" s="6"/>
      <c r="F742" s="7"/>
      <c r="G742" s="7"/>
      <c r="I742" s="5"/>
      <c r="J742" s="6"/>
      <c r="K742" s="6"/>
      <c r="L742" s="7"/>
      <c r="M742" s="7"/>
      <c r="O742" s="6"/>
    </row>
    <row r="743" spans="3:15" s="1" customFormat="1" ht="13.2" x14ac:dyDescent="0.3">
      <c r="C743" s="5"/>
      <c r="D743" s="6"/>
      <c r="E743" s="6"/>
      <c r="F743" s="7"/>
      <c r="G743" s="7"/>
      <c r="I743" s="5"/>
      <c r="J743" s="6"/>
      <c r="K743" s="6"/>
      <c r="L743" s="7"/>
      <c r="M743" s="7"/>
      <c r="O743" s="6"/>
    </row>
    <row r="744" spans="3:15" s="1" customFormat="1" ht="13.2" x14ac:dyDescent="0.3">
      <c r="C744" s="5"/>
      <c r="D744" s="6"/>
      <c r="E744" s="6"/>
      <c r="F744" s="7"/>
      <c r="G744" s="7"/>
      <c r="I744" s="5"/>
      <c r="J744" s="6"/>
      <c r="K744" s="6"/>
      <c r="L744" s="7"/>
      <c r="M744" s="7"/>
      <c r="O744" s="6"/>
    </row>
    <row r="745" spans="3:15" s="1" customFormat="1" ht="13.2" x14ac:dyDescent="0.3">
      <c r="C745" s="5"/>
      <c r="D745" s="6"/>
      <c r="E745" s="6"/>
      <c r="F745" s="7"/>
      <c r="G745" s="7"/>
      <c r="I745" s="5"/>
      <c r="J745" s="6"/>
      <c r="K745" s="6"/>
      <c r="L745" s="7"/>
      <c r="M745" s="7"/>
      <c r="O745" s="6"/>
    </row>
    <row r="746" spans="3:15" s="1" customFormat="1" ht="13.2" x14ac:dyDescent="0.3">
      <c r="C746" s="5"/>
      <c r="D746" s="6"/>
      <c r="E746" s="6"/>
      <c r="F746" s="7"/>
      <c r="G746" s="7"/>
      <c r="I746" s="5"/>
      <c r="J746" s="6"/>
      <c r="K746" s="6"/>
      <c r="L746" s="7"/>
      <c r="M746" s="7"/>
      <c r="O746" s="6"/>
    </row>
    <row r="747" spans="3:15" s="1" customFormat="1" ht="13.2" x14ac:dyDescent="0.3">
      <c r="C747" s="5"/>
      <c r="D747" s="6"/>
      <c r="E747" s="6"/>
      <c r="F747" s="7"/>
      <c r="G747" s="7"/>
      <c r="I747" s="5"/>
      <c r="J747" s="6"/>
      <c r="K747" s="6"/>
      <c r="L747" s="7"/>
      <c r="M747" s="7"/>
      <c r="O747" s="6"/>
    </row>
    <row r="748" spans="3:15" s="1" customFormat="1" ht="13.2" x14ac:dyDescent="0.3">
      <c r="C748" s="5"/>
      <c r="D748" s="6"/>
      <c r="E748" s="6"/>
      <c r="F748" s="7"/>
      <c r="G748" s="7"/>
      <c r="I748" s="5"/>
      <c r="J748" s="6"/>
      <c r="K748" s="6"/>
      <c r="L748" s="7"/>
      <c r="M748" s="7"/>
      <c r="O748" s="6"/>
    </row>
    <row r="749" spans="3:15" s="1" customFormat="1" ht="13.2" x14ac:dyDescent="0.3">
      <c r="C749" s="5"/>
      <c r="D749" s="6"/>
      <c r="E749" s="6"/>
      <c r="F749" s="7"/>
      <c r="G749" s="7"/>
      <c r="I749" s="5"/>
      <c r="J749" s="6"/>
      <c r="K749" s="6"/>
      <c r="L749" s="7"/>
      <c r="M749" s="7"/>
      <c r="O749" s="6"/>
    </row>
    <row r="750" spans="3:15" s="1" customFormat="1" ht="13.2" x14ac:dyDescent="0.3">
      <c r="C750" s="5"/>
      <c r="D750" s="6"/>
      <c r="E750" s="6"/>
      <c r="F750" s="7"/>
      <c r="G750" s="7"/>
      <c r="I750" s="5"/>
      <c r="J750" s="6"/>
      <c r="K750" s="6"/>
      <c r="L750" s="7"/>
      <c r="M750" s="7"/>
      <c r="O750" s="6"/>
    </row>
    <row r="751" spans="3:15" s="1" customFormat="1" ht="13.2" x14ac:dyDescent="0.3">
      <c r="C751" s="5"/>
      <c r="D751" s="6"/>
      <c r="E751" s="6"/>
      <c r="F751" s="7"/>
      <c r="G751" s="7"/>
      <c r="I751" s="5"/>
      <c r="J751" s="6"/>
      <c r="K751" s="6"/>
      <c r="L751" s="7"/>
      <c r="M751" s="7"/>
      <c r="O751" s="6"/>
    </row>
    <row r="752" spans="3:15" s="1" customFormat="1" ht="13.2" x14ac:dyDescent="0.3">
      <c r="C752" s="5"/>
      <c r="D752" s="6"/>
      <c r="E752" s="6"/>
      <c r="F752" s="7"/>
      <c r="G752" s="7"/>
      <c r="I752" s="5"/>
      <c r="J752" s="6"/>
      <c r="K752" s="6"/>
      <c r="L752" s="7"/>
      <c r="M752" s="7"/>
      <c r="O752" s="6"/>
    </row>
    <row r="753" spans="3:15" s="1" customFormat="1" ht="13.2" x14ac:dyDescent="0.3">
      <c r="C753" s="5"/>
      <c r="D753" s="6"/>
      <c r="E753" s="6"/>
      <c r="F753" s="7"/>
      <c r="G753" s="7"/>
      <c r="I753" s="5"/>
      <c r="J753" s="6"/>
      <c r="K753" s="6"/>
      <c r="L753" s="7"/>
      <c r="M753" s="7"/>
      <c r="O753" s="6"/>
    </row>
    <row r="754" spans="3:15" s="1" customFormat="1" ht="13.2" x14ac:dyDescent="0.3">
      <c r="C754" s="5"/>
      <c r="D754" s="6"/>
      <c r="E754" s="6"/>
      <c r="F754" s="7"/>
      <c r="G754" s="7"/>
      <c r="I754" s="5"/>
      <c r="J754" s="6"/>
      <c r="K754" s="6"/>
      <c r="L754" s="7"/>
      <c r="M754" s="7"/>
      <c r="O754" s="6"/>
    </row>
    <row r="755" spans="3:15" s="1" customFormat="1" ht="13.2" x14ac:dyDescent="0.3">
      <c r="C755" s="5"/>
      <c r="D755" s="6"/>
      <c r="E755" s="6"/>
      <c r="F755" s="7"/>
      <c r="G755" s="7"/>
      <c r="I755" s="5"/>
      <c r="J755" s="6"/>
      <c r="K755" s="6"/>
      <c r="L755" s="7"/>
      <c r="M755" s="7"/>
      <c r="O755" s="6"/>
    </row>
    <row r="756" spans="3:15" s="1" customFormat="1" ht="13.2" x14ac:dyDescent="0.3">
      <c r="C756" s="5"/>
      <c r="D756" s="6"/>
      <c r="E756" s="6"/>
      <c r="F756" s="7"/>
      <c r="G756" s="7"/>
      <c r="I756" s="5"/>
      <c r="J756" s="6"/>
      <c r="K756" s="6"/>
      <c r="L756" s="7"/>
      <c r="M756" s="7"/>
      <c r="O756" s="6"/>
    </row>
    <row r="757" spans="3:15" s="1" customFormat="1" ht="13.2" x14ac:dyDescent="0.3">
      <c r="C757" s="5"/>
      <c r="D757" s="6"/>
      <c r="E757" s="6"/>
      <c r="F757" s="7"/>
      <c r="G757" s="7"/>
      <c r="I757" s="5"/>
      <c r="J757" s="6"/>
      <c r="K757" s="6"/>
      <c r="L757" s="7"/>
      <c r="M757" s="7"/>
      <c r="O757" s="6"/>
    </row>
    <row r="758" spans="3:15" s="1" customFormat="1" ht="13.2" x14ac:dyDescent="0.3">
      <c r="C758" s="5"/>
      <c r="D758" s="6"/>
      <c r="E758" s="6"/>
      <c r="F758" s="7"/>
      <c r="G758" s="7"/>
      <c r="I758" s="5"/>
      <c r="J758" s="6"/>
      <c r="K758" s="6"/>
      <c r="L758" s="7"/>
      <c r="M758" s="7"/>
      <c r="O758" s="6"/>
    </row>
    <row r="759" spans="3:15" s="1" customFormat="1" ht="13.2" x14ac:dyDescent="0.3">
      <c r="C759" s="5"/>
      <c r="D759" s="6"/>
      <c r="E759" s="6"/>
      <c r="F759" s="7"/>
      <c r="G759" s="7"/>
      <c r="I759" s="5"/>
      <c r="J759" s="6"/>
      <c r="K759" s="6"/>
      <c r="L759" s="7"/>
      <c r="M759" s="7"/>
      <c r="O759" s="6"/>
    </row>
    <row r="760" spans="3:15" s="1" customFormat="1" ht="13.2" x14ac:dyDescent="0.3">
      <c r="C760" s="5"/>
      <c r="D760" s="6"/>
      <c r="E760" s="6"/>
      <c r="F760" s="7"/>
      <c r="G760" s="7"/>
      <c r="I760" s="5"/>
      <c r="J760" s="6"/>
      <c r="K760" s="6"/>
      <c r="L760" s="7"/>
      <c r="M760" s="7"/>
      <c r="O760" s="6"/>
    </row>
    <row r="761" spans="3:15" s="1" customFormat="1" ht="13.2" x14ac:dyDescent="0.3">
      <c r="C761" s="5"/>
      <c r="D761" s="6"/>
      <c r="E761" s="6"/>
      <c r="F761" s="7"/>
      <c r="G761" s="7"/>
      <c r="I761" s="5"/>
      <c r="J761" s="6"/>
      <c r="K761" s="6"/>
      <c r="L761" s="7"/>
      <c r="M761" s="7"/>
      <c r="O761" s="6"/>
    </row>
    <row r="762" spans="3:15" s="1" customFormat="1" ht="13.2" x14ac:dyDescent="0.3">
      <c r="C762" s="5"/>
      <c r="D762" s="6"/>
      <c r="E762" s="6"/>
      <c r="F762" s="7"/>
      <c r="G762" s="7"/>
      <c r="I762" s="5"/>
      <c r="J762" s="6"/>
      <c r="K762" s="6"/>
      <c r="L762" s="7"/>
      <c r="M762" s="7"/>
      <c r="O762" s="6"/>
    </row>
    <row r="763" spans="3:15" s="1" customFormat="1" ht="13.2" x14ac:dyDescent="0.3">
      <c r="C763" s="5"/>
      <c r="D763" s="6"/>
      <c r="E763" s="6"/>
      <c r="F763" s="7"/>
      <c r="G763" s="7"/>
      <c r="I763" s="5"/>
      <c r="J763" s="6"/>
      <c r="K763" s="6"/>
      <c r="L763" s="7"/>
      <c r="M763" s="7"/>
      <c r="O763" s="6"/>
    </row>
    <row r="764" spans="3:15" s="1" customFormat="1" ht="13.2" x14ac:dyDescent="0.3">
      <c r="C764" s="5"/>
      <c r="D764" s="6"/>
      <c r="E764" s="6"/>
      <c r="F764" s="7"/>
      <c r="G764" s="7"/>
      <c r="I764" s="5"/>
      <c r="J764" s="6"/>
      <c r="K764" s="6"/>
      <c r="L764" s="7"/>
      <c r="M764" s="7"/>
      <c r="O764" s="6"/>
    </row>
    <row r="765" spans="3:15" s="1" customFormat="1" ht="13.2" x14ac:dyDescent="0.3">
      <c r="C765" s="5"/>
      <c r="D765" s="6"/>
      <c r="E765" s="6"/>
      <c r="F765" s="7"/>
      <c r="G765" s="7"/>
      <c r="I765" s="5"/>
      <c r="J765" s="6"/>
      <c r="K765" s="6"/>
      <c r="L765" s="7"/>
      <c r="M765" s="7"/>
      <c r="O765" s="6"/>
    </row>
    <row r="766" spans="3:15" s="1" customFormat="1" ht="13.2" x14ac:dyDescent="0.3">
      <c r="C766" s="5"/>
      <c r="D766" s="6"/>
      <c r="E766" s="6"/>
      <c r="F766" s="7"/>
      <c r="G766" s="7"/>
      <c r="I766" s="5"/>
      <c r="J766" s="6"/>
      <c r="K766" s="6"/>
      <c r="L766" s="7"/>
      <c r="M766" s="7"/>
      <c r="O766" s="6"/>
    </row>
    <row r="767" spans="3:15" s="1" customFormat="1" ht="13.2" x14ac:dyDescent="0.3">
      <c r="C767" s="5"/>
      <c r="D767" s="6"/>
      <c r="E767" s="6"/>
      <c r="F767" s="7"/>
      <c r="G767" s="7"/>
      <c r="I767" s="5"/>
      <c r="J767" s="6"/>
      <c r="K767" s="6"/>
      <c r="L767" s="7"/>
      <c r="M767" s="7"/>
      <c r="O767" s="6"/>
    </row>
    <row r="768" spans="3:15" s="1" customFormat="1" ht="13.2" x14ac:dyDescent="0.3">
      <c r="C768" s="5"/>
      <c r="D768" s="6"/>
      <c r="E768" s="6"/>
      <c r="F768" s="7"/>
      <c r="G768" s="7"/>
      <c r="I768" s="5"/>
      <c r="J768" s="6"/>
      <c r="K768" s="6"/>
      <c r="L768" s="7"/>
      <c r="M768" s="7"/>
      <c r="O768" s="6"/>
    </row>
    <row r="769" spans="3:15" s="1" customFormat="1" ht="13.2" x14ac:dyDescent="0.3">
      <c r="C769" s="5"/>
      <c r="D769" s="6"/>
      <c r="E769" s="6"/>
      <c r="F769" s="7"/>
      <c r="G769" s="7"/>
      <c r="I769" s="5"/>
      <c r="J769" s="6"/>
      <c r="K769" s="6"/>
      <c r="L769" s="7"/>
      <c r="M769" s="7"/>
      <c r="O769" s="6"/>
    </row>
    <row r="770" spans="3:15" s="1" customFormat="1" ht="13.2" x14ac:dyDescent="0.3">
      <c r="C770" s="5"/>
      <c r="D770" s="6"/>
      <c r="E770" s="6"/>
      <c r="F770" s="7"/>
      <c r="G770" s="7"/>
      <c r="I770" s="5"/>
      <c r="J770" s="6"/>
      <c r="K770" s="6"/>
      <c r="L770" s="7"/>
      <c r="M770" s="7"/>
      <c r="O770" s="6"/>
    </row>
    <row r="771" spans="3:15" s="1" customFormat="1" ht="13.2" x14ac:dyDescent="0.3">
      <c r="C771" s="5"/>
      <c r="D771" s="6"/>
      <c r="E771" s="6"/>
      <c r="F771" s="7"/>
      <c r="G771" s="7"/>
      <c r="I771" s="5"/>
      <c r="J771" s="6"/>
      <c r="K771" s="6"/>
      <c r="L771" s="7"/>
      <c r="M771" s="7"/>
      <c r="O771" s="6"/>
    </row>
    <row r="772" spans="3:15" s="1" customFormat="1" ht="13.2" x14ac:dyDescent="0.3">
      <c r="C772" s="5"/>
      <c r="D772" s="6"/>
      <c r="E772" s="6"/>
      <c r="F772" s="7"/>
      <c r="G772" s="7"/>
      <c r="I772" s="5"/>
      <c r="J772" s="6"/>
      <c r="K772" s="6"/>
      <c r="L772" s="7"/>
      <c r="M772" s="7"/>
      <c r="O772" s="6"/>
    </row>
    <row r="773" spans="3:15" s="1" customFormat="1" ht="13.2" x14ac:dyDescent="0.3">
      <c r="C773" s="5"/>
      <c r="D773" s="6"/>
      <c r="E773" s="6"/>
      <c r="F773" s="7"/>
      <c r="G773" s="7"/>
      <c r="I773" s="5"/>
      <c r="J773" s="6"/>
      <c r="K773" s="6"/>
      <c r="L773" s="7"/>
      <c r="M773" s="7"/>
      <c r="O773" s="6"/>
    </row>
    <row r="774" spans="3:15" s="1" customFormat="1" ht="13.2" x14ac:dyDescent="0.3">
      <c r="C774" s="5"/>
      <c r="D774" s="6"/>
      <c r="E774" s="6"/>
      <c r="F774" s="7"/>
      <c r="G774" s="7"/>
      <c r="I774" s="5"/>
      <c r="J774" s="6"/>
      <c r="K774" s="6"/>
      <c r="L774" s="7"/>
      <c r="M774" s="7"/>
      <c r="O774" s="6"/>
    </row>
    <row r="775" spans="3:15" s="1" customFormat="1" ht="13.2" x14ac:dyDescent="0.3">
      <c r="C775" s="5"/>
      <c r="D775" s="6"/>
      <c r="E775" s="6"/>
      <c r="F775" s="7"/>
      <c r="G775" s="7"/>
      <c r="I775" s="5"/>
      <c r="J775" s="6"/>
      <c r="K775" s="6"/>
      <c r="L775" s="7"/>
      <c r="M775" s="7"/>
      <c r="O775" s="6"/>
    </row>
    <row r="776" spans="3:15" s="1" customFormat="1" ht="13.2" x14ac:dyDescent="0.3">
      <c r="C776" s="5"/>
      <c r="D776" s="6"/>
      <c r="E776" s="6"/>
      <c r="F776" s="7"/>
      <c r="G776" s="7"/>
      <c r="I776" s="5"/>
      <c r="J776" s="6"/>
      <c r="K776" s="6"/>
      <c r="L776" s="7"/>
      <c r="M776" s="7"/>
      <c r="O776" s="6"/>
    </row>
    <row r="777" spans="3:15" s="1" customFormat="1" ht="13.2" x14ac:dyDescent="0.3">
      <c r="C777" s="5"/>
      <c r="D777" s="6"/>
      <c r="E777" s="6"/>
      <c r="F777" s="7"/>
      <c r="G777" s="7"/>
      <c r="I777" s="5"/>
      <c r="J777" s="6"/>
      <c r="K777" s="6"/>
      <c r="L777" s="7"/>
      <c r="M777" s="7"/>
      <c r="O777" s="6"/>
    </row>
    <row r="778" spans="3:15" s="1" customFormat="1" ht="13.2" x14ac:dyDescent="0.3">
      <c r="C778" s="5"/>
      <c r="D778" s="6"/>
      <c r="E778" s="6"/>
      <c r="F778" s="7"/>
      <c r="G778" s="7"/>
      <c r="I778" s="5"/>
      <c r="J778" s="6"/>
      <c r="K778" s="6"/>
      <c r="L778" s="7"/>
      <c r="M778" s="7"/>
      <c r="O778" s="6"/>
    </row>
    <row r="779" spans="3:15" s="1" customFormat="1" ht="13.2" x14ac:dyDescent="0.3">
      <c r="C779" s="5"/>
      <c r="D779" s="6"/>
      <c r="E779" s="6"/>
      <c r="F779" s="7"/>
      <c r="G779" s="7"/>
      <c r="I779" s="5"/>
      <c r="J779" s="6"/>
      <c r="K779" s="6"/>
      <c r="L779" s="7"/>
      <c r="M779" s="7"/>
      <c r="O779" s="6"/>
    </row>
    <row r="780" spans="3:15" s="1" customFormat="1" ht="13.2" x14ac:dyDescent="0.3">
      <c r="C780" s="5"/>
      <c r="D780" s="6"/>
      <c r="E780" s="6"/>
      <c r="F780" s="7"/>
      <c r="G780" s="7"/>
      <c r="I780" s="5"/>
      <c r="J780" s="6"/>
      <c r="K780" s="6"/>
      <c r="L780" s="7"/>
      <c r="M780" s="7"/>
      <c r="O780" s="6"/>
    </row>
    <row r="781" spans="3:15" s="1" customFormat="1" ht="13.2" x14ac:dyDescent="0.3">
      <c r="C781" s="5"/>
      <c r="D781" s="6"/>
      <c r="E781" s="6"/>
      <c r="F781" s="7"/>
      <c r="G781" s="7"/>
      <c r="I781" s="5"/>
      <c r="J781" s="6"/>
      <c r="K781" s="6"/>
      <c r="L781" s="7"/>
      <c r="M781" s="7"/>
      <c r="O781" s="6"/>
    </row>
    <row r="782" spans="3:15" s="1" customFormat="1" ht="13.2" x14ac:dyDescent="0.3">
      <c r="C782" s="5"/>
      <c r="D782" s="6"/>
      <c r="E782" s="6"/>
      <c r="F782" s="7"/>
      <c r="G782" s="7"/>
      <c r="I782" s="5"/>
      <c r="J782" s="6"/>
      <c r="K782" s="6"/>
      <c r="L782" s="7"/>
      <c r="M782" s="7"/>
      <c r="O782" s="6"/>
    </row>
    <row r="783" spans="3:15" s="1" customFormat="1" ht="13.2" x14ac:dyDescent="0.3">
      <c r="C783" s="5"/>
      <c r="D783" s="6"/>
      <c r="E783" s="6"/>
      <c r="F783" s="7"/>
      <c r="G783" s="7"/>
      <c r="I783" s="5"/>
      <c r="J783" s="6"/>
      <c r="K783" s="6"/>
      <c r="L783" s="7"/>
      <c r="M783" s="7"/>
      <c r="O783" s="6"/>
    </row>
    <row r="784" spans="3:15" s="1" customFormat="1" ht="13.2" x14ac:dyDescent="0.3">
      <c r="C784" s="5"/>
      <c r="D784" s="6"/>
      <c r="E784" s="6"/>
      <c r="F784" s="7"/>
      <c r="G784" s="7"/>
      <c r="I784" s="5"/>
      <c r="J784" s="6"/>
      <c r="K784" s="6"/>
      <c r="L784" s="7"/>
      <c r="M784" s="7"/>
      <c r="O784" s="6"/>
    </row>
    <row r="785" spans="3:15" s="1" customFormat="1" ht="13.2" x14ac:dyDescent="0.3">
      <c r="C785" s="5"/>
      <c r="D785" s="6"/>
      <c r="E785" s="6"/>
      <c r="F785" s="7"/>
      <c r="G785" s="7"/>
      <c r="I785" s="5"/>
      <c r="J785" s="6"/>
      <c r="K785" s="6"/>
      <c r="L785" s="7"/>
      <c r="M785" s="7"/>
      <c r="O785" s="6"/>
    </row>
    <row r="786" spans="3:15" s="1" customFormat="1" ht="13.2" x14ac:dyDescent="0.3">
      <c r="C786" s="5"/>
      <c r="D786" s="6"/>
      <c r="E786" s="6"/>
      <c r="F786" s="7"/>
      <c r="G786" s="7"/>
      <c r="I786" s="5"/>
      <c r="J786" s="6"/>
      <c r="K786" s="6"/>
      <c r="L786" s="7"/>
      <c r="M786" s="7"/>
      <c r="O786" s="6"/>
    </row>
    <row r="787" spans="3:15" s="1" customFormat="1" ht="13.2" x14ac:dyDescent="0.3">
      <c r="C787" s="5"/>
      <c r="D787" s="6"/>
      <c r="E787" s="6"/>
      <c r="F787" s="7"/>
      <c r="G787" s="7"/>
      <c r="I787" s="5"/>
      <c r="J787" s="6"/>
      <c r="K787" s="6"/>
      <c r="L787" s="7"/>
      <c r="M787" s="7"/>
      <c r="O787" s="6"/>
    </row>
    <row r="788" spans="3:15" s="1" customFormat="1" ht="13.2" x14ac:dyDescent="0.3">
      <c r="C788" s="5"/>
      <c r="D788" s="6"/>
      <c r="E788" s="6"/>
      <c r="F788" s="7"/>
      <c r="G788" s="7"/>
      <c r="I788" s="5"/>
      <c r="J788" s="6"/>
      <c r="K788" s="6"/>
      <c r="L788" s="7"/>
      <c r="M788" s="7"/>
      <c r="O788" s="6"/>
    </row>
    <row r="789" spans="3:15" s="1" customFormat="1" ht="13.2" x14ac:dyDescent="0.3">
      <c r="C789" s="5"/>
      <c r="D789" s="6"/>
      <c r="E789" s="6"/>
      <c r="F789" s="7"/>
      <c r="G789" s="7"/>
      <c r="I789" s="5"/>
      <c r="J789" s="6"/>
      <c r="K789" s="6"/>
      <c r="L789" s="7"/>
      <c r="M789" s="7"/>
      <c r="O789" s="6"/>
    </row>
    <row r="790" spans="3:15" s="1" customFormat="1" ht="13.2" x14ac:dyDescent="0.3">
      <c r="C790" s="5"/>
      <c r="D790" s="6"/>
      <c r="E790" s="6"/>
      <c r="F790" s="7"/>
      <c r="G790" s="7"/>
      <c r="I790" s="5"/>
      <c r="J790" s="6"/>
      <c r="K790" s="6"/>
      <c r="L790" s="7"/>
      <c r="M790" s="7"/>
      <c r="O790" s="6"/>
    </row>
    <row r="791" spans="3:15" s="1" customFormat="1" ht="13.2" x14ac:dyDescent="0.3">
      <c r="C791" s="5"/>
      <c r="D791" s="6"/>
      <c r="E791" s="6"/>
      <c r="F791" s="7"/>
      <c r="G791" s="7"/>
      <c r="I791" s="5"/>
      <c r="J791" s="6"/>
      <c r="K791" s="6"/>
      <c r="L791" s="7"/>
      <c r="M791" s="7"/>
      <c r="O791" s="6"/>
    </row>
    <row r="792" spans="3:15" s="1" customFormat="1" ht="13.2" x14ac:dyDescent="0.3">
      <c r="C792" s="5"/>
      <c r="D792" s="6"/>
      <c r="E792" s="6"/>
      <c r="F792" s="7"/>
      <c r="G792" s="7"/>
      <c r="I792" s="5"/>
      <c r="J792" s="6"/>
      <c r="K792" s="6"/>
      <c r="L792" s="7"/>
      <c r="M792" s="7"/>
      <c r="O792" s="6"/>
    </row>
    <row r="793" spans="3:15" s="1" customFormat="1" ht="13.2" x14ac:dyDescent="0.3">
      <c r="C793" s="5"/>
      <c r="D793" s="6"/>
      <c r="E793" s="6"/>
      <c r="F793" s="7"/>
      <c r="G793" s="7"/>
      <c r="I793" s="5"/>
      <c r="J793" s="6"/>
      <c r="K793" s="6"/>
      <c r="L793" s="7"/>
      <c r="M793" s="7"/>
      <c r="O793" s="6"/>
    </row>
    <row r="794" spans="3:15" s="1" customFormat="1" ht="13.2" x14ac:dyDescent="0.3">
      <c r="C794" s="5"/>
      <c r="D794" s="6"/>
      <c r="E794" s="6"/>
      <c r="F794" s="7"/>
      <c r="G794" s="7"/>
      <c r="I794" s="5"/>
      <c r="J794" s="6"/>
      <c r="K794" s="6"/>
      <c r="L794" s="7"/>
      <c r="M794" s="7"/>
      <c r="O794" s="6"/>
    </row>
    <row r="795" spans="3:15" s="1" customFormat="1" ht="13.2" x14ac:dyDescent="0.3">
      <c r="C795" s="5"/>
      <c r="D795" s="6"/>
      <c r="E795" s="6"/>
      <c r="F795" s="7"/>
      <c r="G795" s="7"/>
      <c r="I795" s="5"/>
      <c r="J795" s="6"/>
      <c r="K795" s="6"/>
      <c r="L795" s="7"/>
      <c r="M795" s="7"/>
      <c r="O795" s="6"/>
    </row>
    <row r="796" spans="3:15" s="1" customFormat="1" ht="13.2" x14ac:dyDescent="0.3">
      <c r="C796" s="5"/>
      <c r="D796" s="6"/>
      <c r="E796" s="6"/>
      <c r="F796" s="7"/>
      <c r="G796" s="7"/>
      <c r="I796" s="5"/>
      <c r="J796" s="6"/>
      <c r="K796" s="6"/>
      <c r="L796" s="7"/>
      <c r="M796" s="7"/>
      <c r="O796" s="6"/>
    </row>
    <row r="797" spans="3:15" s="1" customFormat="1" ht="13.2" x14ac:dyDescent="0.3">
      <c r="C797" s="5"/>
      <c r="D797" s="6"/>
      <c r="E797" s="6"/>
      <c r="F797" s="7"/>
      <c r="G797" s="7"/>
      <c r="I797" s="5"/>
      <c r="J797" s="6"/>
      <c r="K797" s="6"/>
      <c r="L797" s="7"/>
      <c r="M797" s="7"/>
      <c r="O797" s="6"/>
    </row>
    <row r="798" spans="3:15" s="1" customFormat="1" ht="13.2" x14ac:dyDescent="0.3">
      <c r="C798" s="5"/>
      <c r="D798" s="6"/>
      <c r="E798" s="6"/>
      <c r="F798" s="7"/>
      <c r="G798" s="7"/>
      <c r="I798" s="5"/>
      <c r="J798" s="6"/>
      <c r="K798" s="6"/>
      <c r="L798" s="7"/>
      <c r="M798" s="7"/>
      <c r="O798" s="6"/>
    </row>
    <row r="799" spans="3:15" s="1" customFormat="1" ht="13.2" x14ac:dyDescent="0.3">
      <c r="C799" s="5"/>
      <c r="D799" s="6"/>
      <c r="E799" s="6"/>
      <c r="F799" s="7"/>
      <c r="G799" s="7"/>
      <c r="I799" s="5"/>
      <c r="J799" s="6"/>
      <c r="K799" s="6"/>
      <c r="L799" s="7"/>
      <c r="M799" s="7"/>
      <c r="O799" s="6"/>
    </row>
    <row r="800" spans="3:15" s="1" customFormat="1" ht="13.2" x14ac:dyDescent="0.3">
      <c r="C800" s="5"/>
      <c r="D800" s="6"/>
      <c r="E800" s="6"/>
      <c r="F800" s="7"/>
      <c r="G800" s="7"/>
      <c r="I800" s="5"/>
      <c r="J800" s="6"/>
      <c r="K800" s="6"/>
      <c r="L800" s="7"/>
      <c r="M800" s="7"/>
      <c r="O800" s="6"/>
    </row>
    <row r="801" spans="3:15" s="1" customFormat="1" ht="13.2" x14ac:dyDescent="0.3">
      <c r="C801" s="5"/>
      <c r="D801" s="6"/>
      <c r="E801" s="6"/>
      <c r="F801" s="7"/>
      <c r="G801" s="7"/>
      <c r="I801" s="5"/>
      <c r="J801" s="6"/>
      <c r="K801" s="6"/>
      <c r="L801" s="7"/>
      <c r="M801" s="7"/>
      <c r="O801" s="6"/>
    </row>
    <row r="802" spans="3:15" s="1" customFormat="1" ht="13.2" x14ac:dyDescent="0.3">
      <c r="C802" s="5"/>
      <c r="D802" s="6"/>
      <c r="E802" s="6"/>
      <c r="F802" s="7"/>
      <c r="G802" s="7"/>
      <c r="I802" s="5"/>
      <c r="J802" s="6"/>
      <c r="K802" s="6"/>
      <c r="L802" s="7"/>
      <c r="M802" s="7"/>
      <c r="O802" s="6"/>
    </row>
    <row r="803" spans="3:15" s="1" customFormat="1" ht="13.2" x14ac:dyDescent="0.3">
      <c r="C803" s="5"/>
      <c r="D803" s="6"/>
      <c r="E803" s="6"/>
      <c r="F803" s="7"/>
      <c r="G803" s="7"/>
      <c r="I803" s="5"/>
      <c r="J803" s="6"/>
      <c r="K803" s="6"/>
      <c r="L803" s="7"/>
      <c r="M803" s="7"/>
      <c r="O803" s="6"/>
    </row>
    <row r="804" spans="3:15" s="1" customFormat="1" ht="13.2" x14ac:dyDescent="0.3">
      <c r="C804" s="5"/>
      <c r="D804" s="6"/>
      <c r="E804" s="6"/>
      <c r="F804" s="7"/>
      <c r="G804" s="7"/>
      <c r="I804" s="5"/>
      <c r="J804" s="6"/>
      <c r="K804" s="6"/>
      <c r="L804" s="7"/>
      <c r="M804" s="7"/>
      <c r="O804" s="6"/>
    </row>
    <row r="805" spans="3:15" s="1" customFormat="1" ht="13.2" x14ac:dyDescent="0.3">
      <c r="C805" s="5"/>
      <c r="D805" s="6"/>
      <c r="E805" s="6"/>
      <c r="F805" s="7"/>
      <c r="G805" s="7"/>
      <c r="I805" s="5"/>
      <c r="J805" s="6"/>
      <c r="K805" s="6"/>
      <c r="L805" s="7"/>
      <c r="M805" s="7"/>
      <c r="O805" s="6"/>
    </row>
    <row r="806" spans="3:15" s="1" customFormat="1" ht="13.2" x14ac:dyDescent="0.3">
      <c r="C806" s="5"/>
      <c r="D806" s="6"/>
      <c r="E806" s="6"/>
      <c r="F806" s="7"/>
      <c r="G806" s="7"/>
      <c r="I806" s="5"/>
      <c r="J806" s="6"/>
      <c r="K806" s="6"/>
      <c r="L806" s="7"/>
      <c r="M806" s="7"/>
      <c r="O806" s="6"/>
    </row>
    <row r="807" spans="3:15" s="1" customFormat="1" ht="13.2" x14ac:dyDescent="0.3">
      <c r="C807" s="5"/>
      <c r="D807" s="6"/>
      <c r="E807" s="6"/>
      <c r="F807" s="7"/>
      <c r="G807" s="7"/>
      <c r="I807" s="5"/>
      <c r="J807" s="6"/>
      <c r="K807" s="6"/>
      <c r="L807" s="7"/>
      <c r="M807" s="7"/>
      <c r="O807" s="6"/>
    </row>
    <row r="808" spans="3:15" s="1" customFormat="1" ht="13.2" x14ac:dyDescent="0.3">
      <c r="C808" s="5"/>
      <c r="D808" s="6"/>
      <c r="E808" s="6"/>
      <c r="F808" s="7"/>
      <c r="G808" s="7"/>
      <c r="I808" s="5"/>
      <c r="J808" s="6"/>
      <c r="K808" s="6"/>
      <c r="L808" s="7"/>
      <c r="M808" s="7"/>
      <c r="O808" s="6"/>
    </row>
    <row r="809" spans="3:15" s="1" customFormat="1" ht="13.2" x14ac:dyDescent="0.3">
      <c r="C809" s="5"/>
      <c r="D809" s="6"/>
      <c r="E809" s="6"/>
      <c r="F809" s="7"/>
      <c r="G809" s="7"/>
      <c r="I809" s="5"/>
      <c r="J809" s="6"/>
      <c r="K809" s="6"/>
      <c r="L809" s="7"/>
      <c r="M809" s="7"/>
      <c r="O809" s="6"/>
    </row>
    <row r="810" spans="3:15" s="1" customFormat="1" ht="13.2" x14ac:dyDescent="0.3">
      <c r="C810" s="5"/>
      <c r="D810" s="6"/>
      <c r="E810" s="6"/>
      <c r="F810" s="7"/>
      <c r="G810" s="7"/>
      <c r="I810" s="5"/>
      <c r="J810" s="6"/>
      <c r="K810" s="6"/>
      <c r="L810" s="7"/>
      <c r="M810" s="7"/>
      <c r="O810" s="6"/>
    </row>
    <row r="811" spans="3:15" s="1" customFormat="1" ht="13.2" x14ac:dyDescent="0.3">
      <c r="C811" s="5"/>
      <c r="D811" s="6"/>
      <c r="E811" s="6"/>
      <c r="F811" s="7"/>
      <c r="G811" s="7"/>
      <c r="I811" s="5"/>
      <c r="J811" s="6"/>
      <c r="K811" s="6"/>
      <c r="L811" s="7"/>
      <c r="M811" s="7"/>
      <c r="O811" s="6"/>
    </row>
    <row r="812" spans="3:15" s="1" customFormat="1" ht="13.2" x14ac:dyDescent="0.3">
      <c r="C812" s="5"/>
      <c r="D812" s="6"/>
      <c r="E812" s="6"/>
      <c r="F812" s="7"/>
      <c r="G812" s="7"/>
      <c r="I812" s="5"/>
      <c r="J812" s="6"/>
      <c r="K812" s="6"/>
      <c r="L812" s="7"/>
      <c r="M812" s="7"/>
      <c r="O812" s="6"/>
    </row>
    <row r="813" spans="3:15" s="1" customFormat="1" ht="13.2" x14ac:dyDescent="0.3">
      <c r="C813" s="5"/>
      <c r="D813" s="6"/>
      <c r="E813" s="6"/>
      <c r="F813" s="7"/>
      <c r="G813" s="7"/>
      <c r="I813" s="5"/>
      <c r="J813" s="6"/>
      <c r="K813" s="6"/>
      <c r="L813" s="7"/>
      <c r="M813" s="7"/>
      <c r="O813" s="6"/>
    </row>
    <row r="814" spans="3:15" s="1" customFormat="1" ht="13.2" x14ac:dyDescent="0.3">
      <c r="C814" s="5"/>
      <c r="D814" s="6"/>
      <c r="E814" s="6"/>
      <c r="F814" s="7"/>
      <c r="G814" s="7"/>
      <c r="I814" s="5"/>
      <c r="J814" s="6"/>
      <c r="K814" s="6"/>
      <c r="L814" s="7"/>
      <c r="M814" s="7"/>
      <c r="O814" s="6"/>
    </row>
    <row r="815" spans="3:15" s="1" customFormat="1" ht="13.2" x14ac:dyDescent="0.3">
      <c r="C815" s="5"/>
      <c r="D815" s="6"/>
      <c r="E815" s="6"/>
      <c r="F815" s="7"/>
      <c r="G815" s="7"/>
      <c r="I815" s="5"/>
      <c r="J815" s="6"/>
      <c r="K815" s="6"/>
      <c r="L815" s="7"/>
      <c r="M815" s="7"/>
      <c r="O815" s="6"/>
    </row>
    <row r="816" spans="3:15" s="1" customFormat="1" ht="13.2" x14ac:dyDescent="0.3">
      <c r="C816" s="5"/>
      <c r="D816" s="6"/>
      <c r="E816" s="6"/>
      <c r="F816" s="7"/>
      <c r="G816" s="7"/>
      <c r="I816" s="5"/>
      <c r="J816" s="6"/>
      <c r="K816" s="6"/>
      <c r="L816" s="7"/>
      <c r="M816" s="7"/>
      <c r="O816" s="6"/>
    </row>
    <row r="817" spans="3:15" s="1" customFormat="1" ht="13.2" x14ac:dyDescent="0.3">
      <c r="C817" s="5"/>
      <c r="D817" s="6"/>
      <c r="E817" s="6"/>
      <c r="F817" s="7"/>
      <c r="G817" s="7"/>
      <c r="I817" s="5"/>
      <c r="J817" s="6"/>
      <c r="K817" s="6"/>
      <c r="L817" s="7"/>
      <c r="M817" s="7"/>
      <c r="O817" s="6"/>
    </row>
    <row r="818" spans="3:15" s="1" customFormat="1" ht="13.2" x14ac:dyDescent="0.3">
      <c r="C818" s="5"/>
      <c r="D818" s="6"/>
      <c r="E818" s="6"/>
      <c r="F818" s="7"/>
      <c r="G818" s="7"/>
      <c r="I818" s="5"/>
      <c r="J818" s="6"/>
      <c r="K818" s="6"/>
      <c r="L818" s="7"/>
      <c r="M818" s="7"/>
      <c r="O818" s="6"/>
    </row>
    <row r="819" spans="3:15" s="1" customFormat="1" ht="13.2" x14ac:dyDescent="0.3">
      <c r="C819" s="5"/>
      <c r="D819" s="6"/>
      <c r="E819" s="6"/>
      <c r="F819" s="7"/>
      <c r="G819" s="7"/>
      <c r="I819" s="5"/>
      <c r="J819" s="6"/>
      <c r="K819" s="6"/>
      <c r="L819" s="7"/>
      <c r="M819" s="7"/>
      <c r="O819" s="6"/>
    </row>
    <row r="820" spans="3:15" s="1" customFormat="1" ht="13.2" x14ac:dyDescent="0.3">
      <c r="C820" s="5"/>
      <c r="D820" s="6"/>
      <c r="E820" s="6"/>
      <c r="F820" s="7"/>
      <c r="G820" s="7"/>
      <c r="I820" s="5"/>
      <c r="J820" s="6"/>
      <c r="K820" s="6"/>
      <c r="L820" s="7"/>
      <c r="M820" s="7"/>
      <c r="O820" s="6"/>
    </row>
    <row r="821" spans="3:15" s="1" customFormat="1" ht="13.2" x14ac:dyDescent="0.3">
      <c r="C821" s="5"/>
      <c r="D821" s="6"/>
      <c r="E821" s="6"/>
      <c r="F821" s="7"/>
      <c r="G821" s="7"/>
      <c r="I821" s="5"/>
      <c r="J821" s="6"/>
      <c r="K821" s="6"/>
      <c r="L821" s="7"/>
      <c r="M821" s="7"/>
      <c r="O821" s="6"/>
    </row>
    <row r="822" spans="3:15" s="1" customFormat="1" ht="13.2" x14ac:dyDescent="0.3">
      <c r="C822" s="5"/>
      <c r="D822" s="6"/>
      <c r="E822" s="6"/>
      <c r="F822" s="7"/>
      <c r="G822" s="7"/>
      <c r="I822" s="5"/>
      <c r="J822" s="6"/>
      <c r="K822" s="6"/>
      <c r="L822" s="7"/>
      <c r="M822" s="7"/>
      <c r="O822" s="6"/>
    </row>
    <row r="823" spans="3:15" s="1" customFormat="1" ht="13.2" x14ac:dyDescent="0.3">
      <c r="C823" s="5"/>
      <c r="D823" s="6"/>
      <c r="E823" s="6"/>
      <c r="F823" s="7"/>
      <c r="G823" s="7"/>
      <c r="I823" s="5"/>
      <c r="J823" s="6"/>
      <c r="K823" s="6"/>
      <c r="L823" s="7"/>
      <c r="M823" s="7"/>
      <c r="O823" s="6"/>
    </row>
    <row r="824" spans="3:15" s="1" customFormat="1" ht="13.2" x14ac:dyDescent="0.3">
      <c r="C824" s="5"/>
      <c r="D824" s="6"/>
      <c r="E824" s="6"/>
      <c r="F824" s="7"/>
      <c r="G824" s="7"/>
      <c r="I824" s="5"/>
      <c r="J824" s="6"/>
      <c r="K824" s="6"/>
      <c r="L824" s="7"/>
      <c r="M824" s="7"/>
      <c r="O824" s="6"/>
    </row>
    <row r="825" spans="3:15" s="1" customFormat="1" ht="13.2" x14ac:dyDescent="0.3">
      <c r="C825" s="5"/>
      <c r="D825" s="6"/>
      <c r="E825" s="6"/>
      <c r="F825" s="7"/>
      <c r="G825" s="7"/>
      <c r="I825" s="5"/>
      <c r="J825" s="6"/>
      <c r="K825" s="6"/>
      <c r="L825" s="7"/>
      <c r="M825" s="7"/>
      <c r="O825" s="6"/>
    </row>
    <row r="826" spans="3:15" s="1" customFormat="1" ht="13.2" x14ac:dyDescent="0.3">
      <c r="C826" s="5"/>
      <c r="D826" s="6"/>
      <c r="E826" s="6"/>
      <c r="F826" s="7"/>
      <c r="G826" s="7"/>
      <c r="I826" s="5"/>
      <c r="J826" s="6"/>
      <c r="K826" s="6"/>
      <c r="L826" s="7"/>
      <c r="M826" s="7"/>
      <c r="O826" s="6"/>
    </row>
    <row r="827" spans="3:15" s="1" customFormat="1" ht="13.2" x14ac:dyDescent="0.3">
      <c r="C827" s="5"/>
      <c r="D827" s="6"/>
      <c r="E827" s="6"/>
      <c r="F827" s="7"/>
      <c r="G827" s="7"/>
      <c r="I827" s="5"/>
      <c r="J827" s="6"/>
      <c r="K827" s="6"/>
      <c r="L827" s="7"/>
      <c r="M827" s="7"/>
      <c r="O827" s="6"/>
    </row>
    <row r="828" spans="3:15" s="1" customFormat="1" ht="13.2" x14ac:dyDescent="0.3">
      <c r="C828" s="5"/>
      <c r="D828" s="6"/>
      <c r="E828" s="6"/>
      <c r="F828" s="7"/>
      <c r="G828" s="7"/>
      <c r="I828" s="5"/>
      <c r="J828" s="6"/>
      <c r="K828" s="6"/>
      <c r="L828" s="7"/>
      <c r="M828" s="7"/>
      <c r="O828" s="6"/>
    </row>
    <row r="829" spans="3:15" s="1" customFormat="1" ht="13.2" x14ac:dyDescent="0.3">
      <c r="C829" s="5"/>
      <c r="D829" s="6"/>
      <c r="E829" s="6"/>
      <c r="F829" s="7"/>
      <c r="G829" s="7"/>
      <c r="I829" s="5"/>
      <c r="J829" s="6"/>
      <c r="K829" s="6"/>
      <c r="L829" s="7"/>
      <c r="M829" s="7"/>
      <c r="O829" s="6"/>
    </row>
    <row r="830" spans="3:15" s="1" customFormat="1" ht="13.2" x14ac:dyDescent="0.3">
      <c r="C830" s="5"/>
      <c r="D830" s="6"/>
      <c r="E830" s="6"/>
      <c r="F830" s="7"/>
      <c r="G830" s="7"/>
      <c r="I830" s="5"/>
      <c r="J830" s="6"/>
      <c r="K830" s="6"/>
      <c r="L830" s="7"/>
      <c r="M830" s="7"/>
      <c r="O830" s="6"/>
    </row>
    <row r="831" spans="3:15" s="1" customFormat="1" ht="13.2" x14ac:dyDescent="0.3">
      <c r="C831" s="5"/>
      <c r="D831" s="6"/>
      <c r="E831" s="6"/>
      <c r="F831" s="7"/>
      <c r="G831" s="7"/>
      <c r="I831" s="5"/>
      <c r="J831" s="6"/>
      <c r="K831" s="6"/>
      <c r="L831" s="7"/>
      <c r="M831" s="7"/>
      <c r="O831" s="6"/>
    </row>
    <row r="832" spans="3:15" s="1" customFormat="1" ht="13.2" x14ac:dyDescent="0.3">
      <c r="C832" s="5"/>
      <c r="D832" s="6"/>
      <c r="E832" s="6"/>
      <c r="F832" s="7"/>
      <c r="G832" s="7"/>
      <c r="I832" s="5"/>
      <c r="J832" s="6"/>
      <c r="K832" s="6"/>
      <c r="L832" s="7"/>
      <c r="M832" s="7"/>
      <c r="O832" s="6"/>
    </row>
    <row r="833" spans="3:15" s="1" customFormat="1" ht="13.2" x14ac:dyDescent="0.3">
      <c r="C833" s="5"/>
      <c r="D833" s="6"/>
      <c r="E833" s="6"/>
      <c r="F833" s="7"/>
      <c r="G833" s="7"/>
      <c r="I833" s="5"/>
      <c r="J833" s="6"/>
      <c r="K833" s="6"/>
      <c r="L833" s="7"/>
      <c r="M833" s="7"/>
      <c r="O833" s="6"/>
    </row>
    <row r="834" spans="3:15" s="1" customFormat="1" ht="13.2" x14ac:dyDescent="0.3">
      <c r="C834" s="5"/>
      <c r="D834" s="6"/>
      <c r="E834" s="6"/>
      <c r="F834" s="7"/>
      <c r="G834" s="7"/>
      <c r="I834" s="5"/>
      <c r="J834" s="6"/>
      <c r="K834" s="6"/>
      <c r="L834" s="7"/>
      <c r="M834" s="7"/>
      <c r="O834" s="6"/>
    </row>
    <row r="835" spans="3:15" s="1" customFormat="1" ht="13.2" x14ac:dyDescent="0.3">
      <c r="C835" s="5"/>
      <c r="D835" s="6"/>
      <c r="E835" s="6"/>
      <c r="F835" s="7"/>
      <c r="G835" s="7"/>
      <c r="I835" s="5"/>
      <c r="J835" s="6"/>
      <c r="K835" s="6"/>
      <c r="L835" s="7"/>
      <c r="M835" s="7"/>
      <c r="O835" s="6"/>
    </row>
    <row r="836" spans="3:15" s="1" customFormat="1" ht="13.2" x14ac:dyDescent="0.3">
      <c r="C836" s="5"/>
      <c r="D836" s="6"/>
      <c r="E836" s="6"/>
      <c r="F836" s="7"/>
      <c r="G836" s="7"/>
      <c r="I836" s="5"/>
      <c r="J836" s="6"/>
      <c r="K836" s="6"/>
      <c r="L836" s="7"/>
      <c r="M836" s="7"/>
      <c r="O836" s="6"/>
    </row>
    <row r="837" spans="3:15" s="1" customFormat="1" ht="13.2" x14ac:dyDescent="0.3">
      <c r="C837" s="5"/>
      <c r="D837" s="6"/>
      <c r="E837" s="6"/>
      <c r="F837" s="7"/>
      <c r="G837" s="7"/>
      <c r="I837" s="5"/>
      <c r="J837" s="6"/>
      <c r="K837" s="6"/>
      <c r="L837" s="7"/>
      <c r="M837" s="7"/>
      <c r="O837" s="6"/>
    </row>
    <row r="838" spans="3:15" s="1" customFormat="1" ht="13.2" x14ac:dyDescent="0.3">
      <c r="C838" s="5"/>
      <c r="D838" s="6"/>
      <c r="E838" s="6"/>
      <c r="F838" s="7"/>
      <c r="G838" s="7"/>
      <c r="I838" s="5"/>
      <c r="J838" s="6"/>
      <c r="K838" s="6"/>
      <c r="L838" s="7"/>
      <c r="M838" s="7"/>
      <c r="O838" s="6"/>
    </row>
    <row r="839" spans="3:15" s="1" customFormat="1" ht="13.2" x14ac:dyDescent="0.3">
      <c r="C839" s="5"/>
      <c r="D839" s="6"/>
      <c r="E839" s="6"/>
      <c r="F839" s="7"/>
      <c r="G839" s="7"/>
      <c r="I839" s="5"/>
      <c r="J839" s="6"/>
      <c r="K839" s="6"/>
      <c r="L839" s="7"/>
      <c r="M839" s="7"/>
      <c r="O839" s="6"/>
    </row>
    <row r="840" spans="3:15" s="1" customFormat="1" ht="13.2" x14ac:dyDescent="0.3">
      <c r="C840" s="5"/>
      <c r="D840" s="6"/>
      <c r="E840" s="6"/>
      <c r="F840" s="7"/>
      <c r="G840" s="7"/>
      <c r="I840" s="5"/>
      <c r="J840" s="6"/>
      <c r="K840" s="6"/>
      <c r="L840" s="7"/>
      <c r="M840" s="7"/>
      <c r="O840" s="6"/>
    </row>
    <row r="841" spans="3:15" s="1" customFormat="1" ht="13.2" x14ac:dyDescent="0.3">
      <c r="C841" s="5"/>
      <c r="D841" s="6"/>
      <c r="E841" s="6"/>
      <c r="F841" s="7"/>
      <c r="G841" s="7"/>
      <c r="I841" s="5"/>
      <c r="J841" s="6"/>
      <c r="K841" s="6"/>
      <c r="L841" s="7"/>
      <c r="M841" s="7"/>
      <c r="O841" s="6"/>
    </row>
    <row r="842" spans="3:15" s="1" customFormat="1" ht="13.2" x14ac:dyDescent="0.3">
      <c r="C842" s="5"/>
      <c r="D842" s="6"/>
      <c r="E842" s="6"/>
      <c r="F842" s="7"/>
      <c r="G842" s="7"/>
      <c r="I842" s="5"/>
      <c r="J842" s="6"/>
      <c r="K842" s="6"/>
      <c r="L842" s="7"/>
      <c r="M842" s="7"/>
      <c r="O842" s="6"/>
    </row>
    <row r="843" spans="3:15" s="1" customFormat="1" ht="13.2" x14ac:dyDescent="0.3">
      <c r="C843" s="5"/>
      <c r="D843" s="6"/>
      <c r="E843" s="6"/>
      <c r="F843" s="7"/>
      <c r="G843" s="7"/>
      <c r="I843" s="5"/>
      <c r="J843" s="6"/>
      <c r="K843" s="6"/>
      <c r="L843" s="7"/>
      <c r="M843" s="7"/>
      <c r="O843" s="6"/>
    </row>
    <row r="844" spans="3:15" s="1" customFormat="1" ht="13.2" x14ac:dyDescent="0.3">
      <c r="C844" s="5"/>
      <c r="D844" s="6"/>
      <c r="E844" s="6"/>
      <c r="F844" s="7"/>
      <c r="G844" s="7"/>
      <c r="I844" s="5"/>
      <c r="J844" s="6"/>
      <c r="K844" s="6"/>
      <c r="L844" s="7"/>
      <c r="M844" s="7"/>
      <c r="O844" s="6"/>
    </row>
    <row r="845" spans="3:15" s="1" customFormat="1" ht="13.2" x14ac:dyDescent="0.3">
      <c r="C845" s="5"/>
      <c r="D845" s="6"/>
      <c r="E845" s="6"/>
      <c r="F845" s="7"/>
      <c r="G845" s="7"/>
      <c r="I845" s="5"/>
      <c r="J845" s="6"/>
      <c r="K845" s="6"/>
      <c r="L845" s="7"/>
      <c r="M845" s="7"/>
      <c r="O845" s="6"/>
    </row>
    <row r="846" spans="3:15" s="1" customFormat="1" ht="13.2" x14ac:dyDescent="0.3">
      <c r="C846" s="5"/>
      <c r="D846" s="6"/>
      <c r="E846" s="6"/>
      <c r="F846" s="7"/>
      <c r="G846" s="7"/>
      <c r="I846" s="5"/>
      <c r="J846" s="6"/>
      <c r="K846" s="6"/>
      <c r="L846" s="7"/>
      <c r="M846" s="7"/>
      <c r="O846" s="6"/>
    </row>
    <row r="847" spans="3:15" s="1" customFormat="1" ht="13.2" x14ac:dyDescent="0.3">
      <c r="C847" s="5"/>
      <c r="D847" s="6"/>
      <c r="E847" s="6"/>
      <c r="F847" s="7"/>
      <c r="G847" s="7"/>
      <c r="I847" s="5"/>
      <c r="J847" s="6"/>
      <c r="K847" s="6"/>
      <c r="L847" s="7"/>
      <c r="M847" s="7"/>
      <c r="O847" s="6"/>
    </row>
    <row r="848" spans="3:15" s="1" customFormat="1" ht="13.2" x14ac:dyDescent="0.3">
      <c r="C848" s="5"/>
      <c r="D848" s="6"/>
      <c r="E848" s="6"/>
      <c r="F848" s="7"/>
      <c r="G848" s="7"/>
      <c r="I848" s="5"/>
      <c r="J848" s="6"/>
      <c r="K848" s="6"/>
      <c r="L848" s="7"/>
      <c r="M848" s="7"/>
      <c r="O848" s="6"/>
    </row>
    <row r="849" spans="3:15" s="1" customFormat="1" ht="13.2" x14ac:dyDescent="0.3">
      <c r="C849" s="5"/>
      <c r="D849" s="6"/>
      <c r="E849" s="6"/>
      <c r="F849" s="7"/>
      <c r="G849" s="7"/>
      <c r="I849" s="5"/>
      <c r="J849" s="6"/>
      <c r="K849" s="6"/>
      <c r="L849" s="7"/>
      <c r="M849" s="7"/>
      <c r="O849" s="6"/>
    </row>
    <row r="850" spans="3:15" s="1" customFormat="1" ht="13.2" x14ac:dyDescent="0.3">
      <c r="C850" s="5"/>
      <c r="D850" s="6"/>
      <c r="E850" s="6"/>
      <c r="F850" s="7"/>
      <c r="G850" s="7"/>
      <c r="I850" s="5"/>
      <c r="J850" s="6"/>
      <c r="K850" s="6"/>
      <c r="L850" s="7"/>
      <c r="M850" s="7"/>
      <c r="O850" s="6"/>
    </row>
    <row r="851" spans="3:15" s="1" customFormat="1" ht="13.2" x14ac:dyDescent="0.3">
      <c r="C851" s="5"/>
      <c r="D851" s="6"/>
      <c r="E851" s="6"/>
      <c r="F851" s="7"/>
      <c r="G851" s="7"/>
      <c r="I851" s="5"/>
      <c r="J851" s="6"/>
      <c r="K851" s="6"/>
      <c r="L851" s="7"/>
      <c r="M851" s="7"/>
      <c r="O851" s="6"/>
    </row>
    <row r="852" spans="3:15" s="1" customFormat="1" ht="13.2" x14ac:dyDescent="0.3">
      <c r="C852" s="5"/>
      <c r="D852" s="6"/>
      <c r="E852" s="6"/>
      <c r="F852" s="7"/>
      <c r="G852" s="7"/>
      <c r="I852" s="5"/>
      <c r="J852" s="6"/>
      <c r="K852" s="6"/>
      <c r="L852" s="7"/>
      <c r="M852" s="7"/>
      <c r="O852" s="6"/>
    </row>
    <row r="853" spans="3:15" s="1" customFormat="1" ht="13.2" x14ac:dyDescent="0.3">
      <c r="C853" s="5"/>
      <c r="D853" s="6"/>
      <c r="E853" s="6"/>
      <c r="F853" s="7"/>
      <c r="G853" s="7"/>
      <c r="I853" s="5"/>
      <c r="J853" s="6"/>
      <c r="K853" s="6"/>
      <c r="L853" s="7"/>
      <c r="M853" s="7"/>
      <c r="O853" s="6"/>
    </row>
    <row r="854" spans="3:15" s="1" customFormat="1" ht="13.2" x14ac:dyDescent="0.3">
      <c r="C854" s="5"/>
      <c r="D854" s="6"/>
      <c r="E854" s="6"/>
      <c r="F854" s="7"/>
      <c r="G854" s="7"/>
      <c r="I854" s="5"/>
      <c r="J854" s="6"/>
      <c r="K854" s="6"/>
      <c r="L854" s="7"/>
      <c r="M854" s="7"/>
      <c r="O854" s="6"/>
    </row>
    <row r="855" spans="3:15" s="1" customFormat="1" ht="13.2" x14ac:dyDescent="0.3">
      <c r="C855" s="5"/>
      <c r="D855" s="6"/>
      <c r="E855" s="6"/>
      <c r="F855" s="7"/>
      <c r="G855" s="7"/>
      <c r="I855" s="5"/>
      <c r="J855" s="6"/>
      <c r="K855" s="6"/>
      <c r="L855" s="7"/>
      <c r="M855" s="7"/>
      <c r="O855" s="6"/>
    </row>
    <row r="856" spans="3:15" s="1" customFormat="1" ht="13.2" x14ac:dyDescent="0.3">
      <c r="C856" s="5"/>
      <c r="D856" s="6"/>
      <c r="E856" s="6"/>
      <c r="F856" s="7"/>
      <c r="G856" s="7"/>
      <c r="I856" s="5"/>
      <c r="J856" s="6"/>
      <c r="K856" s="6"/>
      <c r="L856" s="7"/>
      <c r="M856" s="7"/>
      <c r="O856" s="6"/>
    </row>
    <row r="857" spans="3:15" s="1" customFormat="1" ht="13.2" x14ac:dyDescent="0.3">
      <c r="C857" s="5"/>
      <c r="D857" s="6"/>
      <c r="E857" s="6"/>
      <c r="F857" s="7"/>
      <c r="G857" s="7"/>
      <c r="I857" s="5"/>
      <c r="J857" s="6"/>
      <c r="K857" s="6"/>
      <c r="L857" s="7"/>
      <c r="M857" s="7"/>
      <c r="O857" s="6"/>
    </row>
    <row r="858" spans="3:15" s="1" customFormat="1" ht="13.2" x14ac:dyDescent="0.3">
      <c r="C858" s="5"/>
      <c r="D858" s="6"/>
      <c r="E858" s="6"/>
      <c r="F858" s="7"/>
      <c r="G858" s="7"/>
      <c r="I858" s="5"/>
      <c r="J858" s="6"/>
      <c r="K858" s="6"/>
      <c r="L858" s="7"/>
      <c r="M858" s="7"/>
      <c r="O858" s="6"/>
    </row>
    <row r="859" spans="3:15" s="1" customFormat="1" ht="13.2" x14ac:dyDescent="0.3">
      <c r="C859" s="5"/>
      <c r="D859" s="6"/>
      <c r="E859" s="6"/>
      <c r="F859" s="7"/>
      <c r="G859" s="7"/>
      <c r="I859" s="5"/>
      <c r="J859" s="6"/>
      <c r="K859" s="6"/>
      <c r="L859" s="7"/>
      <c r="M859" s="7"/>
      <c r="O859" s="6"/>
    </row>
    <row r="860" spans="3:15" s="1" customFormat="1" ht="13.2" x14ac:dyDescent="0.3">
      <c r="C860" s="5"/>
      <c r="D860" s="6"/>
      <c r="E860" s="6"/>
      <c r="F860" s="7"/>
      <c r="G860" s="7"/>
      <c r="I860" s="5"/>
      <c r="J860" s="6"/>
      <c r="K860" s="6"/>
      <c r="L860" s="7"/>
      <c r="M860" s="7"/>
      <c r="O860" s="6"/>
    </row>
    <row r="861" spans="3:15" s="1" customFormat="1" ht="13.2" x14ac:dyDescent="0.3">
      <c r="C861" s="5"/>
      <c r="D861" s="6"/>
      <c r="E861" s="6"/>
      <c r="F861" s="7"/>
      <c r="G861" s="7"/>
      <c r="I861" s="5"/>
      <c r="J861" s="6"/>
      <c r="K861" s="6"/>
      <c r="L861" s="7"/>
      <c r="M861" s="7"/>
      <c r="O861" s="6"/>
    </row>
    <row r="862" spans="3:15" s="1" customFormat="1" ht="13.2" x14ac:dyDescent="0.3">
      <c r="C862" s="5"/>
      <c r="D862" s="6"/>
      <c r="E862" s="6"/>
      <c r="F862" s="7"/>
      <c r="G862" s="7"/>
      <c r="I862" s="5"/>
      <c r="J862" s="6"/>
      <c r="K862" s="6"/>
      <c r="L862" s="7"/>
      <c r="M862" s="7"/>
      <c r="O862" s="6"/>
    </row>
    <row r="863" spans="3:15" s="1" customFormat="1" ht="13.2" x14ac:dyDescent="0.3">
      <c r="C863" s="5"/>
      <c r="D863" s="6"/>
      <c r="E863" s="6"/>
      <c r="F863" s="7"/>
      <c r="G863" s="7"/>
      <c r="I863" s="5"/>
      <c r="J863" s="6"/>
      <c r="K863" s="6"/>
      <c r="L863" s="7"/>
      <c r="M863" s="7"/>
      <c r="O863" s="6"/>
    </row>
    <row r="864" spans="3:15" s="1" customFormat="1" ht="13.2" x14ac:dyDescent="0.3">
      <c r="C864" s="5"/>
      <c r="D864" s="6"/>
      <c r="E864" s="6"/>
      <c r="F864" s="7"/>
      <c r="G864" s="7"/>
      <c r="I864" s="5"/>
      <c r="J864" s="6"/>
      <c r="K864" s="6"/>
      <c r="L864" s="7"/>
      <c r="M864" s="7"/>
      <c r="O864" s="6"/>
    </row>
    <row r="865" spans="3:15" s="1" customFormat="1" ht="13.2" x14ac:dyDescent="0.3">
      <c r="C865" s="5"/>
      <c r="D865" s="6"/>
      <c r="E865" s="6"/>
      <c r="F865" s="7"/>
      <c r="G865" s="7"/>
      <c r="I865" s="5"/>
      <c r="J865" s="6"/>
      <c r="K865" s="6"/>
      <c r="L865" s="7"/>
      <c r="M865" s="7"/>
      <c r="O865" s="6"/>
    </row>
    <row r="866" spans="3:15" s="1" customFormat="1" ht="13.2" x14ac:dyDescent="0.3">
      <c r="C866" s="5"/>
      <c r="D866" s="6"/>
      <c r="E866" s="6"/>
      <c r="F866" s="7"/>
      <c r="G866" s="7"/>
      <c r="I866" s="5"/>
      <c r="J866" s="6"/>
      <c r="K866" s="6"/>
      <c r="L866" s="7"/>
      <c r="M866" s="7"/>
      <c r="O866" s="6"/>
    </row>
    <row r="867" spans="3:15" s="1" customFormat="1" ht="13.2" x14ac:dyDescent="0.3">
      <c r="C867" s="5"/>
      <c r="D867" s="6"/>
      <c r="E867" s="6"/>
      <c r="F867" s="7"/>
      <c r="G867" s="7"/>
      <c r="I867" s="5"/>
      <c r="J867" s="6"/>
      <c r="K867" s="6"/>
      <c r="L867" s="7"/>
      <c r="M867" s="7"/>
      <c r="O867" s="6"/>
    </row>
    <row r="868" spans="3:15" s="1" customFormat="1" ht="13.2" x14ac:dyDescent="0.3">
      <c r="C868" s="5"/>
      <c r="D868" s="6"/>
      <c r="E868" s="6"/>
      <c r="F868" s="7"/>
      <c r="G868" s="7"/>
      <c r="I868" s="5"/>
      <c r="J868" s="6"/>
      <c r="K868" s="6"/>
      <c r="L868" s="7"/>
      <c r="M868" s="7"/>
      <c r="O868" s="6"/>
    </row>
    <row r="869" spans="3:15" s="1" customFormat="1" ht="13.2" x14ac:dyDescent="0.3">
      <c r="C869" s="5"/>
      <c r="D869" s="6"/>
      <c r="E869" s="6"/>
      <c r="F869" s="7"/>
      <c r="G869" s="7"/>
      <c r="I869" s="5"/>
      <c r="J869" s="6"/>
      <c r="K869" s="6"/>
      <c r="L869" s="7"/>
      <c r="M869" s="7"/>
      <c r="O869" s="6"/>
    </row>
    <row r="870" spans="3:15" s="1" customFormat="1" ht="13.2" x14ac:dyDescent="0.3">
      <c r="C870" s="5"/>
      <c r="D870" s="6"/>
      <c r="E870" s="6"/>
      <c r="F870" s="7"/>
      <c r="G870" s="7"/>
      <c r="I870" s="5"/>
      <c r="J870" s="6"/>
      <c r="K870" s="6"/>
      <c r="L870" s="7"/>
      <c r="M870" s="7"/>
      <c r="O870" s="6"/>
    </row>
    <row r="871" spans="3:15" s="1" customFormat="1" ht="13.2" x14ac:dyDescent="0.3">
      <c r="C871" s="5"/>
      <c r="D871" s="6"/>
      <c r="E871" s="6"/>
      <c r="F871" s="7"/>
      <c r="G871" s="7"/>
      <c r="I871" s="5"/>
      <c r="J871" s="6"/>
      <c r="K871" s="6"/>
      <c r="L871" s="7"/>
      <c r="M871" s="7"/>
      <c r="O871" s="6"/>
    </row>
    <row r="872" spans="3:15" s="1" customFormat="1" ht="13.2" x14ac:dyDescent="0.3">
      <c r="C872" s="5"/>
      <c r="D872" s="6"/>
      <c r="E872" s="6"/>
      <c r="F872" s="7"/>
      <c r="G872" s="7"/>
      <c r="I872" s="5"/>
      <c r="J872" s="6"/>
      <c r="K872" s="6"/>
      <c r="L872" s="7"/>
      <c r="M872" s="7"/>
      <c r="O872" s="6"/>
    </row>
    <row r="873" spans="3:15" s="1" customFormat="1" ht="13.2" x14ac:dyDescent="0.3">
      <c r="C873" s="5"/>
      <c r="D873" s="6"/>
      <c r="E873" s="6"/>
      <c r="F873" s="7"/>
      <c r="G873" s="7"/>
      <c r="I873" s="5"/>
      <c r="J873" s="6"/>
      <c r="K873" s="6"/>
      <c r="L873" s="7"/>
      <c r="M873" s="7"/>
      <c r="O873" s="6"/>
    </row>
    <row r="874" spans="3:15" s="1" customFormat="1" ht="13.2" x14ac:dyDescent="0.3">
      <c r="C874" s="5"/>
      <c r="D874" s="6"/>
      <c r="E874" s="6"/>
      <c r="F874" s="7"/>
      <c r="G874" s="7"/>
      <c r="I874" s="5"/>
      <c r="J874" s="6"/>
      <c r="K874" s="6"/>
      <c r="L874" s="7"/>
      <c r="M874" s="7"/>
      <c r="O874" s="6"/>
    </row>
    <row r="875" spans="3:15" s="1" customFormat="1" ht="13.2" x14ac:dyDescent="0.3">
      <c r="C875" s="5"/>
      <c r="D875" s="6"/>
      <c r="E875" s="6"/>
      <c r="F875" s="7"/>
      <c r="G875" s="7"/>
      <c r="I875" s="5"/>
      <c r="J875" s="6"/>
      <c r="K875" s="6"/>
      <c r="L875" s="7"/>
      <c r="M875" s="7"/>
      <c r="O875" s="6"/>
    </row>
    <row r="876" spans="3:15" s="1" customFormat="1" ht="13.2" x14ac:dyDescent="0.3">
      <c r="C876" s="5"/>
      <c r="D876" s="6"/>
      <c r="E876" s="6"/>
      <c r="F876" s="7"/>
      <c r="G876" s="7"/>
      <c r="I876" s="5"/>
      <c r="J876" s="6"/>
      <c r="K876" s="6"/>
      <c r="L876" s="7"/>
      <c r="M876" s="7"/>
      <c r="O876" s="6"/>
    </row>
    <row r="877" spans="3:15" s="1" customFormat="1" ht="13.2" x14ac:dyDescent="0.3">
      <c r="C877" s="5"/>
      <c r="D877" s="6"/>
      <c r="E877" s="6"/>
      <c r="F877" s="7"/>
      <c r="G877" s="7"/>
      <c r="I877" s="5"/>
      <c r="J877" s="6"/>
      <c r="K877" s="6"/>
      <c r="L877" s="7"/>
      <c r="M877" s="7"/>
      <c r="O877" s="6"/>
    </row>
    <row r="878" spans="3:15" s="1" customFormat="1" ht="13.2" x14ac:dyDescent="0.3">
      <c r="C878" s="5"/>
      <c r="D878" s="6"/>
      <c r="E878" s="6"/>
      <c r="F878" s="7"/>
      <c r="G878" s="7"/>
      <c r="I878" s="5"/>
      <c r="J878" s="6"/>
      <c r="K878" s="6"/>
      <c r="L878" s="7"/>
      <c r="M878" s="7"/>
      <c r="O878" s="6"/>
    </row>
    <row r="879" spans="3:15" s="1" customFormat="1" ht="13.2" x14ac:dyDescent="0.3">
      <c r="C879" s="5"/>
      <c r="D879" s="6"/>
      <c r="E879" s="6"/>
      <c r="F879" s="7"/>
      <c r="G879" s="7"/>
      <c r="I879" s="5"/>
      <c r="J879" s="6"/>
      <c r="K879" s="6"/>
      <c r="L879" s="7"/>
      <c r="M879" s="7"/>
      <c r="O879" s="6"/>
    </row>
    <row r="880" spans="3:15" s="1" customFormat="1" ht="13.2" x14ac:dyDescent="0.3">
      <c r="C880" s="5"/>
      <c r="D880" s="6"/>
      <c r="E880" s="6"/>
      <c r="F880" s="7"/>
      <c r="G880" s="7"/>
      <c r="I880" s="5"/>
      <c r="J880" s="6"/>
      <c r="K880" s="6"/>
      <c r="L880" s="7"/>
      <c r="M880" s="7"/>
      <c r="O880" s="6"/>
    </row>
    <row r="881" spans="3:15" s="1" customFormat="1" ht="13.2" x14ac:dyDescent="0.3">
      <c r="C881" s="5"/>
      <c r="D881" s="6"/>
      <c r="E881" s="6"/>
      <c r="F881" s="7"/>
      <c r="G881" s="7"/>
      <c r="I881" s="5"/>
      <c r="J881" s="6"/>
      <c r="K881" s="6"/>
      <c r="L881" s="7"/>
      <c r="M881" s="7"/>
      <c r="O881" s="6"/>
    </row>
    <row r="882" spans="3:15" s="1" customFormat="1" ht="13.2" x14ac:dyDescent="0.3">
      <c r="C882" s="5"/>
      <c r="D882" s="6"/>
      <c r="E882" s="6"/>
      <c r="F882" s="7"/>
      <c r="G882" s="7"/>
      <c r="I882" s="5"/>
      <c r="J882" s="6"/>
      <c r="K882" s="6"/>
      <c r="L882" s="7"/>
      <c r="M882" s="7"/>
      <c r="O882" s="6"/>
    </row>
    <row r="883" spans="3:15" s="1" customFormat="1" ht="13.2" x14ac:dyDescent="0.3">
      <c r="C883" s="5"/>
      <c r="D883" s="6"/>
      <c r="E883" s="6"/>
      <c r="F883" s="7"/>
      <c r="G883" s="7"/>
      <c r="I883" s="5"/>
      <c r="J883" s="6"/>
      <c r="K883" s="6"/>
      <c r="L883" s="7"/>
      <c r="M883" s="7"/>
      <c r="O883" s="6"/>
    </row>
    <row r="884" spans="3:15" s="1" customFormat="1" ht="13.2" x14ac:dyDescent="0.3">
      <c r="C884" s="5"/>
      <c r="D884" s="6"/>
      <c r="E884" s="6"/>
      <c r="F884" s="7"/>
      <c r="G884" s="7"/>
      <c r="I884" s="5"/>
      <c r="J884" s="6"/>
      <c r="K884" s="6"/>
      <c r="L884" s="7"/>
      <c r="M884" s="7"/>
      <c r="O884" s="6"/>
    </row>
    <row r="885" spans="3:15" s="1" customFormat="1" ht="13.2" x14ac:dyDescent="0.3">
      <c r="C885" s="5"/>
      <c r="D885" s="6"/>
      <c r="E885" s="6"/>
      <c r="F885" s="7"/>
      <c r="G885" s="7"/>
      <c r="I885" s="5"/>
      <c r="J885" s="6"/>
      <c r="K885" s="6"/>
      <c r="L885" s="7"/>
      <c r="M885" s="7"/>
      <c r="O885" s="6"/>
    </row>
    <row r="886" spans="3:15" s="1" customFormat="1" ht="13.2" x14ac:dyDescent="0.3">
      <c r="C886" s="5"/>
      <c r="D886" s="6"/>
      <c r="E886" s="6"/>
      <c r="F886" s="7"/>
      <c r="G886" s="7"/>
      <c r="I886" s="5"/>
      <c r="J886" s="6"/>
      <c r="K886" s="6"/>
      <c r="L886" s="7"/>
      <c r="M886" s="7"/>
      <c r="O886" s="6"/>
    </row>
    <row r="887" spans="3:15" s="1" customFormat="1" ht="13.2" x14ac:dyDescent="0.3">
      <c r="C887" s="5"/>
      <c r="D887" s="6"/>
      <c r="E887" s="6"/>
      <c r="F887" s="7"/>
      <c r="G887" s="7"/>
      <c r="I887" s="5"/>
      <c r="J887" s="6"/>
      <c r="K887" s="6"/>
      <c r="L887" s="7"/>
      <c r="M887" s="7"/>
      <c r="O887" s="6"/>
    </row>
    <row r="888" spans="3:15" s="1" customFormat="1" ht="13.2" x14ac:dyDescent="0.3">
      <c r="C888" s="5"/>
      <c r="D888" s="6"/>
      <c r="E888" s="6"/>
      <c r="F888" s="7"/>
      <c r="G888" s="7"/>
      <c r="I888" s="5"/>
      <c r="J888" s="6"/>
      <c r="K888" s="6"/>
      <c r="L888" s="7"/>
      <c r="M888" s="7"/>
      <c r="O888" s="6"/>
    </row>
    <row r="889" spans="3:15" s="1" customFormat="1" ht="13.2" x14ac:dyDescent="0.3">
      <c r="C889" s="5"/>
      <c r="D889" s="6"/>
      <c r="E889" s="6"/>
      <c r="F889" s="7"/>
      <c r="G889" s="7"/>
      <c r="I889" s="5"/>
      <c r="J889" s="6"/>
      <c r="K889" s="6"/>
      <c r="L889" s="7"/>
      <c r="M889" s="7"/>
      <c r="O889" s="6"/>
    </row>
    <row r="890" spans="3:15" s="1" customFormat="1" ht="13.2" x14ac:dyDescent="0.3">
      <c r="C890" s="5"/>
      <c r="D890" s="6"/>
      <c r="E890" s="6"/>
      <c r="F890" s="7"/>
      <c r="G890" s="7"/>
      <c r="I890" s="5"/>
      <c r="J890" s="6"/>
      <c r="K890" s="6"/>
      <c r="L890" s="7"/>
      <c r="M890" s="7"/>
      <c r="O890" s="6"/>
    </row>
    <row r="891" spans="3:15" s="1" customFormat="1" ht="13.2" x14ac:dyDescent="0.3">
      <c r="C891" s="5"/>
      <c r="D891" s="6"/>
      <c r="E891" s="6"/>
      <c r="F891" s="7"/>
      <c r="G891" s="7"/>
      <c r="I891" s="5"/>
      <c r="J891" s="6"/>
      <c r="K891" s="6"/>
      <c r="L891" s="7"/>
      <c r="M891" s="7"/>
      <c r="O891" s="6"/>
    </row>
    <row r="892" spans="3:15" s="1" customFormat="1" ht="13.2" x14ac:dyDescent="0.3">
      <c r="C892" s="5"/>
      <c r="D892" s="6"/>
      <c r="E892" s="6"/>
      <c r="F892" s="7"/>
      <c r="G892" s="7"/>
      <c r="I892" s="5"/>
      <c r="J892" s="6"/>
      <c r="K892" s="6"/>
      <c r="L892" s="7"/>
      <c r="M892" s="7"/>
      <c r="O892" s="6"/>
    </row>
    <row r="893" spans="3:15" s="1" customFormat="1" ht="13.2" x14ac:dyDescent="0.3">
      <c r="C893" s="5"/>
      <c r="D893" s="6"/>
      <c r="E893" s="6"/>
      <c r="F893" s="7"/>
      <c r="G893" s="7"/>
      <c r="I893" s="5"/>
      <c r="J893" s="6"/>
      <c r="K893" s="6"/>
      <c r="L893" s="7"/>
      <c r="M893" s="7"/>
      <c r="O893" s="6"/>
    </row>
    <row r="894" spans="3:15" s="1" customFormat="1" ht="13.2" x14ac:dyDescent="0.3">
      <c r="C894" s="5"/>
      <c r="D894" s="6"/>
      <c r="E894" s="6"/>
      <c r="F894" s="7"/>
      <c r="G894" s="7"/>
      <c r="I894" s="5"/>
      <c r="J894" s="6"/>
      <c r="K894" s="6"/>
      <c r="L894" s="7"/>
      <c r="M894" s="7"/>
      <c r="O894" s="6"/>
    </row>
    <row r="895" spans="3:15" s="1" customFormat="1" ht="13.2" x14ac:dyDescent="0.3">
      <c r="C895" s="5"/>
      <c r="D895" s="6"/>
      <c r="E895" s="6"/>
      <c r="F895" s="7"/>
      <c r="G895" s="7"/>
      <c r="I895" s="5"/>
      <c r="J895" s="6"/>
      <c r="K895" s="6"/>
      <c r="L895" s="7"/>
      <c r="M895" s="7"/>
      <c r="O895" s="6"/>
    </row>
    <row r="896" spans="3:15" s="1" customFormat="1" ht="13.2" x14ac:dyDescent="0.3">
      <c r="C896" s="5"/>
      <c r="D896" s="6"/>
      <c r="E896" s="6"/>
      <c r="F896" s="7"/>
      <c r="G896" s="7"/>
      <c r="I896" s="5"/>
      <c r="J896" s="6"/>
      <c r="K896" s="6"/>
      <c r="L896" s="7"/>
      <c r="M896" s="7"/>
      <c r="O896" s="6"/>
    </row>
    <row r="897" spans="3:15" s="1" customFormat="1" ht="13.2" x14ac:dyDescent="0.3">
      <c r="C897" s="5"/>
      <c r="D897" s="6"/>
      <c r="E897" s="6"/>
      <c r="F897" s="7"/>
      <c r="G897" s="7"/>
      <c r="I897" s="5"/>
      <c r="J897" s="6"/>
      <c r="K897" s="6"/>
      <c r="L897" s="7"/>
      <c r="M897" s="7"/>
      <c r="O897" s="6"/>
    </row>
    <row r="898" spans="3:15" s="1" customFormat="1" ht="13.2" x14ac:dyDescent="0.3">
      <c r="C898" s="5"/>
      <c r="D898" s="6"/>
      <c r="E898" s="6"/>
      <c r="F898" s="7"/>
      <c r="G898" s="7"/>
      <c r="I898" s="5"/>
      <c r="J898" s="6"/>
      <c r="K898" s="6"/>
      <c r="L898" s="7"/>
      <c r="M898" s="7"/>
      <c r="O898" s="6"/>
    </row>
    <row r="899" spans="3:15" s="1" customFormat="1" ht="13.2" x14ac:dyDescent="0.3">
      <c r="C899" s="5"/>
      <c r="D899" s="6"/>
      <c r="E899" s="6"/>
      <c r="F899" s="7"/>
      <c r="G899" s="7"/>
      <c r="I899" s="5"/>
      <c r="J899" s="6"/>
      <c r="K899" s="6"/>
      <c r="L899" s="7"/>
      <c r="M899" s="7"/>
      <c r="O899" s="6"/>
    </row>
    <row r="900" spans="3:15" s="1" customFormat="1" ht="13.2" x14ac:dyDescent="0.3">
      <c r="C900" s="5"/>
      <c r="D900" s="6"/>
      <c r="E900" s="6"/>
      <c r="F900" s="7"/>
      <c r="G900" s="7"/>
      <c r="I900" s="5"/>
      <c r="J900" s="6"/>
      <c r="K900" s="6"/>
      <c r="L900" s="7"/>
      <c r="M900" s="7"/>
      <c r="O900" s="6"/>
    </row>
    <row r="901" spans="3:15" s="1" customFormat="1" ht="13.2" x14ac:dyDescent="0.3">
      <c r="C901" s="5"/>
      <c r="D901" s="6"/>
      <c r="E901" s="6"/>
      <c r="F901" s="7"/>
      <c r="G901" s="7"/>
      <c r="I901" s="5"/>
      <c r="J901" s="6"/>
      <c r="K901" s="6"/>
      <c r="L901" s="7"/>
      <c r="M901" s="7"/>
      <c r="O901" s="6"/>
    </row>
    <row r="902" spans="3:15" s="1" customFormat="1" ht="13.2" x14ac:dyDescent="0.3">
      <c r="C902" s="5"/>
      <c r="D902" s="6"/>
      <c r="E902" s="6"/>
      <c r="F902" s="7"/>
      <c r="G902" s="7"/>
      <c r="I902" s="5"/>
      <c r="J902" s="6"/>
      <c r="K902" s="6"/>
      <c r="L902" s="7"/>
      <c r="M902" s="7"/>
      <c r="O902" s="6"/>
    </row>
    <row r="903" spans="3:15" s="1" customFormat="1" ht="13.2" x14ac:dyDescent="0.3">
      <c r="C903" s="5"/>
      <c r="D903" s="6"/>
      <c r="E903" s="6"/>
      <c r="F903" s="7"/>
      <c r="G903" s="7"/>
      <c r="I903" s="5"/>
      <c r="J903" s="6"/>
      <c r="K903" s="6"/>
      <c r="L903" s="7"/>
      <c r="M903" s="7"/>
      <c r="O903" s="6"/>
    </row>
    <row r="904" spans="3:15" s="1" customFormat="1" ht="13.2" x14ac:dyDescent="0.3">
      <c r="C904" s="5"/>
      <c r="D904" s="6"/>
      <c r="E904" s="6"/>
      <c r="F904" s="7"/>
      <c r="G904" s="7"/>
      <c r="I904" s="5"/>
      <c r="J904" s="6"/>
      <c r="K904" s="6"/>
      <c r="L904" s="7"/>
      <c r="M904" s="7"/>
      <c r="O904" s="6"/>
    </row>
    <row r="905" spans="3:15" s="1" customFormat="1" ht="13.2" x14ac:dyDescent="0.3">
      <c r="C905" s="5"/>
      <c r="D905" s="6"/>
      <c r="E905" s="6"/>
      <c r="F905" s="7"/>
      <c r="G905" s="7"/>
      <c r="I905" s="5"/>
      <c r="J905" s="6"/>
      <c r="K905" s="6"/>
      <c r="L905" s="7"/>
      <c r="M905" s="7"/>
      <c r="O905" s="6"/>
    </row>
    <row r="906" spans="3:15" s="1" customFormat="1" ht="13.2" x14ac:dyDescent="0.3">
      <c r="C906" s="5"/>
      <c r="D906" s="6"/>
      <c r="E906" s="6"/>
      <c r="F906" s="7"/>
      <c r="G906" s="7"/>
      <c r="I906" s="5"/>
      <c r="J906" s="6"/>
      <c r="K906" s="6"/>
      <c r="L906" s="7"/>
      <c r="M906" s="7"/>
      <c r="O906" s="6"/>
    </row>
    <row r="907" spans="3:15" s="1" customFormat="1" ht="13.2" x14ac:dyDescent="0.3">
      <c r="C907" s="5"/>
      <c r="D907" s="6"/>
      <c r="E907" s="6"/>
      <c r="F907" s="7"/>
      <c r="G907" s="7"/>
      <c r="I907" s="5"/>
      <c r="J907" s="6"/>
      <c r="K907" s="6"/>
      <c r="L907" s="7"/>
      <c r="M907" s="7"/>
      <c r="O907" s="6"/>
    </row>
    <row r="908" spans="3:15" s="1" customFormat="1" ht="13.2" x14ac:dyDescent="0.3">
      <c r="C908" s="5"/>
      <c r="D908" s="6"/>
      <c r="E908" s="6"/>
      <c r="F908" s="7"/>
      <c r="G908" s="7"/>
      <c r="I908" s="5"/>
      <c r="J908" s="6"/>
      <c r="K908" s="6"/>
      <c r="L908" s="7"/>
      <c r="M908" s="7"/>
      <c r="O908" s="6"/>
    </row>
    <row r="909" spans="3:15" s="1" customFormat="1" ht="13.2" x14ac:dyDescent="0.3">
      <c r="C909" s="5"/>
      <c r="D909" s="6"/>
      <c r="E909" s="6"/>
      <c r="F909" s="7"/>
      <c r="G909" s="7"/>
      <c r="I909" s="5"/>
      <c r="J909" s="6"/>
      <c r="K909" s="6"/>
      <c r="L909" s="7"/>
      <c r="M909" s="7"/>
      <c r="O909" s="6"/>
    </row>
    <row r="910" spans="3:15" s="1" customFormat="1" ht="13.2" x14ac:dyDescent="0.3">
      <c r="C910" s="5"/>
      <c r="D910" s="6"/>
      <c r="E910" s="6"/>
      <c r="F910" s="7"/>
      <c r="G910" s="7"/>
      <c r="I910" s="5"/>
      <c r="J910" s="6"/>
      <c r="K910" s="6"/>
      <c r="L910" s="7"/>
      <c r="M910" s="7"/>
      <c r="O910" s="6"/>
    </row>
    <row r="911" spans="3:15" s="1" customFormat="1" ht="13.2" x14ac:dyDescent="0.3">
      <c r="C911" s="5"/>
      <c r="D911" s="6"/>
      <c r="E911" s="6"/>
      <c r="F911" s="7"/>
      <c r="G911" s="7"/>
      <c r="I911" s="5"/>
      <c r="J911" s="6"/>
      <c r="K911" s="6"/>
      <c r="L911" s="7"/>
      <c r="M911" s="7"/>
      <c r="O911" s="6"/>
    </row>
    <row r="912" spans="3:15" s="1" customFormat="1" ht="13.2" x14ac:dyDescent="0.3">
      <c r="C912" s="5"/>
      <c r="D912" s="6"/>
      <c r="E912" s="6"/>
      <c r="F912" s="7"/>
      <c r="G912" s="7"/>
      <c r="I912" s="5"/>
      <c r="J912" s="6"/>
      <c r="K912" s="6"/>
      <c r="L912" s="7"/>
      <c r="M912" s="7"/>
      <c r="O912" s="6"/>
    </row>
    <row r="913" spans="3:15" s="1" customFormat="1" ht="13.2" x14ac:dyDescent="0.3">
      <c r="C913" s="5"/>
      <c r="D913" s="6"/>
      <c r="E913" s="6"/>
      <c r="F913" s="7"/>
      <c r="G913" s="7"/>
      <c r="I913" s="5"/>
      <c r="J913" s="6"/>
      <c r="K913" s="6"/>
      <c r="L913" s="7"/>
      <c r="M913" s="7"/>
      <c r="O913" s="6"/>
    </row>
    <row r="914" spans="3:15" s="1" customFormat="1" ht="13.2" x14ac:dyDescent="0.3">
      <c r="C914" s="5"/>
      <c r="D914" s="6"/>
      <c r="E914" s="6"/>
      <c r="F914" s="7"/>
      <c r="G914" s="7"/>
      <c r="I914" s="5"/>
      <c r="J914" s="6"/>
      <c r="K914" s="6"/>
      <c r="L914" s="7"/>
      <c r="M914" s="7"/>
      <c r="O914" s="6"/>
    </row>
    <row r="915" spans="3:15" s="1" customFormat="1" ht="13.2" x14ac:dyDescent="0.3">
      <c r="C915" s="5"/>
      <c r="D915" s="6"/>
      <c r="E915" s="6"/>
      <c r="F915" s="7"/>
      <c r="G915" s="7"/>
      <c r="I915" s="5"/>
      <c r="J915" s="6"/>
      <c r="K915" s="6"/>
      <c r="L915" s="7"/>
      <c r="M915" s="7"/>
      <c r="O915" s="6"/>
    </row>
    <row r="916" spans="3:15" s="1" customFormat="1" ht="13.2" x14ac:dyDescent="0.3">
      <c r="C916" s="5"/>
      <c r="D916" s="6"/>
      <c r="E916" s="6"/>
      <c r="F916" s="7"/>
      <c r="G916" s="7"/>
      <c r="I916" s="5"/>
      <c r="J916" s="6"/>
      <c r="K916" s="6"/>
      <c r="L916" s="7"/>
      <c r="M916" s="7"/>
      <c r="O916" s="6"/>
    </row>
    <row r="917" spans="3:15" s="1" customFormat="1" ht="13.2" x14ac:dyDescent="0.3">
      <c r="C917" s="5"/>
      <c r="D917" s="6"/>
      <c r="E917" s="6"/>
      <c r="F917" s="7"/>
      <c r="G917" s="7"/>
      <c r="I917" s="5"/>
      <c r="J917" s="6"/>
      <c r="K917" s="6"/>
      <c r="L917" s="7"/>
      <c r="M917" s="7"/>
      <c r="O917" s="6"/>
    </row>
    <row r="918" spans="3:15" s="1" customFormat="1" ht="13.2" x14ac:dyDescent="0.3">
      <c r="C918" s="5"/>
      <c r="D918" s="6"/>
      <c r="E918" s="6"/>
      <c r="F918" s="7"/>
      <c r="G918" s="7"/>
      <c r="I918" s="5"/>
      <c r="J918" s="6"/>
      <c r="K918" s="6"/>
      <c r="L918" s="7"/>
      <c r="M918" s="7"/>
      <c r="O918" s="6"/>
    </row>
    <row r="919" spans="3:15" s="1" customFormat="1" ht="13.2" x14ac:dyDescent="0.3">
      <c r="C919" s="5"/>
      <c r="D919" s="6"/>
      <c r="E919" s="6"/>
      <c r="F919" s="7"/>
      <c r="G919" s="7"/>
      <c r="I919" s="5"/>
      <c r="J919" s="6"/>
      <c r="K919" s="6"/>
      <c r="L919" s="7"/>
      <c r="M919" s="7"/>
      <c r="O919" s="6"/>
    </row>
    <row r="920" spans="3:15" s="1" customFormat="1" ht="13.2" x14ac:dyDescent="0.3">
      <c r="C920" s="5"/>
      <c r="D920" s="6"/>
      <c r="E920" s="6"/>
      <c r="F920" s="7"/>
      <c r="G920" s="7"/>
      <c r="I920" s="5"/>
      <c r="J920" s="6"/>
      <c r="K920" s="6"/>
      <c r="L920" s="7"/>
      <c r="M920" s="7"/>
      <c r="O920" s="6"/>
    </row>
    <row r="921" spans="3:15" s="1" customFormat="1" ht="13.2" x14ac:dyDescent="0.3">
      <c r="C921" s="5"/>
      <c r="D921" s="6"/>
      <c r="E921" s="6"/>
      <c r="F921" s="7"/>
      <c r="G921" s="7"/>
      <c r="I921" s="5"/>
      <c r="J921" s="6"/>
      <c r="K921" s="6"/>
      <c r="L921" s="7"/>
      <c r="M921" s="7"/>
      <c r="O921" s="6"/>
    </row>
    <row r="922" spans="3:15" s="1" customFormat="1" ht="13.2" x14ac:dyDescent="0.3">
      <c r="C922" s="5"/>
      <c r="D922" s="6"/>
      <c r="E922" s="6"/>
      <c r="F922" s="7"/>
      <c r="G922" s="7"/>
      <c r="I922" s="5"/>
      <c r="J922" s="6"/>
      <c r="K922" s="6"/>
      <c r="L922" s="7"/>
      <c r="M922" s="7"/>
      <c r="O922" s="6"/>
    </row>
    <row r="923" spans="3:15" s="1" customFormat="1" ht="13.2" x14ac:dyDescent="0.3">
      <c r="C923" s="5"/>
      <c r="D923" s="6"/>
      <c r="E923" s="6"/>
      <c r="F923" s="7"/>
      <c r="G923" s="7"/>
      <c r="I923" s="5"/>
      <c r="J923" s="6"/>
      <c r="K923" s="6"/>
      <c r="L923" s="7"/>
      <c r="M923" s="7"/>
      <c r="O923" s="6"/>
    </row>
    <row r="924" spans="3:15" s="1" customFormat="1" ht="13.2" x14ac:dyDescent="0.3">
      <c r="C924" s="5"/>
      <c r="D924" s="6"/>
      <c r="E924" s="6"/>
      <c r="F924" s="7"/>
      <c r="G924" s="7"/>
      <c r="I924" s="5"/>
      <c r="J924" s="6"/>
      <c r="K924" s="6"/>
      <c r="L924" s="7"/>
      <c r="M924" s="7"/>
      <c r="O924" s="6"/>
    </row>
    <row r="925" spans="3:15" s="1" customFormat="1" ht="13.2" x14ac:dyDescent="0.3">
      <c r="C925" s="5"/>
      <c r="D925" s="6"/>
      <c r="E925" s="6"/>
      <c r="F925" s="7"/>
      <c r="G925" s="7"/>
      <c r="I925" s="5"/>
      <c r="J925" s="6"/>
      <c r="K925" s="6"/>
      <c r="L925" s="7"/>
      <c r="M925" s="7"/>
      <c r="O925" s="6"/>
    </row>
    <row r="926" spans="3:15" s="1" customFormat="1" ht="13.2" x14ac:dyDescent="0.3">
      <c r="C926" s="5"/>
      <c r="D926" s="6"/>
      <c r="E926" s="6"/>
      <c r="F926" s="7"/>
      <c r="G926" s="7"/>
      <c r="I926" s="5"/>
      <c r="J926" s="6"/>
      <c r="K926" s="6"/>
      <c r="L926" s="7"/>
      <c r="M926" s="7"/>
      <c r="O926" s="6"/>
    </row>
    <row r="927" spans="3:15" s="1" customFormat="1" ht="13.2" x14ac:dyDescent="0.3">
      <c r="C927" s="5"/>
      <c r="D927" s="6"/>
      <c r="E927" s="6"/>
      <c r="F927" s="7"/>
      <c r="G927" s="7"/>
      <c r="I927" s="5"/>
      <c r="J927" s="6"/>
      <c r="K927" s="6"/>
      <c r="L927" s="7"/>
      <c r="M927" s="7"/>
      <c r="O927" s="6"/>
    </row>
    <row r="928" spans="3:15" s="1" customFormat="1" ht="13.2" x14ac:dyDescent="0.3">
      <c r="C928" s="5"/>
      <c r="D928" s="6"/>
      <c r="E928" s="6"/>
      <c r="F928" s="7"/>
      <c r="G928" s="7"/>
      <c r="I928" s="5"/>
      <c r="J928" s="6"/>
      <c r="K928" s="6"/>
      <c r="L928" s="7"/>
      <c r="M928" s="7"/>
      <c r="O928" s="6"/>
    </row>
    <row r="929" spans="3:15" s="1" customFormat="1" ht="13.2" x14ac:dyDescent="0.3">
      <c r="C929" s="5"/>
      <c r="D929" s="6"/>
      <c r="E929" s="6"/>
      <c r="F929" s="7"/>
      <c r="G929" s="7"/>
      <c r="I929" s="5"/>
      <c r="J929" s="6"/>
      <c r="K929" s="6"/>
      <c r="L929" s="7"/>
      <c r="M929" s="7"/>
      <c r="O929" s="6"/>
    </row>
    <row r="930" spans="3:15" s="1" customFormat="1" ht="13.2" x14ac:dyDescent="0.3">
      <c r="C930" s="5"/>
      <c r="D930" s="6"/>
      <c r="E930" s="6"/>
      <c r="F930" s="7"/>
      <c r="G930" s="7"/>
      <c r="I930" s="5"/>
      <c r="J930" s="6"/>
      <c r="K930" s="6"/>
      <c r="L930" s="7"/>
      <c r="M930" s="7"/>
      <c r="O930" s="6"/>
    </row>
    <row r="931" spans="3:15" s="1" customFormat="1" ht="13.2" x14ac:dyDescent="0.3">
      <c r="C931" s="5"/>
      <c r="D931" s="6"/>
      <c r="E931" s="6"/>
      <c r="F931" s="7"/>
      <c r="G931" s="7"/>
      <c r="I931" s="5"/>
      <c r="J931" s="6"/>
      <c r="K931" s="6"/>
      <c r="L931" s="7"/>
      <c r="M931" s="7"/>
      <c r="O931" s="6"/>
    </row>
    <row r="932" spans="3:15" s="1" customFormat="1" ht="13.2" x14ac:dyDescent="0.3">
      <c r="C932" s="5"/>
      <c r="D932" s="6"/>
      <c r="E932" s="6"/>
      <c r="F932" s="7"/>
      <c r="G932" s="7"/>
      <c r="I932" s="5"/>
      <c r="J932" s="6"/>
      <c r="K932" s="6"/>
      <c r="L932" s="7"/>
      <c r="M932" s="7"/>
      <c r="O932" s="6"/>
    </row>
    <row r="933" spans="3:15" s="1" customFormat="1" ht="13.2" x14ac:dyDescent="0.3">
      <c r="C933" s="5"/>
      <c r="D933" s="6"/>
      <c r="E933" s="6"/>
      <c r="F933" s="7"/>
      <c r="G933" s="7"/>
      <c r="I933" s="5"/>
      <c r="J933" s="6"/>
      <c r="K933" s="6"/>
      <c r="L933" s="7"/>
      <c r="M933" s="7"/>
      <c r="O933" s="6"/>
    </row>
    <row r="934" spans="3:15" s="1" customFormat="1" ht="13.2" x14ac:dyDescent="0.3">
      <c r="C934" s="5"/>
      <c r="D934" s="6"/>
      <c r="E934" s="6"/>
      <c r="F934" s="7"/>
      <c r="G934" s="7"/>
      <c r="I934" s="5"/>
      <c r="J934" s="6"/>
      <c r="K934" s="6"/>
      <c r="L934" s="7"/>
      <c r="M934" s="7"/>
      <c r="O934" s="6"/>
    </row>
    <row r="935" spans="3:15" s="1" customFormat="1" ht="13.2" x14ac:dyDescent="0.3">
      <c r="C935" s="5"/>
      <c r="D935" s="6"/>
      <c r="E935" s="6"/>
      <c r="F935" s="7"/>
      <c r="G935" s="7"/>
      <c r="I935" s="5"/>
      <c r="J935" s="6"/>
      <c r="K935" s="6"/>
      <c r="L935" s="7"/>
      <c r="M935" s="7"/>
      <c r="O935" s="6"/>
    </row>
    <row r="936" spans="3:15" s="1" customFormat="1" ht="13.2" x14ac:dyDescent="0.3">
      <c r="C936" s="5"/>
      <c r="D936" s="6"/>
      <c r="E936" s="6"/>
      <c r="F936" s="7"/>
      <c r="G936" s="7"/>
      <c r="I936" s="5"/>
      <c r="J936" s="6"/>
      <c r="K936" s="6"/>
      <c r="L936" s="7"/>
      <c r="M936" s="7"/>
      <c r="O936" s="6"/>
    </row>
    <row r="937" spans="3:15" s="1" customFormat="1" ht="13.2" x14ac:dyDescent="0.3">
      <c r="C937" s="5"/>
      <c r="D937" s="6"/>
      <c r="E937" s="6"/>
      <c r="F937" s="7"/>
      <c r="G937" s="7"/>
      <c r="I937" s="5"/>
      <c r="J937" s="6"/>
      <c r="K937" s="6"/>
      <c r="L937" s="7"/>
      <c r="M937" s="7"/>
      <c r="O937" s="6"/>
    </row>
    <row r="938" spans="3:15" s="1" customFormat="1" ht="13.2" x14ac:dyDescent="0.3">
      <c r="C938" s="5"/>
      <c r="D938" s="6"/>
      <c r="E938" s="6"/>
      <c r="F938" s="7"/>
      <c r="G938" s="7"/>
      <c r="I938" s="5"/>
      <c r="J938" s="6"/>
      <c r="K938" s="6"/>
      <c r="L938" s="7"/>
      <c r="M938" s="7"/>
      <c r="O938" s="6"/>
    </row>
    <row r="939" spans="3:15" s="1" customFormat="1" ht="13.2" x14ac:dyDescent="0.3">
      <c r="C939" s="5"/>
      <c r="D939" s="6"/>
      <c r="E939" s="6"/>
      <c r="F939" s="7"/>
      <c r="G939" s="7"/>
      <c r="I939" s="5"/>
      <c r="J939" s="6"/>
      <c r="K939" s="6"/>
      <c r="L939" s="7"/>
      <c r="M939" s="7"/>
      <c r="O939" s="6"/>
    </row>
    <row r="940" spans="3:15" s="1" customFormat="1" ht="13.2" x14ac:dyDescent="0.3">
      <c r="C940" s="5"/>
      <c r="D940" s="6"/>
      <c r="E940" s="6"/>
      <c r="F940" s="7"/>
      <c r="G940" s="7"/>
      <c r="I940" s="5"/>
      <c r="J940" s="6"/>
      <c r="K940" s="6"/>
      <c r="L940" s="7"/>
      <c r="M940" s="7"/>
      <c r="O940" s="6"/>
    </row>
    <row r="941" spans="3:15" s="1" customFormat="1" ht="13.2" x14ac:dyDescent="0.3">
      <c r="C941" s="5"/>
      <c r="D941" s="6"/>
      <c r="E941" s="6"/>
      <c r="F941" s="7"/>
      <c r="G941" s="7"/>
      <c r="I941" s="5"/>
      <c r="J941" s="6"/>
      <c r="K941" s="6"/>
      <c r="L941" s="7"/>
      <c r="M941" s="7"/>
      <c r="O941" s="6"/>
    </row>
    <row r="942" spans="3:15" s="1" customFormat="1" ht="13.2" x14ac:dyDescent="0.3">
      <c r="C942" s="5"/>
      <c r="D942" s="6"/>
      <c r="E942" s="6"/>
      <c r="F942" s="7"/>
      <c r="G942" s="7"/>
      <c r="I942" s="5"/>
      <c r="J942" s="6"/>
      <c r="K942" s="6"/>
      <c r="L942" s="7"/>
      <c r="M942" s="7"/>
      <c r="O942" s="6"/>
    </row>
    <row r="943" spans="3:15" s="1" customFormat="1" ht="13.2" x14ac:dyDescent="0.3">
      <c r="C943" s="5"/>
      <c r="D943" s="6"/>
      <c r="E943" s="6"/>
      <c r="F943" s="7"/>
      <c r="G943" s="7"/>
      <c r="I943" s="5"/>
      <c r="J943" s="6"/>
      <c r="K943" s="6"/>
      <c r="L943" s="7"/>
      <c r="M943" s="7"/>
      <c r="O943" s="6"/>
    </row>
    <row r="944" spans="3:15" s="1" customFormat="1" ht="13.2" x14ac:dyDescent="0.3">
      <c r="C944" s="5"/>
      <c r="D944" s="6"/>
      <c r="E944" s="6"/>
      <c r="F944" s="7"/>
      <c r="G944" s="7"/>
      <c r="I944" s="5"/>
      <c r="J944" s="6"/>
      <c r="K944" s="6"/>
      <c r="L944" s="7"/>
      <c r="M944" s="7"/>
      <c r="O944" s="6"/>
    </row>
    <row r="945" spans="3:15" s="1" customFormat="1" ht="13.2" x14ac:dyDescent="0.3">
      <c r="C945" s="5"/>
      <c r="D945" s="6"/>
      <c r="E945" s="6"/>
      <c r="F945" s="7"/>
      <c r="G945" s="7"/>
      <c r="I945" s="5"/>
      <c r="J945" s="6"/>
      <c r="K945" s="6"/>
      <c r="L945" s="7"/>
      <c r="M945" s="7"/>
      <c r="O945" s="6"/>
    </row>
    <row r="946" spans="3:15" s="1" customFormat="1" ht="13.2" x14ac:dyDescent="0.3">
      <c r="C946" s="5"/>
      <c r="D946" s="6"/>
      <c r="E946" s="6"/>
      <c r="F946" s="7"/>
      <c r="G946" s="7"/>
      <c r="I946" s="5"/>
      <c r="J946" s="6"/>
      <c r="K946" s="6"/>
      <c r="L946" s="7"/>
      <c r="M946" s="7"/>
      <c r="O946" s="6"/>
    </row>
    <row r="947" spans="3:15" s="1" customFormat="1" ht="13.2" x14ac:dyDescent="0.3">
      <c r="C947" s="5"/>
      <c r="D947" s="6"/>
      <c r="E947" s="6"/>
      <c r="F947" s="7"/>
      <c r="G947" s="7"/>
      <c r="I947" s="5"/>
      <c r="J947" s="6"/>
      <c r="K947" s="6"/>
      <c r="L947" s="7"/>
      <c r="M947" s="7"/>
      <c r="O947" s="6"/>
    </row>
    <row r="948" spans="3:15" s="1" customFormat="1" ht="13.2" x14ac:dyDescent="0.3">
      <c r="C948" s="5"/>
      <c r="D948" s="6"/>
      <c r="E948" s="6"/>
      <c r="F948" s="7"/>
      <c r="G948" s="7"/>
      <c r="I948" s="5"/>
      <c r="J948" s="6"/>
      <c r="K948" s="6"/>
      <c r="L948" s="7"/>
      <c r="M948" s="7"/>
      <c r="O948" s="6"/>
    </row>
    <row r="949" spans="3:15" s="1" customFormat="1" ht="13.2" x14ac:dyDescent="0.3">
      <c r="C949" s="5"/>
      <c r="D949" s="6"/>
      <c r="E949" s="6"/>
      <c r="F949" s="7"/>
      <c r="G949" s="7"/>
      <c r="I949" s="5"/>
      <c r="J949" s="6"/>
      <c r="K949" s="6"/>
      <c r="L949" s="7"/>
      <c r="M949" s="7"/>
      <c r="O949" s="6"/>
    </row>
    <row r="950" spans="3:15" s="1" customFormat="1" ht="13.2" x14ac:dyDescent="0.3">
      <c r="C950" s="5"/>
      <c r="D950" s="6"/>
      <c r="E950" s="6"/>
      <c r="F950" s="7"/>
      <c r="G950" s="7"/>
      <c r="I950" s="5"/>
      <c r="J950" s="6"/>
      <c r="K950" s="6"/>
      <c r="L950" s="7"/>
      <c r="M950" s="7"/>
      <c r="O950" s="6"/>
    </row>
    <row r="951" spans="3:15" s="1" customFormat="1" ht="13.2" x14ac:dyDescent="0.3">
      <c r="C951" s="5"/>
      <c r="D951" s="6"/>
      <c r="E951" s="6"/>
      <c r="F951" s="7"/>
      <c r="G951" s="7"/>
      <c r="I951" s="5"/>
      <c r="J951" s="6"/>
      <c r="K951" s="6"/>
      <c r="L951" s="7"/>
      <c r="M951" s="7"/>
      <c r="O951" s="6"/>
    </row>
    <row r="952" spans="3:15" s="1" customFormat="1" ht="13.2" x14ac:dyDescent="0.3">
      <c r="C952" s="5"/>
      <c r="D952" s="6"/>
      <c r="E952" s="6"/>
      <c r="F952" s="7"/>
      <c r="G952" s="7"/>
      <c r="I952" s="5"/>
      <c r="J952" s="6"/>
      <c r="K952" s="6"/>
      <c r="L952" s="7"/>
      <c r="M952" s="7"/>
      <c r="O952" s="6"/>
    </row>
    <row r="953" spans="3:15" s="1" customFormat="1" ht="13.2" x14ac:dyDescent="0.3">
      <c r="C953" s="5"/>
      <c r="D953" s="6"/>
      <c r="E953" s="6"/>
      <c r="F953" s="7"/>
      <c r="G953" s="7"/>
      <c r="I953" s="5"/>
      <c r="J953" s="6"/>
      <c r="K953" s="6"/>
      <c r="L953" s="7"/>
      <c r="M953" s="7"/>
      <c r="O953" s="6"/>
    </row>
    <row r="954" spans="3:15" s="1" customFormat="1" ht="13.2" x14ac:dyDescent="0.3">
      <c r="C954" s="5"/>
      <c r="D954" s="6"/>
      <c r="E954" s="6"/>
      <c r="F954" s="7"/>
      <c r="G954" s="7"/>
      <c r="I954" s="5"/>
      <c r="J954" s="6"/>
      <c r="K954" s="6"/>
      <c r="L954" s="7"/>
      <c r="M954" s="7"/>
      <c r="O954" s="6"/>
    </row>
    <row r="955" spans="3:15" s="1" customFormat="1" ht="13.2" x14ac:dyDescent="0.3">
      <c r="C955" s="5"/>
      <c r="D955" s="6"/>
      <c r="E955" s="6"/>
      <c r="F955" s="7"/>
      <c r="G955" s="7"/>
      <c r="I955" s="5"/>
      <c r="J955" s="6"/>
      <c r="K955" s="6"/>
      <c r="L955" s="7"/>
      <c r="M955" s="7"/>
      <c r="O955" s="6"/>
    </row>
    <row r="956" spans="3:15" s="1" customFormat="1" ht="13.2" x14ac:dyDescent="0.3">
      <c r="C956" s="5"/>
      <c r="D956" s="6"/>
      <c r="E956" s="6"/>
      <c r="F956" s="7"/>
      <c r="G956" s="7"/>
      <c r="I956" s="5"/>
      <c r="J956" s="6"/>
      <c r="K956" s="6"/>
      <c r="L956" s="7"/>
      <c r="M956" s="7"/>
      <c r="O956" s="6"/>
    </row>
    <row r="957" spans="3:15" s="1" customFormat="1" ht="13.2" x14ac:dyDescent="0.3">
      <c r="C957" s="5"/>
      <c r="D957" s="6"/>
      <c r="E957" s="6"/>
      <c r="F957" s="7"/>
      <c r="G957" s="7"/>
      <c r="I957" s="5"/>
      <c r="J957" s="6"/>
      <c r="K957" s="6"/>
      <c r="L957" s="7"/>
      <c r="M957" s="7"/>
      <c r="O957" s="6"/>
    </row>
    <row r="958" spans="3:15" s="1" customFormat="1" ht="13.2" x14ac:dyDescent="0.3">
      <c r="C958" s="5"/>
      <c r="D958" s="6"/>
      <c r="E958" s="6"/>
      <c r="F958" s="7"/>
      <c r="G958" s="7"/>
      <c r="I958" s="5"/>
      <c r="J958" s="6"/>
      <c r="K958" s="6"/>
      <c r="L958" s="7"/>
      <c r="M958" s="7"/>
      <c r="O958" s="6"/>
    </row>
    <row r="959" spans="3:15" s="1" customFormat="1" ht="13.2" x14ac:dyDescent="0.3">
      <c r="C959" s="5"/>
      <c r="D959" s="6"/>
      <c r="E959" s="6"/>
      <c r="F959" s="7"/>
      <c r="G959" s="7"/>
      <c r="I959" s="5"/>
      <c r="J959" s="6"/>
      <c r="K959" s="6"/>
      <c r="L959" s="7"/>
      <c r="M959" s="7"/>
      <c r="O959" s="6"/>
    </row>
    <row r="960" spans="3:15" s="1" customFormat="1" ht="13.2" x14ac:dyDescent="0.3">
      <c r="C960" s="5"/>
      <c r="D960" s="6"/>
      <c r="E960" s="6"/>
      <c r="F960" s="7"/>
      <c r="G960" s="7"/>
      <c r="I960" s="5"/>
      <c r="J960" s="6"/>
      <c r="K960" s="6"/>
      <c r="L960" s="7"/>
      <c r="M960" s="7"/>
      <c r="O960" s="6"/>
    </row>
    <row r="961" spans="3:15" s="1" customFormat="1" ht="13.2" x14ac:dyDescent="0.3">
      <c r="C961" s="5"/>
      <c r="D961" s="6"/>
      <c r="E961" s="6"/>
      <c r="F961" s="7"/>
      <c r="G961" s="7"/>
      <c r="I961" s="5"/>
      <c r="J961" s="6"/>
      <c r="K961" s="6"/>
      <c r="L961" s="7"/>
      <c r="M961" s="7"/>
      <c r="O961" s="6"/>
    </row>
    <row r="962" spans="3:15" s="1" customFormat="1" ht="13.2" x14ac:dyDescent="0.3">
      <c r="C962" s="5"/>
      <c r="D962" s="6"/>
      <c r="E962" s="6"/>
      <c r="F962" s="7"/>
      <c r="G962" s="7"/>
      <c r="I962" s="5"/>
      <c r="J962" s="6"/>
      <c r="K962" s="6"/>
      <c r="L962" s="7"/>
      <c r="M962" s="7"/>
      <c r="O962" s="6"/>
    </row>
    <row r="963" spans="3:15" s="1" customFormat="1" ht="13.2" x14ac:dyDescent="0.3">
      <c r="C963" s="5"/>
      <c r="D963" s="6"/>
      <c r="E963" s="6"/>
      <c r="F963" s="7"/>
      <c r="G963" s="7"/>
      <c r="I963" s="5"/>
      <c r="J963" s="6"/>
      <c r="K963" s="6"/>
      <c r="L963" s="7"/>
      <c r="M963" s="7"/>
      <c r="O963" s="6"/>
    </row>
    <row r="964" spans="3:15" s="1" customFormat="1" ht="13.2" x14ac:dyDescent="0.3">
      <c r="C964" s="5"/>
      <c r="D964" s="6"/>
      <c r="E964" s="6"/>
      <c r="F964" s="7"/>
      <c r="G964" s="7"/>
      <c r="I964" s="5"/>
      <c r="J964" s="6"/>
      <c r="K964" s="6"/>
      <c r="L964" s="7"/>
      <c r="M964" s="7"/>
      <c r="O964" s="6"/>
    </row>
    <row r="965" spans="3:15" s="1" customFormat="1" ht="13.2" x14ac:dyDescent="0.3">
      <c r="C965" s="5"/>
      <c r="D965" s="6"/>
      <c r="E965" s="6"/>
      <c r="F965" s="7"/>
      <c r="G965" s="7"/>
      <c r="I965" s="5"/>
      <c r="J965" s="6"/>
      <c r="K965" s="6"/>
      <c r="L965" s="7"/>
      <c r="M965" s="7"/>
      <c r="O965" s="6"/>
    </row>
    <row r="966" spans="3:15" s="1" customFormat="1" ht="13.2" x14ac:dyDescent="0.3">
      <c r="C966" s="5"/>
      <c r="D966" s="6"/>
      <c r="E966" s="6"/>
      <c r="F966" s="7"/>
      <c r="G966" s="7"/>
      <c r="I966" s="5"/>
      <c r="J966" s="6"/>
      <c r="K966" s="6"/>
      <c r="L966" s="7"/>
      <c r="M966" s="7"/>
      <c r="O966" s="6"/>
    </row>
    <row r="967" spans="3:15" s="1" customFormat="1" ht="13.2" x14ac:dyDescent="0.3">
      <c r="C967" s="5"/>
      <c r="D967" s="6"/>
      <c r="E967" s="6"/>
      <c r="F967" s="7"/>
      <c r="G967" s="7"/>
      <c r="I967" s="5"/>
      <c r="J967" s="6"/>
      <c r="K967" s="6"/>
      <c r="L967" s="7"/>
      <c r="M967" s="7"/>
      <c r="O967" s="6"/>
    </row>
    <row r="968" spans="3:15" s="1" customFormat="1" ht="13.2" x14ac:dyDescent="0.3">
      <c r="C968" s="5"/>
      <c r="D968" s="6"/>
      <c r="E968" s="6"/>
      <c r="F968" s="7"/>
      <c r="G968" s="7"/>
      <c r="I968" s="5"/>
      <c r="J968" s="6"/>
      <c r="K968" s="6"/>
      <c r="L968" s="7"/>
      <c r="M968" s="7"/>
      <c r="O968" s="6"/>
    </row>
    <row r="969" spans="3:15" s="1" customFormat="1" ht="13.2" x14ac:dyDescent="0.3">
      <c r="C969" s="5"/>
      <c r="D969" s="6"/>
      <c r="E969" s="6"/>
      <c r="F969" s="7"/>
      <c r="G969" s="7"/>
      <c r="I969" s="5"/>
      <c r="J969" s="6"/>
      <c r="K969" s="6"/>
      <c r="L969" s="7"/>
      <c r="M969" s="7"/>
      <c r="O969" s="6"/>
    </row>
    <row r="970" spans="3:15" s="1" customFormat="1" ht="13.2" x14ac:dyDescent="0.3">
      <c r="C970" s="5"/>
      <c r="D970" s="6"/>
      <c r="E970" s="6"/>
      <c r="F970" s="7"/>
      <c r="G970" s="7"/>
      <c r="I970" s="5"/>
      <c r="J970" s="6"/>
      <c r="K970" s="6"/>
      <c r="L970" s="7"/>
      <c r="M970" s="7"/>
      <c r="O970" s="6"/>
    </row>
    <row r="971" spans="3:15" s="1" customFormat="1" ht="13.2" x14ac:dyDescent="0.3">
      <c r="C971" s="5"/>
      <c r="D971" s="6"/>
      <c r="E971" s="6"/>
      <c r="F971" s="7"/>
      <c r="G971" s="7"/>
      <c r="I971" s="5"/>
      <c r="J971" s="6"/>
      <c r="K971" s="6"/>
      <c r="L971" s="7"/>
      <c r="M971" s="7"/>
      <c r="O971" s="6"/>
    </row>
    <row r="972" spans="3:15" s="1" customFormat="1" ht="13.2" x14ac:dyDescent="0.3">
      <c r="C972" s="5"/>
      <c r="D972" s="6"/>
      <c r="E972" s="6"/>
      <c r="F972" s="7"/>
      <c r="G972" s="7"/>
      <c r="I972" s="5"/>
      <c r="J972" s="6"/>
      <c r="K972" s="6"/>
      <c r="L972" s="7"/>
      <c r="M972" s="7"/>
      <c r="O972" s="6"/>
    </row>
    <row r="973" spans="3:15" s="1" customFormat="1" ht="13.2" x14ac:dyDescent="0.3">
      <c r="C973" s="5"/>
      <c r="D973" s="6"/>
      <c r="E973" s="6"/>
      <c r="F973" s="7"/>
      <c r="G973" s="7"/>
      <c r="I973" s="5"/>
      <c r="J973" s="6"/>
      <c r="K973" s="6"/>
      <c r="L973" s="7"/>
      <c r="M973" s="7"/>
      <c r="O973" s="6"/>
    </row>
    <row r="974" spans="3:15" s="1" customFormat="1" ht="13.2" x14ac:dyDescent="0.3">
      <c r="C974" s="5"/>
      <c r="D974" s="6"/>
      <c r="E974" s="6"/>
      <c r="F974" s="7"/>
      <c r="G974" s="7"/>
      <c r="I974" s="5"/>
      <c r="J974" s="6"/>
      <c r="K974" s="6"/>
      <c r="L974" s="7"/>
      <c r="M974" s="7"/>
      <c r="O974" s="6"/>
    </row>
    <row r="975" spans="3:15" s="1" customFormat="1" ht="13.2" x14ac:dyDescent="0.3">
      <c r="C975" s="5"/>
      <c r="D975" s="6"/>
      <c r="E975" s="6"/>
      <c r="F975" s="7"/>
      <c r="G975" s="7"/>
      <c r="I975" s="5"/>
      <c r="J975" s="6"/>
      <c r="K975" s="6"/>
      <c r="L975" s="7"/>
      <c r="M975" s="7"/>
      <c r="O975" s="6"/>
    </row>
    <row r="976" spans="3:15" s="1" customFormat="1" ht="13.2" x14ac:dyDescent="0.3">
      <c r="C976" s="5"/>
      <c r="D976" s="6"/>
      <c r="E976" s="6"/>
      <c r="F976" s="7"/>
      <c r="G976" s="7"/>
      <c r="I976" s="5"/>
      <c r="J976" s="6"/>
      <c r="K976" s="6"/>
      <c r="L976" s="7"/>
      <c r="M976" s="7"/>
      <c r="O976" s="6"/>
    </row>
    <row r="977" spans="3:15" s="1" customFormat="1" ht="13.2" x14ac:dyDescent="0.3">
      <c r="C977" s="5"/>
      <c r="D977" s="6"/>
      <c r="E977" s="6"/>
      <c r="F977" s="7"/>
      <c r="G977" s="7"/>
      <c r="I977" s="5"/>
      <c r="J977" s="6"/>
      <c r="K977" s="6"/>
      <c r="L977" s="7"/>
      <c r="M977" s="7"/>
      <c r="O977" s="6"/>
    </row>
    <row r="978" spans="3:15" s="1" customFormat="1" ht="13.2" x14ac:dyDescent="0.3">
      <c r="C978" s="5"/>
      <c r="D978" s="6"/>
      <c r="E978" s="6"/>
      <c r="F978" s="7"/>
      <c r="G978" s="7"/>
      <c r="I978" s="5"/>
      <c r="J978" s="6"/>
      <c r="K978" s="6"/>
      <c r="L978" s="7"/>
      <c r="M978" s="7"/>
      <c r="O978" s="6"/>
    </row>
    <row r="979" spans="3:15" s="1" customFormat="1" ht="13.2" x14ac:dyDescent="0.3">
      <c r="C979" s="5"/>
      <c r="D979" s="6"/>
      <c r="E979" s="6"/>
      <c r="F979" s="7"/>
      <c r="G979" s="7"/>
      <c r="I979" s="5"/>
      <c r="J979" s="6"/>
      <c r="K979" s="6"/>
      <c r="L979" s="7"/>
      <c r="M979" s="7"/>
      <c r="O979" s="6"/>
    </row>
    <row r="980" spans="3:15" s="1" customFormat="1" ht="13.2" x14ac:dyDescent="0.3">
      <c r="C980" s="5"/>
      <c r="D980" s="6"/>
      <c r="E980" s="6"/>
      <c r="F980" s="7"/>
      <c r="G980" s="7"/>
      <c r="I980" s="5"/>
      <c r="J980" s="6"/>
      <c r="K980" s="6"/>
      <c r="L980" s="7"/>
      <c r="M980" s="7"/>
      <c r="O980" s="6"/>
    </row>
    <row r="981" spans="3:15" s="1" customFormat="1" ht="13.2" x14ac:dyDescent="0.3">
      <c r="C981" s="5"/>
      <c r="D981" s="6"/>
      <c r="E981" s="6"/>
      <c r="F981" s="7"/>
      <c r="G981" s="7"/>
      <c r="I981" s="5"/>
      <c r="J981" s="6"/>
      <c r="K981" s="6"/>
      <c r="L981" s="7"/>
      <c r="M981" s="7"/>
      <c r="O981" s="6"/>
    </row>
    <row r="982" spans="3:15" s="1" customFormat="1" ht="13.2" x14ac:dyDescent="0.3">
      <c r="C982" s="5"/>
      <c r="D982" s="6"/>
      <c r="E982" s="6"/>
      <c r="F982" s="7"/>
      <c r="G982" s="7"/>
      <c r="I982" s="5"/>
      <c r="J982" s="6"/>
      <c r="K982" s="6"/>
      <c r="L982" s="7"/>
      <c r="M982" s="7"/>
      <c r="O982" s="6"/>
    </row>
    <row r="983" spans="3:15" s="1" customFormat="1" ht="13.2" x14ac:dyDescent="0.3">
      <c r="C983" s="5"/>
      <c r="D983" s="6"/>
      <c r="E983" s="6"/>
      <c r="F983" s="7"/>
      <c r="G983" s="7"/>
      <c r="I983" s="5"/>
      <c r="J983" s="6"/>
      <c r="K983" s="6"/>
      <c r="L983" s="7"/>
      <c r="M983" s="7"/>
      <c r="O983" s="6"/>
    </row>
    <row r="984" spans="3:15" s="1" customFormat="1" ht="13.2" x14ac:dyDescent="0.3">
      <c r="C984" s="5"/>
      <c r="D984" s="6"/>
      <c r="E984" s="6"/>
      <c r="F984" s="7"/>
      <c r="G984" s="7"/>
      <c r="I984" s="5"/>
      <c r="J984" s="6"/>
      <c r="K984" s="6"/>
      <c r="L984" s="7"/>
      <c r="M984" s="7"/>
      <c r="O984" s="6"/>
    </row>
    <row r="985" spans="3:15" s="1" customFormat="1" ht="13.2" x14ac:dyDescent="0.3">
      <c r="C985" s="5"/>
      <c r="D985" s="6"/>
      <c r="E985" s="6"/>
      <c r="F985" s="7"/>
      <c r="G985" s="7"/>
      <c r="I985" s="5"/>
      <c r="J985" s="6"/>
      <c r="K985" s="6"/>
      <c r="L985" s="7"/>
      <c r="M985" s="7"/>
      <c r="O985" s="6"/>
    </row>
    <row r="986" spans="3:15" s="1" customFormat="1" ht="13.2" x14ac:dyDescent="0.3">
      <c r="C986" s="5"/>
      <c r="D986" s="6"/>
      <c r="E986" s="6"/>
      <c r="F986" s="7"/>
      <c r="G986" s="7"/>
      <c r="I986" s="5"/>
      <c r="J986" s="6"/>
      <c r="K986" s="6"/>
      <c r="L986" s="7"/>
      <c r="M986" s="7"/>
      <c r="O986" s="6"/>
    </row>
    <row r="987" spans="3:15" s="1" customFormat="1" ht="13.2" x14ac:dyDescent="0.3">
      <c r="C987" s="5"/>
      <c r="D987" s="6"/>
      <c r="E987" s="6"/>
      <c r="F987" s="7"/>
      <c r="G987" s="7"/>
      <c r="I987" s="5"/>
      <c r="J987" s="6"/>
      <c r="K987" s="6"/>
      <c r="L987" s="7"/>
      <c r="M987" s="7"/>
      <c r="O987" s="6"/>
    </row>
    <row r="988" spans="3:15" s="1" customFormat="1" ht="13.2" x14ac:dyDescent="0.3">
      <c r="C988" s="5"/>
      <c r="D988" s="6"/>
      <c r="E988" s="6"/>
      <c r="F988" s="7"/>
      <c r="G988" s="7"/>
      <c r="I988" s="5"/>
      <c r="J988" s="6"/>
      <c r="K988" s="6"/>
      <c r="L988" s="7"/>
      <c r="M988" s="7"/>
      <c r="O988" s="6"/>
    </row>
    <row r="989" spans="3:15" s="1" customFormat="1" ht="13.2" x14ac:dyDescent="0.3">
      <c r="C989" s="5"/>
      <c r="D989" s="6"/>
      <c r="E989" s="6"/>
      <c r="F989" s="7"/>
      <c r="G989" s="7"/>
      <c r="I989" s="5"/>
      <c r="J989" s="6"/>
      <c r="K989" s="6"/>
      <c r="L989" s="7"/>
      <c r="M989" s="7"/>
      <c r="O989" s="6"/>
    </row>
    <row r="990" spans="3:15" s="1" customFormat="1" ht="13.2" x14ac:dyDescent="0.3">
      <c r="C990" s="5"/>
      <c r="D990" s="6"/>
      <c r="E990" s="6"/>
      <c r="F990" s="7"/>
      <c r="G990" s="7"/>
      <c r="I990" s="5"/>
      <c r="J990" s="6"/>
      <c r="K990" s="6"/>
      <c r="L990" s="7"/>
      <c r="M990" s="7"/>
      <c r="O990" s="6"/>
    </row>
    <row r="991" spans="3:15" s="1" customFormat="1" ht="13.2" x14ac:dyDescent="0.3">
      <c r="C991" s="5"/>
      <c r="D991" s="6"/>
      <c r="E991" s="6"/>
      <c r="F991" s="7"/>
      <c r="G991" s="7"/>
      <c r="I991" s="5"/>
      <c r="J991" s="6"/>
      <c r="K991" s="6"/>
      <c r="L991" s="7"/>
      <c r="M991" s="7"/>
      <c r="O991" s="6"/>
    </row>
    <row r="992" spans="3:15" s="1" customFormat="1" ht="13.2" x14ac:dyDescent="0.3">
      <c r="C992" s="5"/>
      <c r="D992" s="6"/>
      <c r="E992" s="6"/>
      <c r="F992" s="7"/>
      <c r="G992" s="7"/>
      <c r="I992" s="5"/>
      <c r="J992" s="6"/>
      <c r="K992" s="6"/>
      <c r="L992" s="7"/>
      <c r="M992" s="7"/>
      <c r="O992" s="6"/>
    </row>
    <row r="993" spans="3:15" s="1" customFormat="1" ht="13.2" x14ac:dyDescent="0.3">
      <c r="C993" s="5"/>
      <c r="D993" s="6"/>
      <c r="E993" s="6"/>
      <c r="F993" s="7"/>
      <c r="G993" s="7"/>
      <c r="I993" s="5"/>
      <c r="J993" s="6"/>
      <c r="K993" s="6"/>
      <c r="L993" s="7"/>
      <c r="M993" s="7"/>
      <c r="O993" s="6"/>
    </row>
    <row r="994" spans="3:15" s="1" customFormat="1" ht="13.2" x14ac:dyDescent="0.3">
      <c r="C994" s="5"/>
      <c r="D994" s="6"/>
      <c r="E994" s="6"/>
      <c r="F994" s="7"/>
      <c r="G994" s="7"/>
      <c r="I994" s="5"/>
      <c r="J994" s="6"/>
      <c r="K994" s="6"/>
      <c r="L994" s="7"/>
      <c r="M994" s="7"/>
      <c r="O994" s="6"/>
    </row>
    <row r="995" spans="3:15" s="1" customFormat="1" ht="13.2" x14ac:dyDescent="0.3">
      <c r="C995" s="5"/>
      <c r="D995" s="6"/>
      <c r="E995" s="6"/>
      <c r="F995" s="7"/>
      <c r="G995" s="7"/>
      <c r="I995" s="5"/>
      <c r="J995" s="6"/>
      <c r="K995" s="6"/>
      <c r="L995" s="7"/>
      <c r="M995" s="7"/>
      <c r="O995" s="6"/>
    </row>
    <row r="996" spans="3:15" s="1" customFormat="1" ht="13.2" x14ac:dyDescent="0.3">
      <c r="C996" s="5"/>
      <c r="D996" s="6"/>
      <c r="E996" s="6"/>
      <c r="F996" s="7"/>
      <c r="G996" s="7"/>
      <c r="I996" s="5"/>
      <c r="J996" s="6"/>
      <c r="K996" s="6"/>
      <c r="L996" s="7"/>
      <c r="M996" s="7"/>
      <c r="O996" s="6"/>
    </row>
    <row r="997" spans="3:15" s="1" customFormat="1" ht="13.2" x14ac:dyDescent="0.3">
      <c r="C997" s="5"/>
      <c r="D997" s="6"/>
      <c r="E997" s="6"/>
      <c r="F997" s="7"/>
      <c r="G997" s="7"/>
      <c r="I997" s="5"/>
      <c r="J997" s="6"/>
      <c r="K997" s="6"/>
      <c r="L997" s="7"/>
      <c r="M997" s="7"/>
      <c r="O997" s="6"/>
    </row>
    <row r="998" spans="3:15" s="1" customFormat="1" ht="13.2" x14ac:dyDescent="0.3">
      <c r="C998" s="5"/>
      <c r="D998" s="6"/>
      <c r="E998" s="6"/>
      <c r="F998" s="7"/>
      <c r="G998" s="7"/>
      <c r="I998" s="5"/>
      <c r="J998" s="6"/>
      <c r="K998" s="6"/>
      <c r="L998" s="7"/>
      <c r="M998" s="7"/>
      <c r="O998" s="6"/>
    </row>
    <row r="999" spans="3:15" s="1" customFormat="1" ht="13.2" x14ac:dyDescent="0.3">
      <c r="C999" s="5"/>
      <c r="D999" s="6"/>
      <c r="E999" s="6"/>
      <c r="F999" s="7"/>
      <c r="G999" s="7"/>
      <c r="I999" s="5"/>
      <c r="J999" s="6"/>
      <c r="K999" s="6"/>
      <c r="L999" s="7"/>
      <c r="M999" s="7"/>
      <c r="O999" s="6"/>
    </row>
    <row r="1000" spans="3:15" s="1" customFormat="1" ht="13.2" x14ac:dyDescent="0.3">
      <c r="C1000" s="5"/>
      <c r="D1000" s="6"/>
      <c r="E1000" s="6"/>
      <c r="F1000" s="7"/>
      <c r="G1000" s="7"/>
      <c r="I1000" s="5"/>
      <c r="J1000" s="6"/>
      <c r="K1000" s="6"/>
      <c r="L1000" s="7"/>
      <c r="M1000" s="7"/>
      <c r="O1000" s="6"/>
    </row>
    <row r="1001" spans="3:15" s="1" customFormat="1" ht="13.2" x14ac:dyDescent="0.3">
      <c r="C1001" s="5"/>
      <c r="D1001" s="6"/>
      <c r="E1001" s="6"/>
      <c r="F1001" s="7"/>
      <c r="G1001" s="7"/>
      <c r="I1001" s="5"/>
      <c r="J1001" s="6"/>
      <c r="K1001" s="6"/>
      <c r="L1001" s="7"/>
      <c r="M1001" s="7"/>
      <c r="O1001" s="6"/>
    </row>
    <row r="1002" spans="3:15" s="1" customFormat="1" ht="13.2" x14ac:dyDescent="0.3">
      <c r="C1002" s="5"/>
      <c r="D1002" s="6"/>
      <c r="E1002" s="6"/>
      <c r="F1002" s="7"/>
      <c r="G1002" s="7"/>
      <c r="I1002" s="5"/>
      <c r="J1002" s="6"/>
      <c r="K1002" s="6"/>
      <c r="L1002" s="7"/>
      <c r="M1002" s="7"/>
      <c r="O1002" s="6"/>
    </row>
    <row r="1003" spans="3:15" s="1" customFormat="1" ht="13.2" x14ac:dyDescent="0.3">
      <c r="C1003" s="5"/>
      <c r="D1003" s="6"/>
      <c r="E1003" s="6"/>
      <c r="F1003" s="7"/>
      <c r="G1003" s="7"/>
      <c r="I1003" s="5"/>
      <c r="J1003" s="6"/>
      <c r="K1003" s="6"/>
      <c r="L1003" s="7"/>
      <c r="M1003" s="7"/>
      <c r="O1003" s="6"/>
    </row>
    <row r="1004" spans="3:15" s="1" customFormat="1" ht="13.2" x14ac:dyDescent="0.3">
      <c r="C1004" s="5"/>
      <c r="D1004" s="6"/>
      <c r="E1004" s="6"/>
      <c r="F1004" s="7"/>
      <c r="G1004" s="7"/>
      <c r="I1004" s="5"/>
      <c r="J1004" s="6"/>
      <c r="K1004" s="6"/>
      <c r="L1004" s="7"/>
      <c r="M1004" s="7"/>
      <c r="O1004" s="6"/>
    </row>
  </sheetData>
  <autoFilter ref="B7:Y603" xr:uid="{3A6C5435-28AC-48AD-A4AE-D532A2415063}"/>
  <mergeCells count="7">
    <mergeCell ref="E545:F545"/>
    <mergeCell ref="R6:S6"/>
    <mergeCell ref="U6:V6"/>
    <mergeCell ref="X6:Y6"/>
    <mergeCell ref="E11:F11"/>
    <mergeCell ref="E116:F116"/>
    <mergeCell ref="E341:F341"/>
  </mergeCells>
  <conditionalFormatting sqref="G291:G333 M291 M293:M301 M304 M306:M307 M310:M318 M320 M323 M325:M333 M292:O292 M302:O303 M305:O305 M308:O309 M319:O319 M321:O322 M324:O324">
    <cfRule type="expression" dxfId="6" priority="4">
      <formula>#REF!&lt;0</formula>
    </cfRule>
  </conditionalFormatting>
  <conditionalFormatting sqref="G291:G333 M291:M333">
    <cfRule type="expression" dxfId="5" priority="2">
      <formula>AND(ISBLANK(B291),G291&lt;&gt;#REF!)</formula>
    </cfRule>
  </conditionalFormatting>
  <conditionalFormatting sqref="N292:O292 N302:O303 N305:O305 N308:O309 N319:O319 N321:O322 N324:O324">
    <cfRule type="expression" dxfId="4" priority="1">
      <formula>AND(ISBLANK(E292),N292&lt;&gt;#REF!)</formula>
    </cfRule>
  </conditionalFormatting>
  <dataValidations count="1">
    <dataValidation type="custom" allowBlank="1" showDropDown="1" showErrorMessage="1" sqref="B16:B19 H16:H19" xr:uid="{A213B253-1912-4DD2-8A0B-A3CC807475F1}">
      <formula1>B16="521211"</formula1>
    </dataValidation>
  </dataValidations>
  <printOptions horizontalCentered="1"/>
  <pageMargins left="0.39370078740157483" right="0.35433070866141736" top="0.19685039370078741" bottom="0.59055118110236227" header="0" footer="0.39370078740157483"/>
  <pageSetup paperSize="9" scale="57" fitToHeight="0" orientation="landscape" r:id="rId1"/>
  <headerFooter>
    <oddFooter>&amp;LUsulan TUP 6 Pusdik KP, TA. 2022&amp;RHal &amp;P dari &amp;N</oddFooter>
  </headerFooter>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9C252-8AF7-4E57-B27C-A900848391A4}">
  <sheetPr>
    <pageSetUpPr fitToPage="1"/>
  </sheetPr>
  <dimension ref="A1:AC1004"/>
  <sheetViews>
    <sheetView showGridLines="0" topLeftCell="B6" zoomScale="85" zoomScaleNormal="85" zoomScaleSheetLayoutView="83" workbookViewId="0">
      <pane xSplit="2" ySplit="3" topLeftCell="H26" activePane="bottomRight" state="frozen"/>
      <selection activeCell="B6" sqref="B6"/>
      <selection pane="topRight" activeCell="D6" sqref="D6"/>
      <selection pane="bottomLeft" activeCell="B9" sqref="B9"/>
      <selection pane="bottomRight" activeCell="J40" sqref="J40"/>
    </sheetView>
  </sheetViews>
  <sheetFormatPr defaultColWidth="14" defaultRowHeight="13.8" x14ac:dyDescent="0.25"/>
  <cols>
    <col min="1" max="1" width="32.88671875" style="2" hidden="1" customWidth="1"/>
    <col min="2" max="2" width="14.33203125" style="1" customWidth="1"/>
    <col min="3" max="3" width="53.88671875" style="1" customWidth="1"/>
    <col min="4" max="4" width="6.44140625" style="1" bestFit="1" customWidth="1"/>
    <col min="5" max="5" width="14.33203125" style="1" bestFit="1" customWidth="1"/>
    <col min="6" max="6" width="13.44140625" style="1" customWidth="1"/>
    <col min="7" max="7" width="15.5546875" style="1" customWidth="1"/>
    <col min="8" max="8" width="16.5546875" style="1" customWidth="1"/>
    <col min="9" max="9" width="53.88671875" style="1" customWidth="1"/>
    <col min="10" max="10" width="13.109375" style="1" bestFit="1" customWidth="1"/>
    <col min="11" max="11" width="11.21875" style="1" customWidth="1"/>
    <col min="12" max="12" width="16.109375" style="1" customWidth="1"/>
    <col min="13" max="13" width="15.77734375" style="1" bestFit="1" customWidth="1"/>
    <col min="14" max="16" width="18.5546875" style="4" customWidth="1"/>
    <col min="17" max="17" width="18.5546875" style="231" customWidth="1"/>
    <col min="18" max="18" width="26.21875" style="4" customWidth="1"/>
    <col min="19" max="19" width="31.88671875" style="4" customWidth="1"/>
    <col min="20" max="20" width="10.44140625" style="4" customWidth="1"/>
    <col min="21" max="22" width="12.6640625" style="4" customWidth="1"/>
    <col min="23" max="28" width="14" style="4" customWidth="1"/>
    <col min="29" max="29" width="32.77734375" style="231" bestFit="1" customWidth="1"/>
    <col min="30" max="16384" width="14" style="4"/>
  </cols>
  <sheetData>
    <row r="1" spans="1:29" s="17" customFormat="1" x14ac:dyDescent="0.25">
      <c r="A1" s="8"/>
      <c r="B1" s="143" t="s">
        <v>1010</v>
      </c>
      <c r="C1" s="18"/>
      <c r="D1" s="18"/>
      <c r="E1" s="18"/>
      <c r="F1" s="18"/>
      <c r="G1" s="18"/>
      <c r="H1" s="143"/>
      <c r="I1" s="18"/>
      <c r="J1" s="18"/>
      <c r="K1" s="18"/>
      <c r="L1" s="18"/>
      <c r="Q1" s="262"/>
      <c r="R1" s="260"/>
      <c r="S1" s="8"/>
      <c r="T1" s="8"/>
      <c r="U1" s="8"/>
      <c r="V1" s="8"/>
      <c r="W1" s="8"/>
      <c r="X1" s="8"/>
      <c r="Y1" s="8"/>
      <c r="Z1" s="8"/>
      <c r="AA1" s="8"/>
      <c r="AC1" s="309"/>
    </row>
    <row r="2" spans="1:29" s="17" customFormat="1" ht="13.2" x14ac:dyDescent="0.25">
      <c r="A2" s="8"/>
      <c r="B2" s="20" t="s">
        <v>952</v>
      </c>
      <c r="C2" s="18"/>
      <c r="D2" s="18"/>
      <c r="E2" s="18"/>
      <c r="F2" s="18"/>
      <c r="G2" s="18"/>
      <c r="H2" s="20"/>
      <c r="I2" s="18"/>
      <c r="J2" s="18"/>
      <c r="K2" s="18"/>
      <c r="L2" s="225"/>
      <c r="Q2" s="18"/>
      <c r="R2" s="260"/>
      <c r="S2" s="8"/>
      <c r="T2" s="8"/>
      <c r="U2" s="8"/>
      <c r="V2" s="8"/>
      <c r="W2" s="8"/>
      <c r="X2" s="8"/>
      <c r="Y2" s="8"/>
      <c r="Z2" s="8"/>
      <c r="AA2" s="8"/>
      <c r="AC2" s="309"/>
    </row>
    <row r="3" spans="1:29" s="17" customFormat="1" ht="13.2" x14ac:dyDescent="0.25">
      <c r="A3" s="8"/>
      <c r="B3" s="20" t="s">
        <v>550</v>
      </c>
      <c r="C3" s="19"/>
      <c r="D3" s="19"/>
      <c r="E3" s="19"/>
      <c r="F3" s="19"/>
      <c r="G3" s="19"/>
      <c r="H3" s="20"/>
      <c r="I3" s="19"/>
      <c r="J3" s="256"/>
      <c r="K3" s="19"/>
      <c r="N3" s="316"/>
      <c r="Q3" s="261"/>
      <c r="R3" s="251"/>
      <c r="S3" s="8"/>
      <c r="T3" s="8"/>
      <c r="U3" s="8"/>
      <c r="V3" s="8"/>
      <c r="W3" s="8"/>
      <c r="X3" s="8"/>
      <c r="Y3" s="8"/>
      <c r="Z3" s="8"/>
      <c r="AA3" s="8"/>
      <c r="AC3" s="309"/>
    </row>
    <row r="4" spans="1:29" s="17" customFormat="1" ht="13.2" x14ac:dyDescent="0.25">
      <c r="A4" s="8"/>
      <c r="B4" s="20"/>
      <c r="C4" s="19"/>
      <c r="D4" s="19"/>
      <c r="E4" s="19"/>
      <c r="F4" s="19"/>
      <c r="G4" s="19"/>
      <c r="H4" s="20"/>
      <c r="I4" s="19"/>
      <c r="J4" s="19"/>
      <c r="K4" s="19"/>
      <c r="L4" s="19"/>
      <c r="Q4" s="255"/>
      <c r="R4" s="8"/>
      <c r="S4" s="8"/>
      <c r="T4" s="8"/>
      <c r="U4" s="8"/>
      <c r="V4" s="8"/>
      <c r="W4" s="8"/>
      <c r="X4" s="8"/>
      <c r="Y4" s="8"/>
      <c r="Z4" s="8"/>
      <c r="AA4" s="8"/>
      <c r="AC4" s="309"/>
    </row>
    <row r="5" spans="1:29" s="215" customFormat="1" ht="17.399999999999999" x14ac:dyDescent="0.25">
      <c r="A5" s="212"/>
      <c r="B5" s="307" t="s">
        <v>949</v>
      </c>
      <c r="C5" s="213"/>
      <c r="D5" s="25"/>
      <c r="E5" s="25"/>
      <c r="F5" s="25"/>
      <c r="G5" s="25"/>
      <c r="H5" s="307" t="s">
        <v>950</v>
      </c>
      <c r="I5" s="213"/>
      <c r="J5" s="263" t="s">
        <v>1004</v>
      </c>
      <c r="K5" s="263"/>
      <c r="L5" s="263" t="s">
        <v>999</v>
      </c>
      <c r="M5" s="267"/>
      <c r="Q5" s="252"/>
      <c r="R5" s="214"/>
      <c r="AC5" s="310"/>
    </row>
    <row r="6" spans="1:29" ht="31.8" customHeight="1" x14ac:dyDescent="0.25">
      <c r="A6" s="28"/>
      <c r="B6" s="29" t="s">
        <v>0</v>
      </c>
      <c r="C6" s="30" t="s">
        <v>1</v>
      </c>
      <c r="D6" s="31" t="s">
        <v>2</v>
      </c>
      <c r="E6" s="31" t="s">
        <v>3</v>
      </c>
      <c r="F6" s="32" t="s">
        <v>4</v>
      </c>
      <c r="G6" s="144" t="s">
        <v>5</v>
      </c>
      <c r="H6" s="178" t="s">
        <v>0</v>
      </c>
      <c r="I6" s="30" t="s">
        <v>1</v>
      </c>
      <c r="J6" s="31" t="s">
        <v>2</v>
      </c>
      <c r="K6" s="31" t="s">
        <v>3</v>
      </c>
      <c r="L6" s="32" t="s">
        <v>4</v>
      </c>
      <c r="M6" s="33" t="s">
        <v>5</v>
      </c>
      <c r="N6" s="224" t="s">
        <v>953</v>
      </c>
      <c r="O6" s="238" t="s">
        <v>1014</v>
      </c>
      <c r="P6" s="238" t="s">
        <v>953</v>
      </c>
      <c r="Q6" s="238" t="s">
        <v>954</v>
      </c>
      <c r="R6" s="241" t="s">
        <v>530</v>
      </c>
      <c r="S6" s="241" t="s">
        <v>531</v>
      </c>
      <c r="T6" s="592" t="s">
        <v>981</v>
      </c>
      <c r="U6" s="592"/>
      <c r="V6" s="241"/>
      <c r="W6" s="593" t="s">
        <v>979</v>
      </c>
      <c r="X6" s="593"/>
      <c r="Y6" s="242"/>
      <c r="Z6" s="593" t="s">
        <v>984</v>
      </c>
      <c r="AA6" s="593"/>
      <c r="AC6" s="308" t="s">
        <v>1011</v>
      </c>
    </row>
    <row r="7" spans="1:29" s="22" customFormat="1" ht="13.2" x14ac:dyDescent="0.25">
      <c r="A7" s="34"/>
      <c r="B7" s="35">
        <v>1</v>
      </c>
      <c r="C7" s="36">
        <v>2</v>
      </c>
      <c r="D7" s="37">
        <v>3</v>
      </c>
      <c r="E7" s="37">
        <v>4</v>
      </c>
      <c r="F7" s="36">
        <v>5</v>
      </c>
      <c r="G7" s="145">
        <v>6</v>
      </c>
      <c r="H7" s="179">
        <v>1</v>
      </c>
      <c r="I7" s="36">
        <v>2</v>
      </c>
      <c r="J7" s="37">
        <v>3</v>
      </c>
      <c r="K7" s="37">
        <v>4</v>
      </c>
      <c r="L7" s="36">
        <v>5</v>
      </c>
      <c r="M7" s="38">
        <v>6</v>
      </c>
      <c r="N7" s="21">
        <v>7</v>
      </c>
      <c r="O7" s="21"/>
      <c r="P7" s="21"/>
      <c r="Q7" s="21">
        <v>7</v>
      </c>
      <c r="R7" s="243">
        <v>9</v>
      </c>
      <c r="S7" s="243">
        <v>10</v>
      </c>
      <c r="T7" s="243" t="s">
        <v>978</v>
      </c>
      <c r="U7" s="243" t="s">
        <v>980</v>
      </c>
      <c r="V7" s="243"/>
      <c r="W7" s="243" t="s">
        <v>982</v>
      </c>
      <c r="X7" s="243" t="s">
        <v>983</v>
      </c>
      <c r="Y7" s="243"/>
      <c r="Z7" s="243" t="s">
        <v>985</v>
      </c>
      <c r="AA7" s="243" t="s">
        <v>986</v>
      </c>
    </row>
    <row r="8" spans="1:29" ht="13.2" x14ac:dyDescent="0.25">
      <c r="A8" s="3"/>
      <c r="B8" s="39"/>
      <c r="C8" s="40" t="s">
        <v>6</v>
      </c>
      <c r="D8" s="41"/>
      <c r="E8" s="41"/>
      <c r="F8" s="42"/>
      <c r="G8" s="146">
        <f>SUM(G9,G108)</f>
        <v>23288180000</v>
      </c>
      <c r="H8" s="180"/>
      <c r="I8" s="40" t="s">
        <v>6</v>
      </c>
      <c r="J8" s="41"/>
      <c r="K8" s="41"/>
      <c r="L8" s="42"/>
      <c r="M8" s="43">
        <f ca="1">SUM(M9,M108)</f>
        <v>24145656000</v>
      </c>
      <c r="N8" s="43">
        <f ca="1">SUM(N9,N108)</f>
        <v>-857476000</v>
      </c>
      <c r="O8" s="146">
        <f ca="1">SUM(O9,O108)</f>
        <v>314391000</v>
      </c>
      <c r="P8" s="146">
        <f ca="1">SUM(P9,P108)</f>
        <v>-543085000</v>
      </c>
      <c r="Q8" s="276"/>
      <c r="R8" s="244"/>
      <c r="S8" s="244"/>
      <c r="T8" s="245"/>
      <c r="U8" s="246"/>
      <c r="V8" s="246"/>
      <c r="W8" s="247"/>
      <c r="X8" s="244"/>
      <c r="Y8" s="244"/>
      <c r="Z8" s="247"/>
      <c r="AA8" s="244"/>
    </row>
    <row r="9" spans="1:29" ht="13.2" x14ac:dyDescent="0.25">
      <c r="A9" s="1" t="s">
        <v>7</v>
      </c>
      <c r="B9" s="44" t="s">
        <v>7</v>
      </c>
      <c r="C9" s="45" t="s">
        <v>8</v>
      </c>
      <c r="D9" s="44"/>
      <c r="E9" s="44"/>
      <c r="F9" s="46"/>
      <c r="G9" s="147">
        <f>G10</f>
        <v>1000000000</v>
      </c>
      <c r="H9" s="181" t="s">
        <v>7</v>
      </c>
      <c r="I9" s="45" t="s">
        <v>8</v>
      </c>
      <c r="J9" s="44"/>
      <c r="K9" s="44"/>
      <c r="L9" s="46"/>
      <c r="M9" s="46">
        <f ca="1">M10</f>
        <v>1215269000</v>
      </c>
      <c r="N9" s="46">
        <f t="shared" ref="N9:P11" ca="1" si="0">N10</f>
        <v>-215269000</v>
      </c>
      <c r="O9" s="147">
        <f t="shared" ca="1" si="0"/>
        <v>34750000</v>
      </c>
      <c r="P9" s="147">
        <f t="shared" ca="1" si="0"/>
        <v>-180519000</v>
      </c>
      <c r="Q9" s="279" t="s">
        <v>1007</v>
      </c>
      <c r="R9" s="244"/>
      <c r="S9" s="244"/>
      <c r="T9" s="44"/>
      <c r="U9" s="46"/>
      <c r="V9" s="46"/>
      <c r="W9" s="247"/>
      <c r="X9" s="244"/>
      <c r="Y9" s="244"/>
      <c r="Z9" s="247"/>
      <c r="AA9" s="244"/>
    </row>
    <row r="10" spans="1:29" ht="13.2" x14ac:dyDescent="0.25">
      <c r="A10" s="1" t="s">
        <v>9</v>
      </c>
      <c r="B10" s="47" t="s">
        <v>551</v>
      </c>
      <c r="C10" s="48" t="s">
        <v>10</v>
      </c>
      <c r="D10" s="47"/>
      <c r="E10" s="47"/>
      <c r="F10" s="49"/>
      <c r="G10" s="148">
        <f>G11</f>
        <v>1000000000</v>
      </c>
      <c r="H10" s="182" t="s">
        <v>551</v>
      </c>
      <c r="I10" s="48" t="s">
        <v>10</v>
      </c>
      <c r="J10" s="47"/>
      <c r="K10" s="47"/>
      <c r="L10" s="49"/>
      <c r="M10" s="49">
        <f ca="1">M11</f>
        <v>1215269000</v>
      </c>
      <c r="N10" s="49">
        <f t="shared" ca="1" si="0"/>
        <v>-215269000</v>
      </c>
      <c r="O10" s="148">
        <f t="shared" ca="1" si="0"/>
        <v>34750000</v>
      </c>
      <c r="P10" s="148">
        <f t="shared" ca="1" si="0"/>
        <v>-180519000</v>
      </c>
      <c r="Q10" s="279" t="s">
        <v>1007</v>
      </c>
      <c r="R10" s="244"/>
      <c r="S10" s="244"/>
      <c r="T10" s="47"/>
      <c r="U10" s="49"/>
      <c r="V10" s="49"/>
      <c r="W10" s="247"/>
      <c r="X10" s="244"/>
      <c r="Y10" s="244"/>
      <c r="Z10" s="247"/>
      <c r="AA10" s="244"/>
    </row>
    <row r="11" spans="1:29" ht="13.2" customHeight="1" x14ac:dyDescent="0.25">
      <c r="A11" s="1" t="s">
        <v>11</v>
      </c>
      <c r="B11" s="50" t="s">
        <v>12</v>
      </c>
      <c r="C11" s="51" t="s">
        <v>552</v>
      </c>
      <c r="D11" s="50">
        <v>5</v>
      </c>
      <c r="E11" s="594" t="s">
        <v>553</v>
      </c>
      <c r="F11" s="595"/>
      <c r="G11" s="149">
        <f>G12</f>
        <v>1000000000</v>
      </c>
      <c r="H11" s="183" t="s">
        <v>12</v>
      </c>
      <c r="I11" s="51" t="s">
        <v>552</v>
      </c>
      <c r="J11" s="50">
        <v>5</v>
      </c>
      <c r="K11" s="232" t="s">
        <v>553</v>
      </c>
      <c r="L11" s="233"/>
      <c r="M11" s="52">
        <f ca="1">M12</f>
        <v>1215269000</v>
      </c>
      <c r="N11" s="52">
        <f t="shared" ca="1" si="0"/>
        <v>-215269000</v>
      </c>
      <c r="O11" s="149">
        <f t="shared" ca="1" si="0"/>
        <v>34750000</v>
      </c>
      <c r="P11" s="149">
        <f t="shared" ca="1" si="0"/>
        <v>-180519000</v>
      </c>
      <c r="Q11" s="279" t="s">
        <v>1007</v>
      </c>
      <c r="R11" s="244"/>
      <c r="S11" s="244"/>
      <c r="T11" s="50">
        <v>5</v>
      </c>
      <c r="U11" s="248"/>
      <c r="V11" s="248"/>
      <c r="W11" s="247"/>
      <c r="X11" s="244"/>
      <c r="Y11" s="244"/>
      <c r="Z11" s="247"/>
      <c r="AA11" s="244"/>
    </row>
    <row r="12" spans="1:29" ht="26.4" x14ac:dyDescent="0.25">
      <c r="A12" s="1" t="s">
        <v>14</v>
      </c>
      <c r="B12" s="53" t="s">
        <v>15</v>
      </c>
      <c r="C12" s="54" t="s">
        <v>16</v>
      </c>
      <c r="D12" s="53">
        <v>5</v>
      </c>
      <c r="E12" s="53" t="s">
        <v>13</v>
      </c>
      <c r="F12" s="55"/>
      <c r="G12" s="150">
        <f>SUM(G13,G37,G60,G86)</f>
        <v>1000000000</v>
      </c>
      <c r="H12" s="184" t="s">
        <v>15</v>
      </c>
      <c r="I12" s="54" t="s">
        <v>16</v>
      </c>
      <c r="J12" s="53">
        <v>5</v>
      </c>
      <c r="K12" s="53" t="s">
        <v>13</v>
      </c>
      <c r="L12" s="55"/>
      <c r="M12" s="55">
        <f ca="1">SUM(M13,M37,M60,M86)</f>
        <v>1215269000</v>
      </c>
      <c r="N12" s="55">
        <f ca="1">SUM(N13,N37,N60,N86)</f>
        <v>-215269000</v>
      </c>
      <c r="O12" s="150">
        <f ca="1">SUM(O13,O37,O60,O86)</f>
        <v>34750000</v>
      </c>
      <c r="P12" s="150">
        <f ca="1">SUM(P13,P37,P60,P86)</f>
        <v>-180519000</v>
      </c>
      <c r="Q12" s="279" t="s">
        <v>1007</v>
      </c>
      <c r="R12" s="244"/>
      <c r="S12" s="244"/>
      <c r="T12" s="53">
        <v>5</v>
      </c>
      <c r="U12" s="55"/>
      <c r="V12" s="55"/>
      <c r="W12" s="247"/>
      <c r="X12" s="244"/>
      <c r="Y12" s="244"/>
      <c r="Z12" s="247"/>
      <c r="AA12" s="244"/>
    </row>
    <row r="13" spans="1:29" ht="13.2" x14ac:dyDescent="0.25">
      <c r="A13" s="1" t="s">
        <v>17</v>
      </c>
      <c r="B13" s="56" t="s">
        <v>18</v>
      </c>
      <c r="C13" s="57" t="s">
        <v>19</v>
      </c>
      <c r="D13" s="56"/>
      <c r="E13" s="56" t="s">
        <v>554</v>
      </c>
      <c r="F13" s="58"/>
      <c r="G13" s="151">
        <f>SUM(G14,G27)</f>
        <v>186192000</v>
      </c>
      <c r="H13" s="185" t="s">
        <v>18</v>
      </c>
      <c r="I13" s="57" t="s">
        <v>19</v>
      </c>
      <c r="J13" s="56"/>
      <c r="K13" s="56" t="s">
        <v>554</v>
      </c>
      <c r="L13" s="58"/>
      <c r="M13" s="58">
        <f ca="1">SUM(M14,M27)</f>
        <v>297961000</v>
      </c>
      <c r="N13" s="58">
        <f ca="1">SUM(N14,N27)</f>
        <v>-111769000</v>
      </c>
      <c r="O13" s="151">
        <f ca="1">SUM(O14,O27)</f>
        <v>6000000</v>
      </c>
      <c r="P13" s="151">
        <f ca="1">SUM(P14,P27)</f>
        <v>-105769000</v>
      </c>
      <c r="Q13" s="279" t="s">
        <v>1007</v>
      </c>
      <c r="R13" s="244"/>
      <c r="S13" s="244"/>
      <c r="T13" s="56"/>
      <c r="U13" s="58"/>
      <c r="V13" s="58"/>
      <c r="W13" s="247"/>
      <c r="X13" s="244"/>
      <c r="Y13" s="244"/>
      <c r="Z13" s="247"/>
      <c r="AA13" s="244"/>
    </row>
    <row r="14" spans="1:29" ht="13.2" x14ac:dyDescent="0.25">
      <c r="A14" s="1" t="s">
        <v>20</v>
      </c>
      <c r="B14" s="59" t="s">
        <v>21</v>
      </c>
      <c r="C14" s="60" t="s">
        <v>22</v>
      </c>
      <c r="D14" s="59"/>
      <c r="E14" s="59"/>
      <c r="F14" s="61"/>
      <c r="G14" s="152">
        <f>SUM(G15,G20,G22)</f>
        <v>131673000</v>
      </c>
      <c r="H14" s="186" t="s">
        <v>21</v>
      </c>
      <c r="I14" s="60" t="s">
        <v>22</v>
      </c>
      <c r="J14" s="59"/>
      <c r="K14" s="59"/>
      <c r="L14" s="61"/>
      <c r="M14" s="61">
        <f ca="1">SUM(M15,M20,M22,M24)</f>
        <v>243442000</v>
      </c>
      <c r="N14" s="61">
        <f ca="1">SUM(N15,N20,N22,N24)</f>
        <v>-111769000</v>
      </c>
      <c r="O14" s="152">
        <f ca="1">SUM(O15,O20,O22,O24)</f>
        <v>6000000</v>
      </c>
      <c r="P14" s="152">
        <f ca="1">SUM(P15,P20,P22,P24)</f>
        <v>-105769000</v>
      </c>
      <c r="Q14" s="279" t="s">
        <v>1007</v>
      </c>
      <c r="R14" s="244" t="s">
        <v>499</v>
      </c>
      <c r="S14" s="244" t="s">
        <v>500</v>
      </c>
      <c r="T14" s="59"/>
      <c r="U14" s="61"/>
      <c r="V14" s="61"/>
      <c r="W14" s="247"/>
      <c r="X14" s="244"/>
      <c r="Y14" s="244"/>
      <c r="Z14" s="247"/>
      <c r="AA14" s="244"/>
      <c r="AC14" s="311"/>
    </row>
    <row r="15" spans="1:29" ht="13.2" x14ac:dyDescent="0.25">
      <c r="A15" s="1" t="s">
        <v>23</v>
      </c>
      <c r="B15" s="62" t="s">
        <v>523</v>
      </c>
      <c r="C15" s="63" t="s">
        <v>24</v>
      </c>
      <c r="D15" s="62"/>
      <c r="E15" s="62"/>
      <c r="F15" s="64"/>
      <c r="G15" s="153">
        <f>SUM(G16:G19)</f>
        <v>48225000</v>
      </c>
      <c r="H15" s="187" t="s">
        <v>523</v>
      </c>
      <c r="I15" s="63" t="s">
        <v>24</v>
      </c>
      <c r="J15" s="62"/>
      <c r="K15" s="62"/>
      <c r="L15" s="64"/>
      <c r="M15" s="64">
        <f ca="1">SUM(M16:M19)</f>
        <v>48225000</v>
      </c>
      <c r="N15" s="64">
        <f ca="1">SUM(N16:N19)</f>
        <v>0</v>
      </c>
      <c r="O15" s="153">
        <f ca="1">SUM(O16:O19)</f>
        <v>0</v>
      </c>
      <c r="P15" s="153">
        <f ca="1">SUM(P16:P19)</f>
        <v>0</v>
      </c>
      <c r="Q15" s="279" t="s">
        <v>1007</v>
      </c>
      <c r="R15" s="244"/>
      <c r="S15" s="244"/>
      <c r="T15" s="62"/>
      <c r="U15" s="64"/>
      <c r="V15" s="64"/>
      <c r="W15" s="247"/>
      <c r="X15" s="244"/>
      <c r="Y15" s="244"/>
      <c r="Z15" s="247"/>
      <c r="AA15" s="244"/>
      <c r="AC15" s="311" t="s">
        <v>500</v>
      </c>
    </row>
    <row r="16" spans="1:29" ht="13.2" x14ac:dyDescent="0.25">
      <c r="A16" s="1" t="s">
        <v>25</v>
      </c>
      <c r="B16" s="65"/>
      <c r="C16" s="66" t="s">
        <v>555</v>
      </c>
      <c r="D16" s="65">
        <v>503</v>
      </c>
      <c r="E16" s="65" t="s">
        <v>26</v>
      </c>
      <c r="F16" s="67">
        <v>75000</v>
      </c>
      <c r="G16" s="154">
        <f>ROUNDDOWN(D16*F16,-3)</f>
        <v>37725000</v>
      </c>
      <c r="H16" s="188"/>
      <c r="I16" s="271" t="s">
        <v>555</v>
      </c>
      <c r="J16" s="272" cm="1">
        <f t="array" aca="1" ref="J16" ca="1">INDIRECT($J$5&amp;ROW())</f>
        <v>533</v>
      </c>
      <c r="K16" s="272" t="s">
        <v>26</v>
      </c>
      <c r="L16" s="273" cm="1">
        <f t="array" aca="1" ref="L16" ca="1">INDIRECT($L$5&amp;ROW())</f>
        <v>75000</v>
      </c>
      <c r="M16" s="274">
        <f ca="1">ROUNDDOWN(J16*L16,-3)</f>
        <v>39975000</v>
      </c>
      <c r="N16" s="274">
        <f ca="1">G16-M16</f>
        <v>-2250000</v>
      </c>
      <c r="O16" s="154">
        <f ca="1">M16-Y16</f>
        <v>0</v>
      </c>
      <c r="P16" s="154">
        <f ca="1">IF(N16=0,O16-N16,IF(N16&lt;0,N16+O16,IF(N16&gt;0,N16-O16)))</f>
        <v>-2250000</v>
      </c>
      <c r="Q16" s="253" t="str">
        <f ca="1">IF(AND(ISBLANK(H16),N16&lt;&gt;0),"Rev","")</f>
        <v>Rev</v>
      </c>
      <c r="R16" s="244"/>
      <c r="S16" s="244"/>
      <c r="T16" s="65">
        <v>533</v>
      </c>
      <c r="U16" s="67">
        <v>75000</v>
      </c>
      <c r="V16" s="67">
        <f>ROUNDDOWN(T16*U16,-3)</f>
        <v>39975000</v>
      </c>
      <c r="W16" s="65">
        <v>533</v>
      </c>
      <c r="X16" s="247">
        <v>75000</v>
      </c>
      <c r="Y16" s="67">
        <f>ROUNDDOWN(W16*X16,-3)</f>
        <v>39975000</v>
      </c>
      <c r="Z16" s="247"/>
      <c r="AA16" s="244"/>
    </row>
    <row r="17" spans="1:29" ht="13.2" x14ac:dyDescent="0.25">
      <c r="A17" s="1" t="s">
        <v>27</v>
      </c>
      <c r="B17" s="65"/>
      <c r="C17" s="66" t="s">
        <v>556</v>
      </c>
      <c r="D17" s="65">
        <v>3</v>
      </c>
      <c r="E17" s="65" t="s">
        <v>120</v>
      </c>
      <c r="F17" s="67">
        <v>1000000</v>
      </c>
      <c r="G17" s="154">
        <f>ROUNDDOWN(D17*F17,-3)</f>
        <v>3000000</v>
      </c>
      <c r="H17" s="188"/>
      <c r="I17" s="271" t="s">
        <v>556</v>
      </c>
      <c r="J17" s="272" cm="1">
        <f t="array" aca="1" ref="J17" ca="1">INDIRECT($J$5&amp;ROW())</f>
        <v>1</v>
      </c>
      <c r="K17" s="272" t="s">
        <v>120</v>
      </c>
      <c r="L17" s="274" cm="1">
        <f t="array" aca="1" ref="L17" ca="1">INDIRECT($L$5&amp;ROW())</f>
        <v>750000</v>
      </c>
      <c r="M17" s="274">
        <f ca="1">ROUNDDOWN(J17*L17,-3)</f>
        <v>750000</v>
      </c>
      <c r="N17" s="274">
        <f ca="1">G17-M17</f>
        <v>2250000</v>
      </c>
      <c r="O17" s="154">
        <f ca="1">M17-Y17</f>
        <v>0</v>
      </c>
      <c r="P17" s="154">
        <f ca="1">IF(N17=0,O17-N17,IF(N17&lt;0,N17+O17,IF(N17&gt;0,N17-O17)))</f>
        <v>2250000</v>
      </c>
      <c r="Q17" s="253" t="str">
        <f ca="1">IF(AND(ISBLANK(H17),N17&lt;&gt;0),"Rev","")</f>
        <v>Rev</v>
      </c>
      <c r="R17" s="244"/>
      <c r="S17" s="244"/>
      <c r="T17" s="65">
        <v>1</v>
      </c>
      <c r="U17" s="67">
        <v>750000</v>
      </c>
      <c r="V17" s="67">
        <f>ROUNDDOWN(T17*U17,-3)</f>
        <v>750000</v>
      </c>
      <c r="W17" s="247">
        <v>1</v>
      </c>
      <c r="X17" s="247">
        <v>750000</v>
      </c>
      <c r="Y17" s="67">
        <f>ROUNDDOWN(W17*X17,-3)</f>
        <v>750000</v>
      </c>
      <c r="Z17" s="247"/>
      <c r="AA17" s="244"/>
    </row>
    <row r="18" spans="1:29" ht="13.2" x14ac:dyDescent="0.25">
      <c r="A18" s="1" t="s">
        <v>28</v>
      </c>
      <c r="B18" s="65"/>
      <c r="C18" s="66" t="s">
        <v>557</v>
      </c>
      <c r="D18" s="65">
        <v>3</v>
      </c>
      <c r="E18" s="65" t="s">
        <v>120</v>
      </c>
      <c r="F18" s="67">
        <v>1500000</v>
      </c>
      <c r="G18" s="154">
        <f>ROUNDDOWN(D18*F18,-3)</f>
        <v>4500000</v>
      </c>
      <c r="H18" s="188"/>
      <c r="I18" s="66" t="s">
        <v>557</v>
      </c>
      <c r="J18" s="65" cm="1">
        <f t="array" aca="1" ref="J18" ca="1">INDIRECT($J$5&amp;ROW())</f>
        <v>3</v>
      </c>
      <c r="K18" s="65" t="s">
        <v>120</v>
      </c>
      <c r="L18" s="67" cm="1">
        <f t="array" aca="1" ref="L18" ca="1">INDIRECT($L$5&amp;ROW())</f>
        <v>1500000</v>
      </c>
      <c r="M18" s="67">
        <f ca="1">ROUNDDOWN(J18*L18,-3)</f>
        <v>4500000</v>
      </c>
      <c r="N18" s="67">
        <f ca="1">G18-M18</f>
        <v>0</v>
      </c>
      <c r="O18" s="154">
        <f ca="1">M18-Y18</f>
        <v>0</v>
      </c>
      <c r="P18" s="154">
        <f ca="1">IF(N18=0,O18-N18,IF(N18&lt;0,N18+O18,IF(N18&gt;0,N18-O18)))</f>
        <v>0</v>
      </c>
      <c r="Q18" s="279" t="s">
        <v>1007</v>
      </c>
      <c r="R18" s="244"/>
      <c r="S18" s="244"/>
      <c r="T18" s="65">
        <v>3</v>
      </c>
      <c r="U18" s="67">
        <v>1500000</v>
      </c>
      <c r="V18" s="67">
        <f>ROUNDDOWN(T18*U18,-3)</f>
        <v>4500000</v>
      </c>
      <c r="W18" s="247">
        <v>3</v>
      </c>
      <c r="X18" s="247">
        <v>1500000</v>
      </c>
      <c r="Y18" s="67">
        <f>ROUNDDOWN(W18*X18,-3)</f>
        <v>4500000</v>
      </c>
      <c r="Z18" s="247">
        <v>4</v>
      </c>
      <c r="AA18" s="244"/>
    </row>
    <row r="19" spans="1:29" ht="13.2" x14ac:dyDescent="0.25">
      <c r="A19" s="1" t="s">
        <v>29</v>
      </c>
      <c r="B19" s="65"/>
      <c r="C19" s="66" t="s">
        <v>558</v>
      </c>
      <c r="D19" s="65">
        <v>3</v>
      </c>
      <c r="E19" s="65" t="s">
        <v>120</v>
      </c>
      <c r="F19" s="67">
        <v>1000000</v>
      </c>
      <c r="G19" s="154">
        <f>ROUNDDOWN(D19*F19,-3)</f>
        <v>3000000</v>
      </c>
      <c r="H19" s="188"/>
      <c r="I19" s="66" t="s">
        <v>558</v>
      </c>
      <c r="J19" s="65" cm="1">
        <f t="array" aca="1" ref="J19" ca="1">INDIRECT($J$5&amp;ROW())</f>
        <v>3</v>
      </c>
      <c r="K19" s="65" t="s">
        <v>120</v>
      </c>
      <c r="L19" s="67" cm="1">
        <f t="array" aca="1" ref="L19" ca="1">INDIRECT($L$5&amp;ROW())</f>
        <v>1000000</v>
      </c>
      <c r="M19" s="67">
        <f ca="1">ROUNDDOWN(J19*L19,-3)</f>
        <v>3000000</v>
      </c>
      <c r="N19" s="67">
        <f ca="1">G19-M19</f>
        <v>0</v>
      </c>
      <c r="O19" s="154">
        <f ca="1">M19-Y19</f>
        <v>0</v>
      </c>
      <c r="P19" s="154">
        <f ca="1">IF(N19=0,O19-N19,IF(N19&lt;0,N19+O19,IF(N19&gt;0,N19-O19)))</f>
        <v>0</v>
      </c>
      <c r="Q19" s="279" t="s">
        <v>1007</v>
      </c>
      <c r="R19" s="244"/>
      <c r="S19" s="244"/>
      <c r="T19" s="65">
        <v>3</v>
      </c>
      <c r="U19" s="67">
        <v>1000000</v>
      </c>
      <c r="V19" s="67">
        <f>ROUNDDOWN(T19*U19,-3)</f>
        <v>3000000</v>
      </c>
      <c r="W19" s="247">
        <v>3</v>
      </c>
      <c r="X19" s="247">
        <v>1000000</v>
      </c>
      <c r="Y19" s="67">
        <f>ROUNDDOWN(W19*X19,-3)</f>
        <v>3000000</v>
      </c>
      <c r="Z19" s="247">
        <v>2</v>
      </c>
      <c r="AA19" s="244"/>
    </row>
    <row r="20" spans="1:29" ht="13.2" x14ac:dyDescent="0.25">
      <c r="A20" s="1" t="s">
        <v>30</v>
      </c>
      <c r="B20" s="62" t="s">
        <v>528</v>
      </c>
      <c r="C20" s="63" t="s">
        <v>31</v>
      </c>
      <c r="D20" s="62"/>
      <c r="E20" s="62"/>
      <c r="F20" s="64"/>
      <c r="G20" s="153">
        <f>G21</f>
        <v>16000000</v>
      </c>
      <c r="H20" s="187" t="s">
        <v>528</v>
      </c>
      <c r="I20" s="63" t="s">
        <v>31</v>
      </c>
      <c r="J20" s="62"/>
      <c r="K20" s="62"/>
      <c r="L20" s="64"/>
      <c r="M20" s="64">
        <f ca="1">M21</f>
        <v>16000000</v>
      </c>
      <c r="N20" s="64">
        <f ca="1">N21</f>
        <v>0</v>
      </c>
      <c r="O20" s="153">
        <f ca="1">O21</f>
        <v>6000000</v>
      </c>
      <c r="P20" s="153">
        <f ca="1">P21</f>
        <v>6000000</v>
      </c>
      <c r="Q20" s="279" t="s">
        <v>1007</v>
      </c>
      <c r="R20" s="244"/>
      <c r="S20" s="244"/>
      <c r="T20" s="62"/>
      <c r="U20" s="64"/>
      <c r="V20" s="64"/>
      <c r="W20" s="247"/>
      <c r="X20" s="244"/>
      <c r="Y20" s="244"/>
      <c r="Z20" s="247"/>
      <c r="AA20" s="244"/>
      <c r="AC20" s="311" t="s">
        <v>500</v>
      </c>
    </row>
    <row r="21" spans="1:29" ht="13.2" x14ac:dyDescent="0.25">
      <c r="A21" s="1" t="s">
        <v>32</v>
      </c>
      <c r="B21" s="65"/>
      <c r="C21" s="66" t="s">
        <v>559</v>
      </c>
      <c r="D21" s="65">
        <v>16</v>
      </c>
      <c r="E21" s="65" t="s">
        <v>33</v>
      </c>
      <c r="F21" s="67">
        <v>1000000</v>
      </c>
      <c r="G21" s="154">
        <f>ROUNDDOWN(D21*F21,-3)</f>
        <v>16000000</v>
      </c>
      <c r="H21" s="188"/>
      <c r="I21" s="66" t="s">
        <v>559</v>
      </c>
      <c r="J21" s="65" cm="1">
        <f t="array" aca="1" ref="J21" ca="1">INDIRECT($J$5&amp;ROW())</f>
        <v>16</v>
      </c>
      <c r="K21" s="65" t="s">
        <v>33</v>
      </c>
      <c r="L21" s="67" cm="1">
        <f t="array" aca="1" ref="L21" ca="1">INDIRECT($L$5&amp;ROW())</f>
        <v>1000000</v>
      </c>
      <c r="M21" s="67">
        <f ca="1">ROUNDDOWN(J21*L21,-3)</f>
        <v>16000000</v>
      </c>
      <c r="N21" s="67">
        <f ca="1">G21-M21</f>
        <v>0</v>
      </c>
      <c r="O21" s="154">
        <f ca="1">M21-Y21</f>
        <v>6000000</v>
      </c>
      <c r="P21" s="154">
        <f ca="1">IF(N21=0,O21-N21,IF(N21&lt;0,N21+O21,IF(N21&gt;0,N21-O21)))</f>
        <v>6000000</v>
      </c>
      <c r="Q21" s="240" t="str">
        <f ca="1">IF(AND(ISBLANK(H21),N21&lt;&gt;0),"Rev","")</f>
        <v/>
      </c>
      <c r="R21" s="244"/>
      <c r="S21" s="244"/>
      <c r="T21" s="65">
        <v>16</v>
      </c>
      <c r="U21" s="67">
        <v>1000000</v>
      </c>
      <c r="V21" s="67">
        <f>ROUNDDOWN(T21*U21,-3)</f>
        <v>16000000</v>
      </c>
      <c r="W21" s="247">
        <v>10</v>
      </c>
      <c r="X21" s="247">
        <v>1000000</v>
      </c>
      <c r="Y21" s="67">
        <f>ROUNDDOWN(W21*X21,-3)</f>
        <v>10000000</v>
      </c>
      <c r="Z21" s="247"/>
      <c r="AA21" s="244"/>
    </row>
    <row r="22" spans="1:29" ht="13.2" x14ac:dyDescent="0.25">
      <c r="A22" s="1" t="s">
        <v>34</v>
      </c>
      <c r="B22" s="62" t="s">
        <v>525</v>
      </c>
      <c r="C22" s="63" t="s">
        <v>35</v>
      </c>
      <c r="D22" s="62"/>
      <c r="E22" s="62"/>
      <c r="F22" s="64"/>
      <c r="G22" s="153">
        <f>G23</f>
        <v>67448000</v>
      </c>
      <c r="H22" s="187" t="s">
        <v>525</v>
      </c>
      <c r="I22" s="63" t="s">
        <v>35</v>
      </c>
      <c r="J22" s="62"/>
      <c r="K22" s="62"/>
      <c r="L22" s="64"/>
      <c r="M22" s="64">
        <f ca="1">M23</f>
        <v>67448000</v>
      </c>
      <c r="N22" s="64">
        <f ca="1">N23</f>
        <v>0</v>
      </c>
      <c r="O22" s="153">
        <f ca="1">O23</f>
        <v>0</v>
      </c>
      <c r="P22" s="153">
        <f ca="1">P23</f>
        <v>0</v>
      </c>
      <c r="Q22" s="279" t="s">
        <v>1007</v>
      </c>
      <c r="R22" s="244"/>
      <c r="S22" s="244"/>
      <c r="T22" s="62"/>
      <c r="U22" s="64"/>
      <c r="V22" s="64"/>
      <c r="W22" s="247"/>
      <c r="X22" s="244"/>
      <c r="Y22" s="244"/>
      <c r="Z22" s="247"/>
      <c r="AA22" s="244"/>
      <c r="AC22" s="311" t="s">
        <v>500</v>
      </c>
    </row>
    <row r="23" spans="1:29" ht="26.4" x14ac:dyDescent="0.25">
      <c r="A23" s="1" t="s">
        <v>36</v>
      </c>
      <c r="B23" s="65"/>
      <c r="C23" s="66" t="s">
        <v>560</v>
      </c>
      <c r="D23" s="65">
        <v>13</v>
      </c>
      <c r="E23" s="65" t="s">
        <v>26</v>
      </c>
      <c r="F23" s="67">
        <v>5188308</v>
      </c>
      <c r="G23" s="154">
        <f>ROUNDDOWN(D23*F23,-3)</f>
        <v>67448000</v>
      </c>
      <c r="H23" s="188"/>
      <c r="I23" s="66" t="s">
        <v>560</v>
      </c>
      <c r="J23" s="65" cm="1">
        <f t="array" aca="1" ref="J23" ca="1">INDIRECT($J$5&amp;ROW())</f>
        <v>13</v>
      </c>
      <c r="K23" s="65" t="s">
        <v>26</v>
      </c>
      <c r="L23" s="67" cm="1">
        <f t="array" aca="1" ref="L23" ca="1">INDIRECT($L$5&amp;ROW())</f>
        <v>5188308</v>
      </c>
      <c r="M23" s="67">
        <f ca="1">ROUNDDOWN(J23*L23,-3)</f>
        <v>67448000</v>
      </c>
      <c r="N23" s="67">
        <f ca="1">G23-M23</f>
        <v>0</v>
      </c>
      <c r="O23" s="154">
        <f ca="1">M23-Y23</f>
        <v>0</v>
      </c>
      <c r="P23" s="154">
        <f ca="1">IF(N23=0,O23-N23,IF(N23&lt;0,N23+O23,IF(N23&gt;0,N23-O23)))</f>
        <v>0</v>
      </c>
      <c r="Q23" s="240" t="str">
        <f ca="1">IF(AND(ISBLANK(H23),N23&lt;&gt;0),"Rev","")</f>
        <v/>
      </c>
      <c r="R23" s="244"/>
      <c r="S23" s="244"/>
      <c r="T23" s="65">
        <v>13</v>
      </c>
      <c r="U23" s="67">
        <v>5188308</v>
      </c>
      <c r="V23" s="67">
        <f>ROUNDDOWN(T23*U23,-3)</f>
        <v>67448000</v>
      </c>
      <c r="W23" s="247">
        <v>13</v>
      </c>
      <c r="X23" s="247">
        <v>5188308</v>
      </c>
      <c r="Y23" s="67">
        <f>ROUNDDOWN(W23*X23,-3)</f>
        <v>67448000</v>
      </c>
      <c r="Z23" s="247"/>
      <c r="AA23" s="244"/>
    </row>
    <row r="24" spans="1:29" ht="13.2" x14ac:dyDescent="0.25">
      <c r="A24" s="1"/>
      <c r="B24" s="65"/>
      <c r="C24" s="66"/>
      <c r="D24" s="65"/>
      <c r="E24" s="65"/>
      <c r="F24" s="67"/>
      <c r="G24" s="154"/>
      <c r="H24" s="189">
        <v>524114</v>
      </c>
      <c r="I24" s="69" t="s">
        <v>956</v>
      </c>
      <c r="J24" s="68"/>
      <c r="K24" s="68"/>
      <c r="L24" s="70"/>
      <c r="M24" s="70">
        <f ca="1">SUM(M25:M26)</f>
        <v>111769000</v>
      </c>
      <c r="N24" s="70">
        <f ca="1">SUM(N25:N26)</f>
        <v>-111769000</v>
      </c>
      <c r="O24" s="155">
        <f ca="1">SUM(O25:O26)</f>
        <v>0</v>
      </c>
      <c r="P24" s="155">
        <f ca="1">SUM(P25:P26)</f>
        <v>-111769000</v>
      </c>
      <c r="Q24" s="279" t="s">
        <v>1007</v>
      </c>
      <c r="R24" s="244"/>
      <c r="S24" s="244"/>
      <c r="T24" s="68"/>
      <c r="U24" s="70"/>
      <c r="V24" s="70"/>
      <c r="W24" s="247"/>
      <c r="X24" s="244"/>
      <c r="Y24" s="244"/>
      <c r="Z24" s="247"/>
      <c r="AA24" s="244"/>
      <c r="AC24" s="311" t="s">
        <v>500</v>
      </c>
    </row>
    <row r="25" spans="1:29" ht="13.2" x14ac:dyDescent="0.25">
      <c r="A25" s="1"/>
      <c r="B25" s="65"/>
      <c r="C25" s="66"/>
      <c r="D25" s="65"/>
      <c r="E25" s="65"/>
      <c r="F25" s="67"/>
      <c r="G25" s="154"/>
      <c r="H25" s="188"/>
      <c r="I25" s="271" t="s">
        <v>957</v>
      </c>
      <c r="J25" s="272" cm="1">
        <f t="array" aca="1" ref="J25" ca="1">INDIRECT($J$5&amp;ROW())</f>
        <v>70</v>
      </c>
      <c r="K25" s="272" t="s">
        <v>479</v>
      </c>
      <c r="L25" s="274" cm="1">
        <f t="array" aca="1" ref="L25" ca="1">INDIRECT($L$5&amp;ROW())</f>
        <v>1197000</v>
      </c>
      <c r="M25" s="274">
        <f ca="1">ROUNDDOWN(J25*L25,-3)</f>
        <v>83790000</v>
      </c>
      <c r="N25" s="274">
        <f ca="1">G25-M25</f>
        <v>-83790000</v>
      </c>
      <c r="O25" s="154">
        <f ca="1">M25-Y25</f>
        <v>0</v>
      </c>
      <c r="P25" s="154">
        <f ca="1">IF(N25=0,O25-N25,IF(N25&lt;0,N25+O25,IF(N25&gt;0,N25-O25)))</f>
        <v>-83790000</v>
      </c>
      <c r="Q25" s="253" t="str">
        <f ca="1">IF(AND(ISBLANK(H25),N25&lt;&gt;0),"Rev","")</f>
        <v>Rev</v>
      </c>
      <c r="R25" s="244"/>
      <c r="S25" s="244"/>
      <c r="T25" s="65">
        <v>70</v>
      </c>
      <c r="U25" s="67">
        <v>1197000</v>
      </c>
      <c r="V25" s="67">
        <f>ROUNDDOWN(T25*U25,-3)</f>
        <v>83790000</v>
      </c>
      <c r="W25" s="247">
        <v>70</v>
      </c>
      <c r="X25" s="247">
        <v>1197000</v>
      </c>
      <c r="Y25" s="67">
        <f>ROUNDDOWN(W25*X25,-3)</f>
        <v>83790000</v>
      </c>
      <c r="Z25" s="247"/>
      <c r="AA25" s="244"/>
    </row>
    <row r="26" spans="1:29" ht="13.2" x14ac:dyDescent="0.25">
      <c r="A26" s="1"/>
      <c r="B26" s="65"/>
      <c r="C26" s="66"/>
      <c r="D26" s="65"/>
      <c r="E26" s="65"/>
      <c r="F26" s="67"/>
      <c r="G26" s="154"/>
      <c r="H26" s="188"/>
      <c r="I26" s="271" t="s">
        <v>958</v>
      </c>
      <c r="J26" s="272" cm="1">
        <f t="array" aca="1" ref="J26" ca="1">INDIRECT($J$5&amp;ROW())</f>
        <v>35</v>
      </c>
      <c r="K26" s="272" t="s">
        <v>479</v>
      </c>
      <c r="L26" s="274" cm="1">
        <f t="array" aca="1" ref="L26" ca="1">INDIRECT($L$5&amp;ROW())</f>
        <v>799400</v>
      </c>
      <c r="M26" s="274">
        <f ca="1">ROUNDDOWN(J26*L26,-3)</f>
        <v>27979000</v>
      </c>
      <c r="N26" s="274">
        <f ca="1">G26-M26</f>
        <v>-27979000</v>
      </c>
      <c r="O26" s="154">
        <f ca="1">M26-Y26</f>
        <v>0</v>
      </c>
      <c r="P26" s="154">
        <f ca="1">IF(N26=0,O26-N26,IF(N26&lt;0,N26+O26,IF(N26&gt;0,N26-O26)))</f>
        <v>-27979000</v>
      </c>
      <c r="Q26" s="253" t="str">
        <f ca="1">IF(AND(ISBLANK(H26),N26&lt;&gt;0),"Rev","")</f>
        <v>Rev</v>
      </c>
      <c r="R26" s="244"/>
      <c r="S26" s="244"/>
      <c r="T26" s="65">
        <v>35</v>
      </c>
      <c r="U26" s="67">
        <v>799400</v>
      </c>
      <c r="V26" s="67">
        <f>ROUNDDOWN(T26*U26,-3)</f>
        <v>27979000</v>
      </c>
      <c r="W26" s="247">
        <v>35</v>
      </c>
      <c r="X26" s="247">
        <v>799400</v>
      </c>
      <c r="Y26" s="67">
        <f>ROUNDDOWN(W26*X26,-3)</f>
        <v>27979000</v>
      </c>
      <c r="Z26" s="247"/>
      <c r="AA26" s="244"/>
    </row>
    <row r="27" spans="1:29" ht="13.2" x14ac:dyDescent="0.25">
      <c r="A27" s="1" t="s">
        <v>37</v>
      </c>
      <c r="B27" s="59" t="s">
        <v>38</v>
      </c>
      <c r="C27" s="60" t="s">
        <v>39</v>
      </c>
      <c r="D27" s="59"/>
      <c r="E27" s="59"/>
      <c r="F27" s="61"/>
      <c r="G27" s="152">
        <f>SUM(G28,G33,G35)</f>
        <v>54519000</v>
      </c>
      <c r="H27" s="186" t="s">
        <v>38</v>
      </c>
      <c r="I27" s="60" t="s">
        <v>39</v>
      </c>
      <c r="J27" s="59"/>
      <c r="K27" s="59"/>
      <c r="L27" s="61"/>
      <c r="M27" s="61">
        <f ca="1">SUM(M28,M33,M35)</f>
        <v>54519000</v>
      </c>
      <c r="N27" s="61">
        <f ca="1">SUM(N28,N33,N35)</f>
        <v>0</v>
      </c>
      <c r="O27" s="152">
        <f ca="1">SUM(O28,O33,O35)</f>
        <v>0</v>
      </c>
      <c r="P27" s="152">
        <f ca="1">SUM(P28,P33,P35)</f>
        <v>0</v>
      </c>
      <c r="Q27" s="279" t="s">
        <v>1007</v>
      </c>
      <c r="R27" s="244" t="s">
        <v>499</v>
      </c>
      <c r="S27" s="244" t="s">
        <v>500</v>
      </c>
      <c r="T27" s="59"/>
      <c r="U27" s="61"/>
      <c r="V27" s="61"/>
      <c r="W27" s="247"/>
      <c r="X27" s="244"/>
      <c r="Y27" s="244"/>
      <c r="Z27" s="247"/>
      <c r="AA27" s="244"/>
      <c r="AC27" s="311"/>
    </row>
    <row r="28" spans="1:29" ht="13.2" x14ac:dyDescent="0.25">
      <c r="A28" s="1" t="s">
        <v>40</v>
      </c>
      <c r="B28" s="62" t="s">
        <v>523</v>
      </c>
      <c r="C28" s="63" t="s">
        <v>24</v>
      </c>
      <c r="D28" s="62"/>
      <c r="E28" s="62"/>
      <c r="F28" s="64"/>
      <c r="G28" s="153">
        <f>SUM(G29:G32)</f>
        <v>17500000</v>
      </c>
      <c r="H28" s="187" t="s">
        <v>523</v>
      </c>
      <c r="I28" s="63" t="s">
        <v>24</v>
      </c>
      <c r="J28" s="62"/>
      <c r="K28" s="62"/>
      <c r="L28" s="64"/>
      <c r="M28" s="64">
        <f ca="1">SUM(M29:M32)</f>
        <v>17550000</v>
      </c>
      <c r="N28" s="64">
        <f ca="1">SUM(N29:N32)</f>
        <v>-50000</v>
      </c>
      <c r="O28" s="153">
        <f ca="1">SUM(O29:O32)</f>
        <v>0</v>
      </c>
      <c r="P28" s="153">
        <f ca="1">SUM(P29:P32)</f>
        <v>-50000</v>
      </c>
      <c r="Q28" s="279" t="s">
        <v>1007</v>
      </c>
      <c r="R28" s="244"/>
      <c r="S28" s="244"/>
      <c r="T28" s="62"/>
      <c r="U28" s="64"/>
      <c r="V28" s="64"/>
      <c r="W28" s="247"/>
      <c r="X28" s="244"/>
      <c r="Y28" s="244"/>
      <c r="Z28" s="247"/>
      <c r="AA28" s="244"/>
      <c r="AC28" s="311" t="s">
        <v>500</v>
      </c>
    </row>
    <row r="29" spans="1:29" ht="13.2" x14ac:dyDescent="0.25">
      <c r="A29" s="1" t="s">
        <v>41</v>
      </c>
      <c r="B29" s="65"/>
      <c r="C29" s="66" t="s">
        <v>555</v>
      </c>
      <c r="D29" s="65">
        <v>140</v>
      </c>
      <c r="E29" s="65" t="s">
        <v>26</v>
      </c>
      <c r="F29" s="67">
        <v>75000</v>
      </c>
      <c r="G29" s="154">
        <f>ROUNDDOWN(D29*F29,-3)</f>
        <v>10500000</v>
      </c>
      <c r="H29" s="188"/>
      <c r="I29" s="271" t="s">
        <v>555</v>
      </c>
      <c r="J29" s="272" cm="1">
        <f t="array" aca="1" ref="J29" ca="1">INDIRECT($J$5&amp;ROW())</f>
        <v>124</v>
      </c>
      <c r="K29" s="272" t="s">
        <v>26</v>
      </c>
      <c r="L29" s="274" cm="1">
        <f t="array" aca="1" ref="L29" ca="1">INDIRECT($L$5&amp;ROW())</f>
        <v>75000</v>
      </c>
      <c r="M29" s="274">
        <f ca="1">ROUNDDOWN(J29*L29,-3)</f>
        <v>9300000</v>
      </c>
      <c r="N29" s="274">
        <f ca="1">G29-M29</f>
        <v>1200000</v>
      </c>
      <c r="O29" s="154">
        <f ca="1">M29-Y29</f>
        <v>0</v>
      </c>
      <c r="P29" s="154">
        <f ca="1">IF(N29=0,O29-N29,IF(N29&lt;0,N29+O29,IF(N29&gt;0,N29-O29)))</f>
        <v>1200000</v>
      </c>
      <c r="Q29" s="253" t="str">
        <f ca="1">IF(AND(ISBLANK(H29),N29&lt;&gt;0),"Rev","")</f>
        <v>Rev</v>
      </c>
      <c r="R29" s="244"/>
      <c r="S29" s="244"/>
      <c r="T29" s="65">
        <v>124</v>
      </c>
      <c r="U29" s="67">
        <v>75000</v>
      </c>
      <c r="V29" s="67">
        <f>ROUNDDOWN(T29*U29,-3)</f>
        <v>9300000</v>
      </c>
      <c r="W29" s="247">
        <v>124</v>
      </c>
      <c r="X29" s="247">
        <v>75000</v>
      </c>
      <c r="Y29" s="67">
        <f>ROUNDDOWN(W29*X29,-3)</f>
        <v>9300000</v>
      </c>
      <c r="Z29" s="247"/>
      <c r="AA29" s="244"/>
    </row>
    <row r="30" spans="1:29" ht="13.2" x14ac:dyDescent="0.25">
      <c r="A30" s="1" t="s">
        <v>42</v>
      </c>
      <c r="B30" s="65"/>
      <c r="C30" s="66" t="s">
        <v>556</v>
      </c>
      <c r="D30" s="65">
        <v>2</v>
      </c>
      <c r="E30" s="65" t="s">
        <v>120</v>
      </c>
      <c r="F30" s="67">
        <v>1000000</v>
      </c>
      <c r="G30" s="154">
        <f>ROUNDDOWN(D30*F30,-3)</f>
        <v>2000000</v>
      </c>
      <c r="H30" s="188"/>
      <c r="I30" s="271" t="s">
        <v>556</v>
      </c>
      <c r="J30" s="272" cm="1">
        <f t="array" aca="1" ref="J30" ca="1">INDIRECT($J$5&amp;ROW())</f>
        <v>1</v>
      </c>
      <c r="K30" s="272" t="s">
        <v>120</v>
      </c>
      <c r="L30" s="274" cm="1">
        <f t="array" aca="1" ref="L30" ca="1">INDIRECT($L$5&amp;ROW())</f>
        <v>750000</v>
      </c>
      <c r="M30" s="274">
        <f ca="1">ROUNDDOWN(J30*L30,-3)</f>
        <v>750000</v>
      </c>
      <c r="N30" s="274">
        <f ca="1">G30-M30</f>
        <v>1250000</v>
      </c>
      <c r="O30" s="154">
        <f ca="1">M30-Y30</f>
        <v>0</v>
      </c>
      <c r="P30" s="154">
        <f ca="1">IF(N30=0,O30-N30,IF(N30&lt;0,N30+O30,IF(N30&gt;0,N30-O30)))</f>
        <v>1250000</v>
      </c>
      <c r="Q30" s="253" t="str">
        <f ca="1">IF(AND(ISBLANK(H30),N30&lt;&gt;0),"Rev","")</f>
        <v>Rev</v>
      </c>
      <c r="R30" s="244"/>
      <c r="S30" s="244"/>
      <c r="T30" s="65">
        <v>1</v>
      </c>
      <c r="U30" s="67">
        <v>750000</v>
      </c>
      <c r="V30" s="67">
        <f>ROUNDDOWN(T30*U30,-3)</f>
        <v>750000</v>
      </c>
      <c r="W30" s="247">
        <v>1</v>
      </c>
      <c r="X30" s="247">
        <v>750000</v>
      </c>
      <c r="Y30" s="67">
        <f>ROUNDDOWN(W30*X30,-3)</f>
        <v>750000</v>
      </c>
      <c r="Z30" s="247"/>
      <c r="AA30" s="244"/>
    </row>
    <row r="31" spans="1:29" ht="13.2" x14ac:dyDescent="0.25">
      <c r="A31" s="1" t="s">
        <v>43</v>
      </c>
      <c r="B31" s="65"/>
      <c r="C31" s="66" t="s">
        <v>557</v>
      </c>
      <c r="D31" s="65">
        <v>2</v>
      </c>
      <c r="E31" s="65" t="s">
        <v>120</v>
      </c>
      <c r="F31" s="67">
        <v>1500000</v>
      </c>
      <c r="G31" s="154">
        <f>ROUNDDOWN(D31*F31,-3)</f>
        <v>3000000</v>
      </c>
      <c r="H31" s="188"/>
      <c r="I31" s="271" t="s">
        <v>557</v>
      </c>
      <c r="J31" s="272" cm="1">
        <f t="array" aca="1" ref="J31" ca="1">INDIRECT($J$5&amp;ROW())</f>
        <v>3</v>
      </c>
      <c r="K31" s="272" t="s">
        <v>120</v>
      </c>
      <c r="L31" s="274" cm="1">
        <f t="array" aca="1" ref="L31" ca="1">INDIRECT($L$5&amp;ROW())</f>
        <v>1500000</v>
      </c>
      <c r="M31" s="274">
        <f ca="1">ROUNDDOWN(J31*L31,-3)</f>
        <v>4500000</v>
      </c>
      <c r="N31" s="274">
        <f ca="1">G31-M31</f>
        <v>-1500000</v>
      </c>
      <c r="O31" s="154">
        <f ca="1">M31-Y31</f>
        <v>0</v>
      </c>
      <c r="P31" s="154">
        <f ca="1">IF(N31=0,O31-N31,IF(N31&lt;0,N31+O31,IF(N31&gt;0,N31-O31)))</f>
        <v>-1500000</v>
      </c>
      <c r="Q31" s="253" t="str">
        <f ca="1">IF(AND(ISBLANK(H31),N31&lt;&gt;0),"Rev","")</f>
        <v>Rev</v>
      </c>
      <c r="R31" s="244"/>
      <c r="S31" s="244"/>
      <c r="T31" s="65">
        <v>3</v>
      </c>
      <c r="U31" s="67">
        <v>1500000</v>
      </c>
      <c r="V31" s="67">
        <f>ROUNDDOWN(T31*U31,-3)</f>
        <v>4500000</v>
      </c>
      <c r="W31" s="247">
        <v>3</v>
      </c>
      <c r="X31" s="247">
        <v>1500000</v>
      </c>
      <c r="Y31" s="67">
        <f>ROUNDDOWN(W31*X31,-3)</f>
        <v>4500000</v>
      </c>
      <c r="Z31" s="247"/>
      <c r="AA31" s="244"/>
    </row>
    <row r="32" spans="1:29" ht="13.2" x14ac:dyDescent="0.25">
      <c r="A32" s="1" t="s">
        <v>44</v>
      </c>
      <c r="B32" s="65"/>
      <c r="C32" s="66" t="s">
        <v>558</v>
      </c>
      <c r="D32" s="65">
        <v>2</v>
      </c>
      <c r="E32" s="65" t="s">
        <v>120</v>
      </c>
      <c r="F32" s="67">
        <v>1000000</v>
      </c>
      <c r="G32" s="154">
        <f>ROUNDDOWN(D32*F32,-3)</f>
        <v>2000000</v>
      </c>
      <c r="H32" s="188"/>
      <c r="I32" s="271" t="s">
        <v>558</v>
      </c>
      <c r="J32" s="272" cm="1">
        <f t="array" aca="1" ref="J32" ca="1">INDIRECT($J$5&amp;ROW())</f>
        <v>3</v>
      </c>
      <c r="K32" s="272" t="s">
        <v>120</v>
      </c>
      <c r="L32" s="274" cm="1">
        <f t="array" aca="1" ref="L32" ca="1">INDIRECT($L$5&amp;ROW())</f>
        <v>1000000</v>
      </c>
      <c r="M32" s="274">
        <f ca="1">ROUNDDOWN(J32*L32,-3)</f>
        <v>3000000</v>
      </c>
      <c r="N32" s="274">
        <f ca="1">G32-M32</f>
        <v>-1000000</v>
      </c>
      <c r="O32" s="154">
        <f ca="1">M32-Y32</f>
        <v>0</v>
      </c>
      <c r="P32" s="154">
        <f ca="1">IF(N32=0,O32-N32,IF(N32&lt;0,N32+O32,IF(N32&gt;0,N32-O32)))</f>
        <v>-1000000</v>
      </c>
      <c r="Q32" s="253" t="str">
        <f ca="1">IF(AND(ISBLANK(H32),N32&lt;&gt;0),"Rev","")</f>
        <v>Rev</v>
      </c>
      <c r="R32" s="244"/>
      <c r="S32" s="244"/>
      <c r="T32" s="65">
        <v>3</v>
      </c>
      <c r="U32" s="67">
        <v>1000000</v>
      </c>
      <c r="V32" s="67">
        <f>ROUNDDOWN(T32*U32,-3)</f>
        <v>3000000</v>
      </c>
      <c r="W32" s="247">
        <v>3</v>
      </c>
      <c r="X32" s="247">
        <v>1000000</v>
      </c>
      <c r="Y32" s="67">
        <f>ROUNDDOWN(W32*X32,-3)</f>
        <v>3000000</v>
      </c>
      <c r="Z32" s="247"/>
      <c r="AA32" s="244"/>
    </row>
    <row r="33" spans="1:29" ht="13.2" x14ac:dyDescent="0.25">
      <c r="A33" s="1" t="s">
        <v>45</v>
      </c>
      <c r="B33" s="62" t="s">
        <v>528</v>
      </c>
      <c r="C33" s="63" t="s">
        <v>31</v>
      </c>
      <c r="D33" s="62"/>
      <c r="E33" s="62"/>
      <c r="F33" s="64"/>
      <c r="G33" s="153">
        <f>G34</f>
        <v>5000000</v>
      </c>
      <c r="H33" s="187" t="s">
        <v>528</v>
      </c>
      <c r="I33" s="63" t="s">
        <v>31</v>
      </c>
      <c r="J33" s="62"/>
      <c r="K33" s="62"/>
      <c r="L33" s="64"/>
      <c r="M33" s="64">
        <f ca="1">M34</f>
        <v>5000000</v>
      </c>
      <c r="N33" s="64">
        <f ca="1">N34</f>
        <v>0</v>
      </c>
      <c r="O33" s="153">
        <f ca="1">O34</f>
        <v>0</v>
      </c>
      <c r="P33" s="153">
        <f ca="1">P34</f>
        <v>0</v>
      </c>
      <c r="Q33" s="279" t="s">
        <v>1007</v>
      </c>
      <c r="R33" s="244"/>
      <c r="S33" s="244"/>
      <c r="T33" s="62"/>
      <c r="U33" s="64"/>
      <c r="V33" s="64"/>
      <c r="W33" s="247"/>
      <c r="X33" s="244"/>
      <c r="Y33" s="244"/>
      <c r="Z33" s="247"/>
      <c r="AA33" s="244"/>
      <c r="AC33" s="311" t="s">
        <v>500</v>
      </c>
    </row>
    <row r="34" spans="1:29" ht="13.2" x14ac:dyDescent="0.25">
      <c r="A34" s="1" t="s">
        <v>46</v>
      </c>
      <c r="B34" s="65"/>
      <c r="C34" s="66" t="s">
        <v>559</v>
      </c>
      <c r="D34" s="65">
        <v>5</v>
      </c>
      <c r="E34" s="65" t="s">
        <v>33</v>
      </c>
      <c r="F34" s="67">
        <v>1000000</v>
      </c>
      <c r="G34" s="154">
        <f>ROUNDDOWN(D34*F34,-3)</f>
        <v>5000000</v>
      </c>
      <c r="H34" s="188"/>
      <c r="I34" s="66" t="s">
        <v>559</v>
      </c>
      <c r="J34" s="65" cm="1">
        <f t="array" aca="1" ref="J34" ca="1">INDIRECT($J$5&amp;ROW())</f>
        <v>5</v>
      </c>
      <c r="K34" s="65" t="s">
        <v>33</v>
      </c>
      <c r="L34" s="67" cm="1">
        <f t="array" aca="1" ref="L34" ca="1">INDIRECT($L$5&amp;ROW())</f>
        <v>1000000</v>
      </c>
      <c r="M34" s="67">
        <f ca="1">ROUNDDOWN(J34*L34,-3)</f>
        <v>5000000</v>
      </c>
      <c r="N34" s="67">
        <f ca="1">G34-M34</f>
        <v>0</v>
      </c>
      <c r="O34" s="154">
        <f ca="1">M34-Y34</f>
        <v>0</v>
      </c>
      <c r="P34" s="154">
        <f ca="1">IF(N34=0,O34-N34,IF(N34&lt;0,N34+O34,IF(N34&gt;0,N34-O34)))</f>
        <v>0</v>
      </c>
      <c r="Q34" s="240" t="str">
        <f ca="1">IF(AND(ISBLANK(H34),N34&lt;&gt;0),"Rev","")</f>
        <v/>
      </c>
      <c r="R34" s="244"/>
      <c r="S34" s="244"/>
      <c r="T34" s="65">
        <v>5</v>
      </c>
      <c r="U34" s="67">
        <v>1000000</v>
      </c>
      <c r="V34" s="67">
        <f>ROUNDDOWN(T34*U34,-3)</f>
        <v>5000000</v>
      </c>
      <c r="W34" s="247">
        <v>5</v>
      </c>
      <c r="X34" s="247">
        <v>1000000</v>
      </c>
      <c r="Y34" s="67">
        <f>ROUNDDOWN(W34*X34,-3)</f>
        <v>5000000</v>
      </c>
      <c r="Z34" s="247"/>
      <c r="AA34" s="244"/>
    </row>
    <row r="35" spans="1:29" ht="13.2" x14ac:dyDescent="0.25">
      <c r="A35" s="1" t="s">
        <v>47</v>
      </c>
      <c r="B35" s="62" t="s">
        <v>525</v>
      </c>
      <c r="C35" s="63" t="s">
        <v>35</v>
      </c>
      <c r="D35" s="62"/>
      <c r="E35" s="62"/>
      <c r="F35" s="64"/>
      <c r="G35" s="153">
        <f>G36</f>
        <v>32019000</v>
      </c>
      <c r="H35" s="187" t="s">
        <v>525</v>
      </c>
      <c r="I35" s="63" t="s">
        <v>35</v>
      </c>
      <c r="J35" s="62"/>
      <c r="K35" s="62"/>
      <c r="L35" s="64"/>
      <c r="M35" s="64">
        <f ca="1">M36</f>
        <v>31969000</v>
      </c>
      <c r="N35" s="64">
        <f ca="1">N36</f>
        <v>50000</v>
      </c>
      <c r="O35" s="153">
        <f ca="1">O36</f>
        <v>0</v>
      </c>
      <c r="P35" s="153">
        <f ca="1">P36</f>
        <v>50000</v>
      </c>
      <c r="Q35" s="279" t="s">
        <v>1007</v>
      </c>
      <c r="R35" s="244"/>
      <c r="S35" s="244"/>
      <c r="T35" s="62"/>
      <c r="U35" s="64"/>
      <c r="V35" s="64"/>
      <c r="W35" s="247"/>
      <c r="X35" s="244"/>
      <c r="Y35" s="244"/>
      <c r="Z35" s="247"/>
      <c r="AA35" s="244"/>
      <c r="AC35" s="311" t="s">
        <v>500</v>
      </c>
    </row>
    <row r="36" spans="1:29" ht="13.2" x14ac:dyDescent="0.25">
      <c r="A36" s="1" t="s">
        <v>48</v>
      </c>
      <c r="B36" s="65"/>
      <c r="C36" s="66" t="s">
        <v>561</v>
      </c>
      <c r="D36" s="65">
        <v>11</v>
      </c>
      <c r="E36" s="65" t="s">
        <v>26</v>
      </c>
      <c r="F36" s="67">
        <v>2910883</v>
      </c>
      <c r="G36" s="154">
        <f>ROUNDDOWN(D36*F36,-3)</f>
        <v>32019000</v>
      </c>
      <c r="H36" s="188"/>
      <c r="I36" s="271" t="s">
        <v>561</v>
      </c>
      <c r="J36" s="272" cm="1">
        <f t="array" aca="1" ref="J36" ca="1">INDIRECT($J$5&amp;ROW())</f>
        <v>11</v>
      </c>
      <c r="K36" s="272" t="s">
        <v>26</v>
      </c>
      <c r="L36" s="274" cm="1">
        <f t="array" aca="1" ref="L36" ca="1">INDIRECT($L$5&amp;ROW())</f>
        <v>2906338</v>
      </c>
      <c r="M36" s="274">
        <f ca="1">ROUNDDOWN(J36*L36,-3)</f>
        <v>31969000</v>
      </c>
      <c r="N36" s="274">
        <f ca="1">G36-M36</f>
        <v>50000</v>
      </c>
      <c r="O36" s="154">
        <f ca="1">M36-Y36</f>
        <v>0</v>
      </c>
      <c r="P36" s="154">
        <f ca="1">IF(N36=0,O36-N36,IF(N36&lt;0,N36+O36,IF(N36&gt;0,N36-O36)))</f>
        <v>50000</v>
      </c>
      <c r="Q36" s="253" t="str">
        <f ca="1">IF(AND(ISBLANK(H36),N36&lt;&gt;0),"Rev","")</f>
        <v>Rev</v>
      </c>
      <c r="R36" s="244"/>
      <c r="S36" s="244"/>
      <c r="T36" s="65">
        <v>11</v>
      </c>
      <c r="U36" s="67">
        <v>2906338</v>
      </c>
      <c r="V36" s="67">
        <f>ROUNDDOWN(T36*U36,-3)</f>
        <v>31969000</v>
      </c>
      <c r="W36" s="247">
        <v>11</v>
      </c>
      <c r="X36" s="247">
        <v>2906338</v>
      </c>
      <c r="Y36" s="67">
        <f>ROUNDDOWN(W36*X36,-3)</f>
        <v>31969000</v>
      </c>
      <c r="Z36" s="247"/>
      <c r="AA36" s="244"/>
    </row>
    <row r="37" spans="1:29" ht="13.2" x14ac:dyDescent="0.25">
      <c r="A37" s="1" t="s">
        <v>49</v>
      </c>
      <c r="B37" s="56" t="s">
        <v>50</v>
      </c>
      <c r="C37" s="57" t="s">
        <v>51</v>
      </c>
      <c r="D37" s="56"/>
      <c r="E37" s="56" t="s">
        <v>554</v>
      </c>
      <c r="F37" s="58"/>
      <c r="G37" s="151">
        <f>SUM(G38,G50)</f>
        <v>118802000</v>
      </c>
      <c r="H37" s="185" t="s">
        <v>50</v>
      </c>
      <c r="I37" s="57" t="s">
        <v>51</v>
      </c>
      <c r="J37" s="56"/>
      <c r="K37" s="56" t="s">
        <v>554</v>
      </c>
      <c r="L37" s="58"/>
      <c r="M37" s="58">
        <f ca="1">SUM(M38,M50)</f>
        <v>187302000</v>
      </c>
      <c r="N37" s="58">
        <f ca="1">SUM(N38,N50)</f>
        <v>-68500000</v>
      </c>
      <c r="O37" s="151">
        <f ca="1">SUM(O38,O50)</f>
        <v>0</v>
      </c>
      <c r="P37" s="151">
        <f ca="1">SUM(P38,P50)</f>
        <v>-68500000</v>
      </c>
      <c r="Q37" s="279" t="s">
        <v>1007</v>
      </c>
      <c r="R37" s="244"/>
      <c r="S37" s="244"/>
      <c r="T37" s="56"/>
      <c r="U37" s="58"/>
      <c r="V37" s="58"/>
      <c r="W37" s="247"/>
      <c r="X37" s="244"/>
      <c r="Y37" s="244"/>
      <c r="Z37" s="247"/>
      <c r="AA37" s="244"/>
    </row>
    <row r="38" spans="1:29" ht="13.2" x14ac:dyDescent="0.25">
      <c r="A38" s="1" t="s">
        <v>52</v>
      </c>
      <c r="B38" s="59" t="s">
        <v>21</v>
      </c>
      <c r="C38" s="60" t="s">
        <v>562</v>
      </c>
      <c r="D38" s="59"/>
      <c r="E38" s="59"/>
      <c r="F38" s="61"/>
      <c r="G38" s="152">
        <f>SUM(G39,G48)</f>
        <v>35050000</v>
      </c>
      <c r="H38" s="186" t="s">
        <v>21</v>
      </c>
      <c r="I38" s="60" t="s">
        <v>562</v>
      </c>
      <c r="J38" s="59"/>
      <c r="K38" s="59"/>
      <c r="L38" s="61"/>
      <c r="M38" s="61">
        <f ca="1">SUM(M39,M44,M46,M48)</f>
        <v>80050000</v>
      </c>
      <c r="N38" s="61">
        <f ca="1">SUM(N39,N44,N46,N48)</f>
        <v>-45000000</v>
      </c>
      <c r="O38" s="152">
        <f ca="1">SUM(O39,O44,O46,O48)</f>
        <v>0</v>
      </c>
      <c r="P38" s="152">
        <f ca="1">SUM(P39,P44,P46,P48)</f>
        <v>-45000000</v>
      </c>
      <c r="Q38" s="279" t="s">
        <v>1007</v>
      </c>
      <c r="R38" s="244" t="s">
        <v>499</v>
      </c>
      <c r="S38" s="244" t="s">
        <v>501</v>
      </c>
      <c r="T38" s="59"/>
      <c r="U38" s="61"/>
      <c r="V38" s="61"/>
      <c r="W38" s="247"/>
      <c r="X38" s="244"/>
      <c r="Y38" s="244"/>
      <c r="Z38" s="247"/>
      <c r="AA38" s="244"/>
      <c r="AC38" s="311"/>
    </row>
    <row r="39" spans="1:29" ht="13.2" x14ac:dyDescent="0.25">
      <c r="A39" s="1" t="s">
        <v>53</v>
      </c>
      <c r="B39" s="62" t="s">
        <v>523</v>
      </c>
      <c r="C39" s="63" t="s">
        <v>24</v>
      </c>
      <c r="D39" s="62"/>
      <c r="E39" s="62"/>
      <c r="F39" s="64"/>
      <c r="G39" s="153">
        <f>SUM(G40:G43)</f>
        <v>11050000</v>
      </c>
      <c r="H39" s="187" t="s">
        <v>523</v>
      </c>
      <c r="I39" s="63" t="s">
        <v>24</v>
      </c>
      <c r="J39" s="62"/>
      <c r="K39" s="62"/>
      <c r="L39" s="64"/>
      <c r="M39" s="64">
        <f ca="1">SUM(M40:M43)</f>
        <v>21050000</v>
      </c>
      <c r="N39" s="64">
        <f ca="1">SUM(N40:N43)</f>
        <v>-10000000</v>
      </c>
      <c r="O39" s="153">
        <f ca="1">SUM(O40:O43)</f>
        <v>0</v>
      </c>
      <c r="P39" s="153">
        <f ca="1">SUM(P40:P43)</f>
        <v>-10000000</v>
      </c>
      <c r="Q39" s="279" t="s">
        <v>1007</v>
      </c>
      <c r="R39" s="244"/>
      <c r="S39" s="244"/>
      <c r="T39" s="62"/>
      <c r="U39" s="64"/>
      <c r="V39" s="64"/>
      <c r="W39" s="247"/>
      <c r="X39" s="244"/>
      <c r="Y39" s="244"/>
      <c r="Z39" s="247"/>
      <c r="AA39" s="244"/>
      <c r="AC39" s="311" t="s">
        <v>501</v>
      </c>
    </row>
    <row r="40" spans="1:29" ht="13.2" x14ac:dyDescent="0.25">
      <c r="A40" s="1" t="s">
        <v>54</v>
      </c>
      <c r="B40" s="65"/>
      <c r="C40" s="66" t="s">
        <v>555</v>
      </c>
      <c r="D40" s="65">
        <v>100</v>
      </c>
      <c r="E40" s="65" t="s">
        <v>26</v>
      </c>
      <c r="F40" s="67">
        <v>75000</v>
      </c>
      <c r="G40" s="154">
        <f>ROUNDDOWN(D40*F40,-3)</f>
        <v>7500000</v>
      </c>
      <c r="H40" s="188"/>
      <c r="I40" s="271" t="s">
        <v>555</v>
      </c>
      <c r="J40" s="272" cm="1">
        <f t="array" aca="1" ref="J40" ca="1">INDIRECT($J$5&amp;ROW())</f>
        <v>200</v>
      </c>
      <c r="K40" s="272" t="s">
        <v>26</v>
      </c>
      <c r="L40" s="274" cm="1">
        <f t="array" aca="1" ref="L40" ca="1">INDIRECT($L$5&amp;ROW())</f>
        <v>75000</v>
      </c>
      <c r="M40" s="274">
        <f ca="1">ROUNDDOWN(J40*L40,-3)</f>
        <v>15000000</v>
      </c>
      <c r="N40" s="274">
        <f ca="1">G40-M40</f>
        <v>-7500000</v>
      </c>
      <c r="O40" s="154">
        <f ca="1">M40-Y40</f>
        <v>0</v>
      </c>
      <c r="P40" s="154">
        <f ca="1">IF(N40=0,O40-N40,IF(N40&lt;0,N40+O40,IF(N40&gt;0,N40-O40)))</f>
        <v>-7500000</v>
      </c>
      <c r="Q40" s="253" t="str">
        <f ca="1">IF(AND(ISBLANK(H40),N40&lt;&gt;0),"Rev","")</f>
        <v>Rev</v>
      </c>
      <c r="R40" s="244"/>
      <c r="S40" s="244"/>
      <c r="T40" s="65">
        <v>200</v>
      </c>
      <c r="U40" s="67">
        <v>75000</v>
      </c>
      <c r="V40" s="67">
        <f>ROUNDDOWN(T40*U40,-3)</f>
        <v>15000000</v>
      </c>
      <c r="W40" s="247">
        <v>200</v>
      </c>
      <c r="X40" s="247">
        <v>75000</v>
      </c>
      <c r="Y40" s="67">
        <f>ROUNDDOWN(W40*X40,-3)</f>
        <v>15000000</v>
      </c>
      <c r="Z40" s="247"/>
      <c r="AA40" s="244"/>
    </row>
    <row r="41" spans="1:29" ht="13.2" x14ac:dyDescent="0.25">
      <c r="A41" s="1" t="s">
        <v>56</v>
      </c>
      <c r="B41" s="65"/>
      <c r="C41" s="66" t="s">
        <v>563</v>
      </c>
      <c r="D41" s="65">
        <v>1</v>
      </c>
      <c r="E41" s="65" t="s">
        <v>120</v>
      </c>
      <c r="F41" s="67">
        <v>1500000</v>
      </c>
      <c r="G41" s="154">
        <f>ROUNDDOWN(D41*F41,-3)</f>
        <v>1500000</v>
      </c>
      <c r="H41" s="188"/>
      <c r="I41" s="271" t="s">
        <v>563</v>
      </c>
      <c r="J41" s="272" cm="1">
        <f t="array" aca="1" ref="J41" ca="1">INDIRECT($J$5&amp;ROW())</f>
        <v>2</v>
      </c>
      <c r="K41" s="272" t="s">
        <v>120</v>
      </c>
      <c r="L41" s="274" cm="1">
        <f t="array" aca="1" ref="L41" ca="1">INDIRECT($L$5&amp;ROW())</f>
        <v>1500000</v>
      </c>
      <c r="M41" s="274">
        <f ca="1">ROUNDDOWN(J41*L41,-3)</f>
        <v>3000000</v>
      </c>
      <c r="N41" s="274">
        <f ca="1">G41-M41</f>
        <v>-1500000</v>
      </c>
      <c r="O41" s="154">
        <f ca="1">M41-Y41</f>
        <v>0</v>
      </c>
      <c r="P41" s="154">
        <f ca="1">IF(N41=0,O41-N41,IF(N41&lt;0,N41+O41,IF(N41&gt;0,N41-O41)))</f>
        <v>-1500000</v>
      </c>
      <c r="Q41" s="253" t="str">
        <f ca="1">IF(AND(ISBLANK(H41),N41&lt;&gt;0),"Rev","")</f>
        <v>Rev</v>
      </c>
      <c r="R41" s="244"/>
      <c r="S41" s="244"/>
      <c r="T41" s="65">
        <v>2</v>
      </c>
      <c r="U41" s="67">
        <v>1500000</v>
      </c>
      <c r="V41" s="67">
        <f>ROUNDDOWN(T41*U41,-3)</f>
        <v>3000000</v>
      </c>
      <c r="W41" s="247">
        <v>2</v>
      </c>
      <c r="X41" s="247">
        <v>1500000</v>
      </c>
      <c r="Y41" s="67">
        <f>ROUNDDOWN(W41*X41,-3)</f>
        <v>3000000</v>
      </c>
      <c r="Z41" s="247"/>
      <c r="AA41" s="244"/>
    </row>
    <row r="42" spans="1:29" ht="13.2" x14ac:dyDescent="0.25">
      <c r="A42" s="1" t="s">
        <v>57</v>
      </c>
      <c r="B42" s="65"/>
      <c r="C42" s="66" t="s">
        <v>564</v>
      </c>
      <c r="D42" s="65">
        <v>1</v>
      </c>
      <c r="E42" s="65" t="s">
        <v>120</v>
      </c>
      <c r="F42" s="67">
        <v>1000000</v>
      </c>
      <c r="G42" s="154">
        <f>ROUNDDOWN(D42*F42,-3)</f>
        <v>1000000</v>
      </c>
      <c r="H42" s="188"/>
      <c r="I42" s="271" t="s">
        <v>564</v>
      </c>
      <c r="J42" s="272" cm="1">
        <f t="array" aca="1" ref="J42" ca="1">INDIRECT($J$5&amp;ROW())</f>
        <v>2</v>
      </c>
      <c r="K42" s="272" t="s">
        <v>120</v>
      </c>
      <c r="L42" s="274" cm="1">
        <f t="array" aca="1" ref="L42" ca="1">INDIRECT($L$5&amp;ROW())</f>
        <v>1000000</v>
      </c>
      <c r="M42" s="274">
        <f ca="1">ROUNDDOWN(J42*L42,-3)</f>
        <v>2000000</v>
      </c>
      <c r="N42" s="274">
        <f ca="1">G42-M42</f>
        <v>-1000000</v>
      </c>
      <c r="O42" s="154">
        <f ca="1">M42-Y42</f>
        <v>0</v>
      </c>
      <c r="P42" s="154">
        <f ca="1">IF(N42=0,O42-N42,IF(N42&lt;0,N42+O42,IF(N42&gt;0,N42-O42)))</f>
        <v>-1000000</v>
      </c>
      <c r="Q42" s="253" t="str">
        <f ca="1">IF(AND(ISBLANK(H42),N42&lt;&gt;0),"Rev","")</f>
        <v>Rev</v>
      </c>
      <c r="R42" s="244"/>
      <c r="S42" s="244"/>
      <c r="T42" s="65">
        <v>2</v>
      </c>
      <c r="U42" s="67">
        <v>1000000</v>
      </c>
      <c r="V42" s="67">
        <f>ROUNDDOWN(T42*U42,-3)</f>
        <v>2000000</v>
      </c>
      <c r="W42" s="247">
        <v>2</v>
      </c>
      <c r="X42" s="247">
        <v>1000000</v>
      </c>
      <c r="Y42" s="67">
        <f>ROUNDDOWN(W42*X42,-3)</f>
        <v>2000000</v>
      </c>
      <c r="Z42" s="247"/>
      <c r="AA42" s="244"/>
    </row>
    <row r="43" spans="1:29" ht="13.2" x14ac:dyDescent="0.25">
      <c r="A43" s="1" t="s">
        <v>58</v>
      </c>
      <c r="B43" s="65"/>
      <c r="C43" s="66" t="s">
        <v>565</v>
      </c>
      <c r="D43" s="65">
        <v>3</v>
      </c>
      <c r="E43" s="65" t="s">
        <v>59</v>
      </c>
      <c r="F43" s="67">
        <v>350000</v>
      </c>
      <c r="G43" s="154">
        <f>ROUNDDOWN(D43*F43,-3)</f>
        <v>1050000</v>
      </c>
      <c r="H43" s="188"/>
      <c r="I43" s="66" t="s">
        <v>565</v>
      </c>
      <c r="J43" s="65" cm="1">
        <f t="array" aca="1" ref="J43" ca="1">INDIRECT($J$5&amp;ROW())</f>
        <v>3</v>
      </c>
      <c r="K43" s="65" t="s">
        <v>59</v>
      </c>
      <c r="L43" s="67" cm="1">
        <f t="array" aca="1" ref="L43" ca="1">INDIRECT($L$5&amp;ROW())</f>
        <v>350000</v>
      </c>
      <c r="M43" s="67">
        <f ca="1">ROUNDDOWN(J43*L43,-3)</f>
        <v>1050000</v>
      </c>
      <c r="N43" s="67">
        <f ca="1">G43-M43</f>
        <v>0</v>
      </c>
      <c r="O43" s="154">
        <f ca="1">M43-Y43</f>
        <v>0</v>
      </c>
      <c r="P43" s="154">
        <f ca="1">IF(N43=0,O43-N43,IF(N43&lt;0,N43+O43,IF(N43&gt;0,N43-O43)))</f>
        <v>0</v>
      </c>
      <c r="Q43" s="279" t="s">
        <v>1007</v>
      </c>
      <c r="R43" s="244"/>
      <c r="S43" s="244"/>
      <c r="T43" s="65">
        <v>3</v>
      </c>
      <c r="U43" s="67">
        <v>350000</v>
      </c>
      <c r="V43" s="67">
        <f>ROUNDDOWN(T43*U43,-3)</f>
        <v>1050000</v>
      </c>
      <c r="W43" s="247">
        <v>3</v>
      </c>
      <c r="X43" s="247">
        <v>350000</v>
      </c>
      <c r="Y43" s="67">
        <f>ROUNDDOWN(W43*X43,-3)</f>
        <v>1050000</v>
      </c>
      <c r="Z43" s="247"/>
      <c r="AA43" s="244"/>
    </row>
    <row r="44" spans="1:29" ht="13.2" x14ac:dyDescent="0.25">
      <c r="A44" s="1"/>
      <c r="B44" s="65"/>
      <c r="C44" s="66"/>
      <c r="D44" s="65"/>
      <c r="E44" s="65"/>
      <c r="F44" s="67"/>
      <c r="G44" s="154"/>
      <c r="H44" s="187" t="s">
        <v>524</v>
      </c>
      <c r="I44" s="63" t="s">
        <v>73</v>
      </c>
      <c r="J44" s="62"/>
      <c r="K44" s="62"/>
      <c r="L44" s="64"/>
      <c r="M44" s="64">
        <f ca="1">M45</f>
        <v>31000000</v>
      </c>
      <c r="N44" s="64">
        <f ca="1">N45</f>
        <v>-31000000</v>
      </c>
      <c r="O44" s="153">
        <f ca="1">O45</f>
        <v>0</v>
      </c>
      <c r="P44" s="153">
        <f ca="1">P45</f>
        <v>-31000000</v>
      </c>
      <c r="Q44" s="279" t="s">
        <v>1007</v>
      </c>
      <c r="R44" s="244"/>
      <c r="S44" s="244"/>
      <c r="T44" s="62"/>
      <c r="U44" s="64"/>
      <c r="V44" s="64"/>
      <c r="W44" s="247"/>
      <c r="X44" s="244"/>
      <c r="Y44" s="244"/>
      <c r="Z44" s="247"/>
      <c r="AA44" s="244"/>
      <c r="AC44" s="311" t="s">
        <v>501</v>
      </c>
    </row>
    <row r="45" spans="1:29" ht="13.2" x14ac:dyDescent="0.25">
      <c r="A45" s="1"/>
      <c r="B45" s="65"/>
      <c r="C45" s="66"/>
      <c r="D45" s="65"/>
      <c r="E45" s="65"/>
      <c r="F45" s="67"/>
      <c r="G45" s="154"/>
      <c r="H45" s="188"/>
      <c r="I45" s="271" t="s">
        <v>955</v>
      </c>
      <c r="J45" s="272" cm="1">
        <f t="array" aca="1" ref="J45" ca="1">INDIRECT($J$5&amp;ROW())</f>
        <v>1</v>
      </c>
      <c r="K45" s="272" t="s">
        <v>120</v>
      </c>
      <c r="L45" s="274" cm="1">
        <f t="array" aca="1" ref="L45" ca="1">INDIRECT($L$5&amp;ROW())</f>
        <v>31000000</v>
      </c>
      <c r="M45" s="274">
        <f ca="1">ROUNDDOWN(J45*L45,-3)</f>
        <v>31000000</v>
      </c>
      <c r="N45" s="274">
        <f ca="1">G45-M45</f>
        <v>-31000000</v>
      </c>
      <c r="O45" s="154">
        <f ca="1">M45-Y45</f>
        <v>0</v>
      </c>
      <c r="P45" s="154">
        <f ca="1">IF(N45=0,O45-N45,IF(N45&lt;0,N45+O45,IF(N45&gt;0,N45-O45)))</f>
        <v>-31000000</v>
      </c>
      <c r="Q45" s="253" t="str">
        <f ca="1">IF(AND(ISBLANK(H45),N45&lt;&gt;0),"Rev","")</f>
        <v>Rev</v>
      </c>
      <c r="R45" s="244"/>
      <c r="S45" s="244"/>
      <c r="T45" s="65">
        <v>1</v>
      </c>
      <c r="U45" s="67">
        <v>31000000</v>
      </c>
      <c r="V45" s="67">
        <f>ROUNDDOWN(T45*U45,-3)</f>
        <v>31000000</v>
      </c>
      <c r="W45" s="247">
        <v>1</v>
      </c>
      <c r="X45" s="247">
        <v>31000000</v>
      </c>
      <c r="Y45" s="67">
        <f>ROUNDDOWN(W45*X45,-3)</f>
        <v>31000000</v>
      </c>
      <c r="Z45" s="247"/>
      <c r="AA45" s="244"/>
    </row>
    <row r="46" spans="1:29" ht="13.2" x14ac:dyDescent="0.25">
      <c r="A46" s="1"/>
      <c r="B46" s="65"/>
      <c r="C46" s="66"/>
      <c r="D46" s="65"/>
      <c r="E46" s="65"/>
      <c r="F46" s="67"/>
      <c r="G46" s="154"/>
      <c r="H46" s="191" t="s">
        <v>528</v>
      </c>
      <c r="I46" s="75" t="s">
        <v>31</v>
      </c>
      <c r="J46" s="74"/>
      <c r="K46" s="74"/>
      <c r="L46" s="76"/>
      <c r="M46" s="76">
        <f ca="1">M47</f>
        <v>4000000</v>
      </c>
      <c r="N46" s="76">
        <f ca="1">N47</f>
        <v>-4000000</v>
      </c>
      <c r="O46" s="157">
        <f ca="1">O47</f>
        <v>0</v>
      </c>
      <c r="P46" s="157">
        <f ca="1">P47</f>
        <v>-4000000</v>
      </c>
      <c r="Q46" s="279" t="s">
        <v>1007</v>
      </c>
      <c r="R46" s="244"/>
      <c r="S46" s="244"/>
      <c r="T46" s="74"/>
      <c r="U46" s="76"/>
      <c r="V46" s="76"/>
      <c r="W46" s="247"/>
      <c r="X46" s="244"/>
      <c r="Y46" s="244"/>
      <c r="Z46" s="247"/>
      <c r="AA46" s="244"/>
      <c r="AC46" s="311" t="s">
        <v>501</v>
      </c>
    </row>
    <row r="47" spans="1:29" ht="13.2" x14ac:dyDescent="0.25">
      <c r="A47" s="1"/>
      <c r="B47" s="65"/>
      <c r="C47" s="66"/>
      <c r="D47" s="65"/>
      <c r="E47" s="65"/>
      <c r="F47" s="67"/>
      <c r="G47" s="154"/>
      <c r="H47" s="188"/>
      <c r="I47" s="271" t="s">
        <v>559</v>
      </c>
      <c r="J47" s="272" cm="1">
        <f t="array" aca="1" ref="J47" ca="1">INDIRECT($J$5&amp;ROW())</f>
        <v>4</v>
      </c>
      <c r="K47" s="272" t="s">
        <v>33</v>
      </c>
      <c r="L47" s="274" cm="1">
        <f t="array" aca="1" ref="L47" ca="1">INDIRECT($L$5&amp;ROW())</f>
        <v>1000000</v>
      </c>
      <c r="M47" s="274">
        <f ca="1">ROUNDDOWN(J47*L47,-3)</f>
        <v>4000000</v>
      </c>
      <c r="N47" s="274">
        <f ca="1">G47-M47</f>
        <v>-4000000</v>
      </c>
      <c r="O47" s="154">
        <f ca="1">M47-Y47</f>
        <v>0</v>
      </c>
      <c r="P47" s="154">
        <f ca="1">IF(N47=0,O47-N47,IF(N47&lt;0,N47+O47,IF(N47&gt;0,N47-O47)))</f>
        <v>-4000000</v>
      </c>
      <c r="Q47" s="253" t="str">
        <f ca="1">IF(AND(ISBLANK(H47),N47&lt;&gt;0),"Rev","")</f>
        <v>Rev</v>
      </c>
      <c r="R47" s="244"/>
      <c r="S47" s="244"/>
      <c r="T47" s="65">
        <v>4</v>
      </c>
      <c r="U47" s="67">
        <v>1000000</v>
      </c>
      <c r="V47" s="67">
        <f>ROUNDDOWN(T47*U47,-3)</f>
        <v>4000000</v>
      </c>
      <c r="W47" s="247">
        <v>4</v>
      </c>
      <c r="X47" s="247">
        <v>1000000</v>
      </c>
      <c r="Y47" s="67">
        <f>ROUNDDOWN(W47*X47,-3)</f>
        <v>4000000</v>
      </c>
      <c r="Z47" s="247"/>
      <c r="AA47" s="244"/>
    </row>
    <row r="48" spans="1:29" ht="13.2" x14ac:dyDescent="0.25">
      <c r="A48" s="1" t="s">
        <v>60</v>
      </c>
      <c r="B48" s="68" t="s">
        <v>525</v>
      </c>
      <c r="C48" s="69" t="s">
        <v>35</v>
      </c>
      <c r="D48" s="68"/>
      <c r="E48" s="68"/>
      <c r="F48" s="70"/>
      <c r="G48" s="155">
        <f>G49</f>
        <v>24000000</v>
      </c>
      <c r="H48" s="189" t="s">
        <v>525</v>
      </c>
      <c r="I48" s="69" t="s">
        <v>35</v>
      </c>
      <c r="J48" s="68"/>
      <c r="K48" s="68"/>
      <c r="L48" s="70"/>
      <c r="M48" s="70">
        <f ca="1">M49</f>
        <v>24000000</v>
      </c>
      <c r="N48" s="70">
        <f ca="1">N49</f>
        <v>0</v>
      </c>
      <c r="O48" s="155">
        <f ca="1">O49</f>
        <v>0</v>
      </c>
      <c r="P48" s="155">
        <f ca="1">P49</f>
        <v>0</v>
      </c>
      <c r="Q48" s="279" t="s">
        <v>1007</v>
      </c>
      <c r="R48" s="244"/>
      <c r="S48" s="244"/>
      <c r="T48" s="68"/>
      <c r="U48" s="70"/>
      <c r="V48" s="70"/>
      <c r="W48" s="247"/>
      <c r="X48" s="244"/>
      <c r="Y48" s="244"/>
      <c r="Z48" s="247"/>
      <c r="AA48" s="244"/>
      <c r="AC48" s="311" t="s">
        <v>501</v>
      </c>
    </row>
    <row r="49" spans="1:29" ht="26.4" x14ac:dyDescent="0.25">
      <c r="A49" s="1" t="s">
        <v>61</v>
      </c>
      <c r="B49" s="65"/>
      <c r="C49" s="66" t="s">
        <v>566</v>
      </c>
      <c r="D49" s="65">
        <v>6</v>
      </c>
      <c r="E49" s="65" t="s">
        <v>26</v>
      </c>
      <c r="F49" s="67">
        <v>4000000</v>
      </c>
      <c r="G49" s="154">
        <f>ROUNDDOWN(D49*F49,-3)</f>
        <v>24000000</v>
      </c>
      <c r="H49" s="188"/>
      <c r="I49" s="66" t="s">
        <v>566</v>
      </c>
      <c r="J49" s="65" cm="1">
        <f t="array" aca="1" ref="J49" ca="1">INDIRECT($J$5&amp;ROW())</f>
        <v>6</v>
      </c>
      <c r="K49" s="65" t="s">
        <v>26</v>
      </c>
      <c r="L49" s="67" cm="1">
        <f t="array" aca="1" ref="L49" ca="1">INDIRECT($L$5&amp;ROW())</f>
        <v>4000000</v>
      </c>
      <c r="M49" s="67">
        <f ca="1">ROUNDDOWN(J49*L49,-3)</f>
        <v>24000000</v>
      </c>
      <c r="N49" s="67">
        <f ca="1">G49-M49</f>
        <v>0</v>
      </c>
      <c r="O49" s="154">
        <f ca="1">M49-Y49</f>
        <v>0</v>
      </c>
      <c r="P49" s="154">
        <f ca="1">IF(N49=0,O49-N49,IF(N49&lt;0,N49+O49,IF(N49&gt;0,N49-O49)))</f>
        <v>0</v>
      </c>
      <c r="Q49" s="240" t="str">
        <f ca="1">IF(AND(ISBLANK(H49),N49&lt;&gt;0),"Rev","")</f>
        <v/>
      </c>
      <c r="R49" s="247"/>
      <c r="S49" s="244"/>
      <c r="T49" s="65">
        <v>6</v>
      </c>
      <c r="U49" s="67">
        <v>4000000</v>
      </c>
      <c r="V49" s="67">
        <f>ROUNDDOWN(T49*U49,-3)</f>
        <v>24000000</v>
      </c>
      <c r="W49" s="247">
        <v>6</v>
      </c>
      <c r="X49" s="247">
        <v>4000000</v>
      </c>
      <c r="Y49" s="67">
        <f>ROUNDDOWN(W49*X49,-3)</f>
        <v>24000000</v>
      </c>
      <c r="Z49" s="247"/>
      <c r="AA49" s="244"/>
    </row>
    <row r="50" spans="1:29" ht="13.2" x14ac:dyDescent="0.25">
      <c r="A50" s="1" t="s">
        <v>62</v>
      </c>
      <c r="B50" s="71" t="s">
        <v>38</v>
      </c>
      <c r="C50" s="72" t="s">
        <v>567</v>
      </c>
      <c r="D50" s="71"/>
      <c r="E50" s="71"/>
      <c r="F50" s="73"/>
      <c r="G50" s="156">
        <f>SUM(G51,G56,G58)</f>
        <v>83752000</v>
      </c>
      <c r="H50" s="190" t="s">
        <v>38</v>
      </c>
      <c r="I50" s="72" t="s">
        <v>567</v>
      </c>
      <c r="J50" s="71"/>
      <c r="K50" s="71"/>
      <c r="L50" s="73"/>
      <c r="M50" s="73">
        <f ca="1">SUM(M51,M56,M58)</f>
        <v>107252000</v>
      </c>
      <c r="N50" s="73">
        <f ca="1">SUM(N51,N56,N58)</f>
        <v>-23500000</v>
      </c>
      <c r="O50" s="156">
        <f ca="1">SUM(O51,O56,O58)</f>
        <v>0</v>
      </c>
      <c r="P50" s="156">
        <f ca="1">SUM(P51,P56,P58)</f>
        <v>-23500000</v>
      </c>
      <c r="Q50" s="282"/>
      <c r="R50" s="244" t="s">
        <v>499</v>
      </c>
      <c r="S50" s="244" t="s">
        <v>501</v>
      </c>
      <c r="T50" s="71"/>
      <c r="U50" s="73"/>
      <c r="V50" s="73"/>
      <c r="W50" s="247"/>
      <c r="X50" s="244"/>
      <c r="Y50" s="244"/>
      <c r="Z50" s="247"/>
      <c r="AA50" s="244"/>
      <c r="AC50" s="311"/>
    </row>
    <row r="51" spans="1:29" ht="13.2" x14ac:dyDescent="0.25">
      <c r="A51" s="1" t="s">
        <v>568</v>
      </c>
      <c r="B51" s="68" t="s">
        <v>523</v>
      </c>
      <c r="C51" s="69" t="s">
        <v>24</v>
      </c>
      <c r="D51" s="68"/>
      <c r="E51" s="68"/>
      <c r="F51" s="70"/>
      <c r="G51" s="155">
        <f>SUM(G52:G55)</f>
        <v>13500000</v>
      </c>
      <c r="H51" s="189" t="s">
        <v>523</v>
      </c>
      <c r="I51" s="69" t="s">
        <v>24</v>
      </c>
      <c r="J51" s="68"/>
      <c r="K51" s="68"/>
      <c r="L51" s="70"/>
      <c r="M51" s="70">
        <f ca="1">SUM(M52:M55)</f>
        <v>21000000</v>
      </c>
      <c r="N51" s="70">
        <f ca="1">SUM(N52:N55)</f>
        <v>-7500000</v>
      </c>
      <c r="O51" s="155">
        <f ca="1">SUM(O52:O55)</f>
        <v>0</v>
      </c>
      <c r="P51" s="155">
        <f ca="1">SUM(P52:P55)</f>
        <v>-7500000</v>
      </c>
      <c r="Q51" s="281"/>
      <c r="R51" s="244"/>
      <c r="S51" s="244"/>
      <c r="T51" s="68"/>
      <c r="U51" s="70"/>
      <c r="V51" s="70"/>
      <c r="W51" s="247"/>
      <c r="X51" s="244"/>
      <c r="Y51" s="244"/>
      <c r="Z51" s="247"/>
      <c r="AA51" s="244"/>
      <c r="AC51" s="311" t="s">
        <v>501</v>
      </c>
    </row>
    <row r="52" spans="1:29" ht="13.2" x14ac:dyDescent="0.25">
      <c r="A52" s="1" t="s">
        <v>569</v>
      </c>
      <c r="B52" s="65"/>
      <c r="C52" s="66" t="s">
        <v>555</v>
      </c>
      <c r="D52" s="65">
        <v>100</v>
      </c>
      <c r="E52" s="65" t="s">
        <v>26</v>
      </c>
      <c r="F52" s="67">
        <v>75000</v>
      </c>
      <c r="G52" s="154">
        <f>ROUNDDOWN(D52*F52,-3)</f>
        <v>7500000</v>
      </c>
      <c r="H52" s="188"/>
      <c r="I52" s="271" t="s">
        <v>555</v>
      </c>
      <c r="J52" s="272" cm="1">
        <f t="array" aca="1" ref="J52" ca="1">INDIRECT($J$5&amp;ROW())</f>
        <v>200</v>
      </c>
      <c r="K52" s="272" t="s">
        <v>26</v>
      </c>
      <c r="L52" s="274" cm="1">
        <f t="array" aca="1" ref="L52" ca="1">INDIRECT($L$5&amp;ROW())</f>
        <v>75000</v>
      </c>
      <c r="M52" s="274">
        <f ca="1">ROUNDDOWN(J52*L52,-3)</f>
        <v>15000000</v>
      </c>
      <c r="N52" s="274">
        <f ca="1">G52-M52</f>
        <v>-7500000</v>
      </c>
      <c r="O52" s="154">
        <f ca="1">M52-Y52</f>
        <v>0</v>
      </c>
      <c r="P52" s="154">
        <f ca="1">IF(N52=0,O52-N52,IF(N52&lt;0,N52+O52,IF(N52&gt;0,N52-O52)))</f>
        <v>-7500000</v>
      </c>
      <c r="Q52" s="253" t="str">
        <f ca="1">IF(AND(ISBLANK(H52),N52&lt;&gt;0),"Rev","")</f>
        <v>Rev</v>
      </c>
      <c r="R52" s="244"/>
      <c r="S52" s="244"/>
      <c r="T52" s="65">
        <v>200</v>
      </c>
      <c r="U52" s="67">
        <v>75000</v>
      </c>
      <c r="V52" s="67">
        <f>ROUNDDOWN(T52*U52,-3)</f>
        <v>15000000</v>
      </c>
      <c r="W52" s="247">
        <v>200</v>
      </c>
      <c r="X52" s="247">
        <v>75000</v>
      </c>
      <c r="Y52" s="67">
        <f>ROUNDDOWN(W52*X52,-3)</f>
        <v>15000000</v>
      </c>
      <c r="Z52" s="247"/>
      <c r="AA52" s="244"/>
    </row>
    <row r="53" spans="1:29" ht="13.2" x14ac:dyDescent="0.25">
      <c r="A53" s="1" t="s">
        <v>570</v>
      </c>
      <c r="B53" s="65"/>
      <c r="C53" s="66" t="s">
        <v>563</v>
      </c>
      <c r="D53" s="65">
        <v>2</v>
      </c>
      <c r="E53" s="65" t="s">
        <v>120</v>
      </c>
      <c r="F53" s="67">
        <v>1500000</v>
      </c>
      <c r="G53" s="154">
        <f>ROUNDDOWN(D53*F53,-3)</f>
        <v>3000000</v>
      </c>
      <c r="H53" s="188"/>
      <c r="I53" s="66" t="s">
        <v>563</v>
      </c>
      <c r="J53" s="65" cm="1">
        <f t="array" aca="1" ref="J53" ca="1">INDIRECT($J$5&amp;ROW())</f>
        <v>2</v>
      </c>
      <c r="K53" s="65" t="s">
        <v>120</v>
      </c>
      <c r="L53" s="67" cm="1">
        <f t="array" aca="1" ref="L53" ca="1">INDIRECT($L$5&amp;ROW())</f>
        <v>1500000</v>
      </c>
      <c r="M53" s="67">
        <f ca="1">ROUNDDOWN(J53*L53,-3)</f>
        <v>3000000</v>
      </c>
      <c r="N53" s="67">
        <f ca="1">G53-M53</f>
        <v>0</v>
      </c>
      <c r="O53" s="154">
        <f ca="1">M53-Y53</f>
        <v>0</v>
      </c>
      <c r="P53" s="154">
        <f ca="1">IF(N53=0,O53-N53,IF(N53&lt;0,N53+O53,IF(N53&gt;0,N53-O53)))</f>
        <v>0</v>
      </c>
      <c r="Q53" s="279" t="s">
        <v>1007</v>
      </c>
      <c r="R53" s="244"/>
      <c r="S53" s="244"/>
      <c r="T53" s="65">
        <v>2</v>
      </c>
      <c r="U53" s="67">
        <v>1500000</v>
      </c>
      <c r="V53" s="67">
        <f>ROUNDDOWN(T53*U53,-3)</f>
        <v>3000000</v>
      </c>
      <c r="W53" s="247">
        <v>2</v>
      </c>
      <c r="X53" s="247">
        <v>1500000</v>
      </c>
      <c r="Y53" s="67">
        <f>ROUNDDOWN(W53*X53,-3)</f>
        <v>3000000</v>
      </c>
      <c r="Z53" s="247"/>
      <c r="AA53" s="244"/>
    </row>
    <row r="54" spans="1:29" ht="13.2" x14ac:dyDescent="0.25">
      <c r="A54" s="1" t="s">
        <v>571</v>
      </c>
      <c r="B54" s="65"/>
      <c r="C54" s="66" t="s">
        <v>564</v>
      </c>
      <c r="D54" s="65">
        <v>2</v>
      </c>
      <c r="E54" s="65" t="s">
        <v>120</v>
      </c>
      <c r="F54" s="67">
        <v>1000000</v>
      </c>
      <c r="G54" s="154">
        <f>ROUNDDOWN(D54*F54,-3)</f>
        <v>2000000</v>
      </c>
      <c r="H54" s="188"/>
      <c r="I54" s="66" t="s">
        <v>564</v>
      </c>
      <c r="J54" s="65" cm="1">
        <f t="array" aca="1" ref="J54" ca="1">INDIRECT($J$5&amp;ROW())</f>
        <v>2</v>
      </c>
      <c r="K54" s="65" t="s">
        <v>120</v>
      </c>
      <c r="L54" s="67" cm="1">
        <f t="array" aca="1" ref="L54" ca="1">INDIRECT($L$5&amp;ROW())</f>
        <v>1000000</v>
      </c>
      <c r="M54" s="67">
        <f ca="1">ROUNDDOWN(J54*L54,-3)</f>
        <v>2000000</v>
      </c>
      <c r="N54" s="67">
        <f ca="1">G54-M54</f>
        <v>0</v>
      </c>
      <c r="O54" s="154">
        <f ca="1">M54-Y54</f>
        <v>0</v>
      </c>
      <c r="P54" s="154">
        <f ca="1">IF(N54=0,O54-N54,IF(N54&lt;0,N54+O54,IF(N54&gt;0,N54-O54)))</f>
        <v>0</v>
      </c>
      <c r="Q54" s="279" t="s">
        <v>1007</v>
      </c>
      <c r="R54" s="244"/>
      <c r="S54" s="244"/>
      <c r="T54" s="65">
        <v>2</v>
      </c>
      <c r="U54" s="67">
        <v>1000000</v>
      </c>
      <c r="V54" s="67">
        <f>ROUNDDOWN(T54*U54,-3)</f>
        <v>2000000</v>
      </c>
      <c r="W54" s="247">
        <v>2</v>
      </c>
      <c r="X54" s="247">
        <v>1000000</v>
      </c>
      <c r="Y54" s="67">
        <f>ROUNDDOWN(W54*X54,-3)</f>
        <v>2000000</v>
      </c>
      <c r="Z54" s="247"/>
      <c r="AA54" s="244"/>
    </row>
    <row r="55" spans="1:29" ht="13.2" x14ac:dyDescent="0.25">
      <c r="A55" s="25" t="s">
        <v>572</v>
      </c>
      <c r="B55" s="65"/>
      <c r="C55" s="66" t="s">
        <v>573</v>
      </c>
      <c r="D55" s="65">
        <v>4</v>
      </c>
      <c r="E55" s="65" t="s">
        <v>59</v>
      </c>
      <c r="F55" s="67">
        <v>250000</v>
      </c>
      <c r="G55" s="154">
        <f>ROUNDDOWN(D55*F55,-3)</f>
        <v>1000000</v>
      </c>
      <c r="H55" s="188"/>
      <c r="I55" s="66" t="s">
        <v>573</v>
      </c>
      <c r="J55" s="65" cm="1">
        <f t="array" aca="1" ref="J55" ca="1">INDIRECT($J$5&amp;ROW())</f>
        <v>4</v>
      </c>
      <c r="K55" s="65" t="s">
        <v>59</v>
      </c>
      <c r="L55" s="67" cm="1">
        <f t="array" aca="1" ref="L55" ca="1">INDIRECT($L$5&amp;ROW())</f>
        <v>250000</v>
      </c>
      <c r="M55" s="67">
        <f ca="1">ROUNDDOWN(J55*L55,-3)</f>
        <v>1000000</v>
      </c>
      <c r="N55" s="67">
        <f ca="1">G55-M55</f>
        <v>0</v>
      </c>
      <c r="O55" s="154">
        <f ca="1">M55-Y55</f>
        <v>0</v>
      </c>
      <c r="P55" s="154">
        <f ca="1">IF(N55=0,O55-N55,IF(N55&lt;0,N55+O55,IF(N55&gt;0,N55-O55)))</f>
        <v>0</v>
      </c>
      <c r="Q55" s="279" t="s">
        <v>1007</v>
      </c>
      <c r="R55" s="244"/>
      <c r="S55" s="244"/>
      <c r="T55" s="65">
        <v>4</v>
      </c>
      <c r="U55" s="67">
        <v>250000</v>
      </c>
      <c r="V55" s="67">
        <f>ROUNDDOWN(T55*U55,-3)</f>
        <v>1000000</v>
      </c>
      <c r="W55" s="247">
        <v>4</v>
      </c>
      <c r="X55" s="247">
        <v>250000</v>
      </c>
      <c r="Y55" s="67">
        <f>ROUNDDOWN(W55*X55,-3)</f>
        <v>1000000</v>
      </c>
      <c r="Z55" s="247"/>
      <c r="AA55" s="244"/>
    </row>
    <row r="56" spans="1:29" ht="13.2" x14ac:dyDescent="0.25">
      <c r="A56" s="1" t="s">
        <v>574</v>
      </c>
      <c r="B56" s="74" t="s">
        <v>528</v>
      </c>
      <c r="C56" s="75" t="s">
        <v>31</v>
      </c>
      <c r="D56" s="74"/>
      <c r="E56" s="74"/>
      <c r="F56" s="76"/>
      <c r="G56" s="157">
        <f>G57</f>
        <v>4000000</v>
      </c>
      <c r="H56" s="191" t="s">
        <v>528</v>
      </c>
      <c r="I56" s="75" t="s">
        <v>31</v>
      </c>
      <c r="J56" s="74"/>
      <c r="K56" s="74"/>
      <c r="L56" s="76"/>
      <c r="M56" s="76">
        <f ca="1">M57</f>
        <v>20000000</v>
      </c>
      <c r="N56" s="76">
        <f ca="1">N57</f>
        <v>-16000000</v>
      </c>
      <c r="O56" s="157">
        <f ca="1">O57</f>
        <v>0</v>
      </c>
      <c r="P56" s="157">
        <f ca="1">P57</f>
        <v>-16000000</v>
      </c>
      <c r="Q56" s="279" t="s">
        <v>1007</v>
      </c>
      <c r="R56" s="244"/>
      <c r="S56" s="244"/>
      <c r="T56" s="74"/>
      <c r="U56" s="76"/>
      <c r="V56" s="76"/>
      <c r="W56" s="247"/>
      <c r="X56" s="244"/>
      <c r="Y56" s="244"/>
      <c r="Z56" s="247"/>
      <c r="AA56" s="244"/>
      <c r="AC56" s="311" t="s">
        <v>501</v>
      </c>
    </row>
    <row r="57" spans="1:29" ht="13.2" x14ac:dyDescent="0.25">
      <c r="A57" s="1" t="s">
        <v>575</v>
      </c>
      <c r="B57" s="65"/>
      <c r="C57" s="66" t="s">
        <v>559</v>
      </c>
      <c r="D57" s="65">
        <v>4</v>
      </c>
      <c r="E57" s="65" t="s">
        <v>33</v>
      </c>
      <c r="F57" s="67">
        <v>1000000</v>
      </c>
      <c r="G57" s="154">
        <f>ROUNDDOWN(D57*F57,-3)</f>
        <v>4000000</v>
      </c>
      <c r="H57" s="188"/>
      <c r="I57" s="271" t="s">
        <v>559</v>
      </c>
      <c r="J57" s="272" cm="1">
        <f t="array" aca="1" ref="J57" ca="1">INDIRECT($J$5&amp;ROW())</f>
        <v>20</v>
      </c>
      <c r="K57" s="272" t="s">
        <v>33</v>
      </c>
      <c r="L57" s="274" cm="1">
        <f t="array" aca="1" ref="L57" ca="1">INDIRECT($L$5&amp;ROW())</f>
        <v>1000000</v>
      </c>
      <c r="M57" s="274">
        <f ca="1">ROUNDDOWN(J57*L57,-3)</f>
        <v>20000000</v>
      </c>
      <c r="N57" s="274">
        <f ca="1">G57-M57</f>
        <v>-16000000</v>
      </c>
      <c r="O57" s="154">
        <f ca="1">M57-Y57</f>
        <v>0</v>
      </c>
      <c r="P57" s="154">
        <f ca="1">IF(N57=0,O57-N57,IF(N57&lt;0,N57+O57,IF(N57&gt;0,N57-O57)))</f>
        <v>-16000000</v>
      </c>
      <c r="Q57" s="253" t="str">
        <f ca="1">IF(AND(ISBLANK(H57),N57&lt;&gt;0),"Rev","")</f>
        <v>Rev</v>
      </c>
      <c r="R57" s="244"/>
      <c r="S57" s="244"/>
      <c r="T57" s="65">
        <v>20</v>
      </c>
      <c r="U57" s="67">
        <v>1000000</v>
      </c>
      <c r="V57" s="67">
        <f>ROUNDDOWN(T57*U57,-3)</f>
        <v>20000000</v>
      </c>
      <c r="W57" s="247">
        <v>20</v>
      </c>
      <c r="X57" s="247">
        <v>1000000</v>
      </c>
      <c r="Y57" s="67">
        <f>ROUNDDOWN(W57*X57,-3)</f>
        <v>20000000</v>
      </c>
      <c r="Z57" s="247"/>
      <c r="AA57" s="244"/>
    </row>
    <row r="58" spans="1:29" ht="13.2" x14ac:dyDescent="0.25">
      <c r="A58" s="1" t="s">
        <v>63</v>
      </c>
      <c r="B58" s="68" t="s">
        <v>525</v>
      </c>
      <c r="C58" s="69" t="s">
        <v>35</v>
      </c>
      <c r="D58" s="68"/>
      <c r="E58" s="68"/>
      <c r="F58" s="70"/>
      <c r="G58" s="155">
        <f>G59</f>
        <v>66252000</v>
      </c>
      <c r="H58" s="189" t="s">
        <v>525</v>
      </c>
      <c r="I58" s="69" t="s">
        <v>35</v>
      </c>
      <c r="J58" s="68"/>
      <c r="K58" s="68"/>
      <c r="L58" s="70"/>
      <c r="M58" s="70">
        <f ca="1">M59</f>
        <v>66252000</v>
      </c>
      <c r="N58" s="70">
        <f ca="1">N59</f>
        <v>0</v>
      </c>
      <c r="O58" s="155">
        <f ca="1">O59</f>
        <v>0</v>
      </c>
      <c r="P58" s="155">
        <f ca="1">P59</f>
        <v>0</v>
      </c>
      <c r="Q58" s="279" t="s">
        <v>1007</v>
      </c>
      <c r="R58" s="244"/>
      <c r="S58" s="244"/>
      <c r="T58" s="68"/>
      <c r="U58" s="70"/>
      <c r="V58" s="70"/>
      <c r="W58" s="247"/>
      <c r="X58" s="244"/>
      <c r="Y58" s="244"/>
      <c r="Z58" s="247"/>
      <c r="AA58" s="244"/>
      <c r="AC58" s="311" t="s">
        <v>501</v>
      </c>
    </row>
    <row r="59" spans="1:29" ht="13.2" x14ac:dyDescent="0.25">
      <c r="A59" s="1" t="s">
        <v>64</v>
      </c>
      <c r="B59" s="65"/>
      <c r="C59" s="66" t="s">
        <v>576</v>
      </c>
      <c r="D59" s="65">
        <v>12</v>
      </c>
      <c r="E59" s="65" t="s">
        <v>26</v>
      </c>
      <c r="F59" s="67">
        <v>5521000</v>
      </c>
      <c r="G59" s="154">
        <f>ROUNDDOWN(D59*F59,-3)</f>
        <v>66252000</v>
      </c>
      <c r="H59" s="188"/>
      <c r="I59" s="66" t="s">
        <v>576</v>
      </c>
      <c r="J59" s="65" cm="1">
        <f t="array" aca="1" ref="J59" ca="1">INDIRECT($J$5&amp;ROW())</f>
        <v>12</v>
      </c>
      <c r="K59" s="65" t="s">
        <v>26</v>
      </c>
      <c r="L59" s="67" cm="1">
        <f t="array" aca="1" ref="L59" ca="1">INDIRECT($L$5&amp;ROW())</f>
        <v>5521000</v>
      </c>
      <c r="M59" s="67">
        <f ca="1">ROUNDDOWN(J59*L59,-3)</f>
        <v>66252000</v>
      </c>
      <c r="N59" s="67">
        <f ca="1">G59-M59</f>
        <v>0</v>
      </c>
      <c r="O59" s="154">
        <f ca="1">M59-Y59</f>
        <v>0</v>
      </c>
      <c r="P59" s="154">
        <f ca="1">IF(N59=0,O59-N59,IF(N59&lt;0,N59+O59,IF(N59&gt;0,N59-O59)))</f>
        <v>0</v>
      </c>
      <c r="Q59" s="240" t="str">
        <f ca="1">IF(AND(ISBLANK(H59),N59&lt;&gt;0),"Rev","")</f>
        <v/>
      </c>
      <c r="R59" s="244"/>
      <c r="S59" s="244"/>
      <c r="T59" s="65">
        <v>12</v>
      </c>
      <c r="U59" s="67">
        <v>5521000</v>
      </c>
      <c r="V59" s="67">
        <f>ROUNDDOWN(T59*U59,-3)</f>
        <v>66252000</v>
      </c>
      <c r="W59" s="247">
        <v>12</v>
      </c>
      <c r="X59" s="247">
        <v>5521000</v>
      </c>
      <c r="Y59" s="67">
        <f>ROUNDDOWN(W59*X59,-3)</f>
        <v>66252000</v>
      </c>
      <c r="Z59" s="247"/>
      <c r="AA59" s="244"/>
    </row>
    <row r="60" spans="1:29" ht="13.2" x14ac:dyDescent="0.25">
      <c r="A60" s="1" t="s">
        <v>65</v>
      </c>
      <c r="B60" s="77" t="s">
        <v>66</v>
      </c>
      <c r="C60" s="78" t="s">
        <v>67</v>
      </c>
      <c r="D60" s="77"/>
      <c r="E60" s="77" t="s">
        <v>554</v>
      </c>
      <c r="F60" s="79"/>
      <c r="G60" s="158">
        <f>SUM(G61,G76)</f>
        <v>475336000</v>
      </c>
      <c r="H60" s="192" t="s">
        <v>66</v>
      </c>
      <c r="I60" s="78" t="s">
        <v>67</v>
      </c>
      <c r="J60" s="77"/>
      <c r="K60" s="77" t="s">
        <v>554</v>
      </c>
      <c r="L60" s="79"/>
      <c r="M60" s="79">
        <f ca="1">SUM(M61,M76)</f>
        <v>475336000</v>
      </c>
      <c r="N60" s="79">
        <f ca="1">SUM(N61,N76)</f>
        <v>0</v>
      </c>
      <c r="O60" s="158">
        <f ca="1">SUM(O61,O76)</f>
        <v>15500000</v>
      </c>
      <c r="P60" s="158">
        <f ca="1">SUM(P61,P76)</f>
        <v>15500000</v>
      </c>
      <c r="Q60" s="284"/>
      <c r="R60" s="244"/>
      <c r="S60" s="244"/>
      <c r="T60" s="77"/>
      <c r="U60" s="79"/>
      <c r="V60" s="79"/>
      <c r="W60" s="247"/>
      <c r="X60" s="244"/>
      <c r="Y60" s="244"/>
      <c r="Z60" s="247"/>
      <c r="AA60" s="244"/>
    </row>
    <row r="61" spans="1:29" ht="13.2" x14ac:dyDescent="0.25">
      <c r="A61" s="1" t="s">
        <v>68</v>
      </c>
      <c r="B61" s="71" t="s">
        <v>21</v>
      </c>
      <c r="C61" s="72" t="s">
        <v>577</v>
      </c>
      <c r="D61" s="71"/>
      <c r="E61" s="71"/>
      <c r="F61" s="73"/>
      <c r="G61" s="156">
        <f>SUM(G62,G70,G72,G74)</f>
        <v>404820000</v>
      </c>
      <c r="H61" s="190" t="s">
        <v>21</v>
      </c>
      <c r="I61" s="72" t="s">
        <v>577</v>
      </c>
      <c r="J61" s="71"/>
      <c r="K61" s="71"/>
      <c r="L61" s="73"/>
      <c r="M61" s="73">
        <f ca="1">SUM(M62,M68,M70,M72,M74)</f>
        <v>404820000</v>
      </c>
      <c r="N61" s="73">
        <f ca="1">SUM(N62,N68,N70,N72,N74)</f>
        <v>0</v>
      </c>
      <c r="O61" s="156">
        <f ca="1">SUM(O62,O68,O70,O72,O74)</f>
        <v>14500000</v>
      </c>
      <c r="P61" s="156">
        <f ca="1">SUM(P62,P68,P70,P72,P74)</f>
        <v>14500000</v>
      </c>
      <c r="Q61" s="279" t="s">
        <v>1007</v>
      </c>
      <c r="R61" s="244" t="s">
        <v>502</v>
      </c>
      <c r="S61" s="244" t="s">
        <v>503</v>
      </c>
      <c r="T61" s="71"/>
      <c r="U61" s="73"/>
      <c r="V61" s="73"/>
      <c r="W61" s="247"/>
      <c r="X61" s="244"/>
      <c r="Y61" s="244"/>
      <c r="Z61" s="247"/>
      <c r="AA61" s="244"/>
      <c r="AC61" s="311"/>
    </row>
    <row r="62" spans="1:29" ht="13.2" x14ac:dyDescent="0.25">
      <c r="A62" s="1" t="s">
        <v>69</v>
      </c>
      <c r="B62" s="68" t="s">
        <v>523</v>
      </c>
      <c r="C62" s="69" t="s">
        <v>24</v>
      </c>
      <c r="D62" s="68"/>
      <c r="E62" s="68"/>
      <c r="F62" s="70"/>
      <c r="G62" s="155">
        <f>SUM(G63:G67)</f>
        <v>74000000</v>
      </c>
      <c r="H62" s="189" t="s">
        <v>523</v>
      </c>
      <c r="I62" s="69" t="s">
        <v>24</v>
      </c>
      <c r="J62" s="68"/>
      <c r="K62" s="68"/>
      <c r="L62" s="70"/>
      <c r="M62" s="70">
        <f ca="1">SUM(M63:M67)</f>
        <v>43000000</v>
      </c>
      <c r="N62" s="70">
        <f ca="1">SUM(N63:N67)</f>
        <v>31000000</v>
      </c>
      <c r="O62" s="155">
        <f ca="1">SUM(O63:O67)</f>
        <v>14500000</v>
      </c>
      <c r="P62" s="155">
        <f ca="1">SUM(P63:P67)</f>
        <v>45500000</v>
      </c>
      <c r="Q62" s="279" t="s">
        <v>1007</v>
      </c>
      <c r="R62" s="244"/>
      <c r="S62" s="244"/>
      <c r="T62" s="68"/>
      <c r="U62" s="70"/>
      <c r="V62" s="70"/>
      <c r="W62" s="247"/>
      <c r="X62" s="244"/>
      <c r="Y62" s="244"/>
      <c r="Z62" s="247"/>
      <c r="AA62" s="244"/>
      <c r="AC62" s="311" t="s">
        <v>503</v>
      </c>
    </row>
    <row r="63" spans="1:29" ht="13.2" x14ac:dyDescent="0.25">
      <c r="A63" s="1" t="s">
        <v>70</v>
      </c>
      <c r="B63" s="65"/>
      <c r="C63" s="66" t="s">
        <v>555</v>
      </c>
      <c r="D63" s="65">
        <v>200</v>
      </c>
      <c r="E63" s="65" t="s">
        <v>26</v>
      </c>
      <c r="F63" s="67">
        <v>75000</v>
      </c>
      <c r="G63" s="154">
        <f>ROUNDDOWN(D63*F63,-3)</f>
        <v>15000000</v>
      </c>
      <c r="H63" s="188"/>
      <c r="I63" s="66" t="s">
        <v>555</v>
      </c>
      <c r="J63" s="65" cm="1">
        <f t="array" aca="1" ref="J63" ca="1">INDIRECT($J$5&amp;ROW())</f>
        <v>200</v>
      </c>
      <c r="K63" s="65" t="s">
        <v>26</v>
      </c>
      <c r="L63" s="67" cm="1">
        <f t="array" aca="1" ref="L63" ca="1">INDIRECT($L$5&amp;ROW())</f>
        <v>75000</v>
      </c>
      <c r="M63" s="67">
        <f ca="1">ROUNDDOWN(J63*L63,-3)</f>
        <v>15000000</v>
      </c>
      <c r="N63" s="67">
        <f ca="1">G63-M63</f>
        <v>0</v>
      </c>
      <c r="O63" s="154">
        <f ca="1">M63-Y63</f>
        <v>7500000</v>
      </c>
      <c r="P63" s="154">
        <f ca="1">IF(N63=0,O63-N63,IF(N63&lt;0,N63+O63,IF(N63&gt;0,N63-O63)))</f>
        <v>7500000</v>
      </c>
      <c r="Q63" s="279" t="s">
        <v>1007</v>
      </c>
      <c r="R63" s="244"/>
      <c r="S63" s="244"/>
      <c r="T63" s="65">
        <v>200</v>
      </c>
      <c r="U63" s="67">
        <v>75000</v>
      </c>
      <c r="V63" s="67">
        <f>ROUNDDOWN(T63*U63,-3)</f>
        <v>15000000</v>
      </c>
      <c r="W63" s="247">
        <v>100</v>
      </c>
      <c r="X63" s="247">
        <v>75000</v>
      </c>
      <c r="Y63" s="67">
        <f>ROUNDDOWN(W63*X63,-3)</f>
        <v>7500000</v>
      </c>
      <c r="Z63" s="247"/>
      <c r="AA63" s="244"/>
    </row>
    <row r="64" spans="1:29" ht="13.2" x14ac:dyDescent="0.25">
      <c r="A64" s="1" t="s">
        <v>71</v>
      </c>
      <c r="B64" s="65"/>
      <c r="C64" s="66" t="s">
        <v>556</v>
      </c>
      <c r="D64" s="65">
        <v>8</v>
      </c>
      <c r="E64" s="65" t="s">
        <v>120</v>
      </c>
      <c r="F64" s="67">
        <v>1000000</v>
      </c>
      <c r="G64" s="154">
        <f>ROUNDDOWN(D64*F64,-3)</f>
        <v>8000000</v>
      </c>
      <c r="H64" s="188"/>
      <c r="I64" s="66" t="s">
        <v>556</v>
      </c>
      <c r="J64" s="65" cm="1">
        <f t="array" aca="1" ref="J64" ca="1">INDIRECT($J$5&amp;ROW())</f>
        <v>8</v>
      </c>
      <c r="K64" s="65" t="s">
        <v>120</v>
      </c>
      <c r="L64" s="67" cm="1">
        <f t="array" aca="1" ref="L64" ca="1">INDIRECT($L$5&amp;ROW())</f>
        <v>1000000</v>
      </c>
      <c r="M64" s="67">
        <f ca="1">ROUNDDOWN(J64*L64,-3)</f>
        <v>8000000</v>
      </c>
      <c r="N64" s="67">
        <f ca="1">G64-M64</f>
        <v>0</v>
      </c>
      <c r="O64" s="154">
        <f ca="1">M64-Y64</f>
        <v>2000000</v>
      </c>
      <c r="P64" s="154">
        <f ca="1">IF(N64=0,O64-N64,IF(N64&lt;0,N64+O64,IF(N64&gt;0,N64-O64)))</f>
        <v>2000000</v>
      </c>
      <c r="Q64" s="279" t="s">
        <v>1007</v>
      </c>
      <c r="R64" s="244"/>
      <c r="S64" s="244"/>
      <c r="T64" s="65">
        <v>8</v>
      </c>
      <c r="U64" s="67">
        <v>1000000</v>
      </c>
      <c r="V64" s="67">
        <f>ROUNDDOWN(T64*U64,-3)</f>
        <v>8000000</v>
      </c>
      <c r="W64" s="247">
        <v>6</v>
      </c>
      <c r="X64" s="247">
        <v>1000000</v>
      </c>
      <c r="Y64" s="67">
        <f>ROUNDDOWN(W64*X64,-3)</f>
        <v>6000000</v>
      </c>
      <c r="Z64" s="247"/>
      <c r="AA64" s="244"/>
    </row>
    <row r="65" spans="1:29" ht="13.2" x14ac:dyDescent="0.25">
      <c r="A65" s="1" t="s">
        <v>72</v>
      </c>
      <c r="B65" s="65"/>
      <c r="C65" s="66" t="s">
        <v>557</v>
      </c>
      <c r="D65" s="65">
        <v>8</v>
      </c>
      <c r="E65" s="65" t="s">
        <v>120</v>
      </c>
      <c r="F65" s="67">
        <v>1500000</v>
      </c>
      <c r="G65" s="154">
        <f>ROUNDDOWN(D65*F65,-3)</f>
        <v>12000000</v>
      </c>
      <c r="H65" s="188"/>
      <c r="I65" s="66" t="s">
        <v>557</v>
      </c>
      <c r="J65" s="65" cm="1">
        <f t="array" aca="1" ref="J65" ca="1">INDIRECT($J$5&amp;ROW())</f>
        <v>8</v>
      </c>
      <c r="K65" s="65" t="s">
        <v>120</v>
      </c>
      <c r="L65" s="67" cm="1">
        <f t="array" aca="1" ref="L65" ca="1">INDIRECT($L$5&amp;ROW())</f>
        <v>1500000</v>
      </c>
      <c r="M65" s="67">
        <f ca="1">ROUNDDOWN(J65*L65,-3)</f>
        <v>12000000</v>
      </c>
      <c r="N65" s="67">
        <f ca="1">G65-M65</f>
        <v>0</v>
      </c>
      <c r="O65" s="154">
        <f ca="1">M65-Y65</f>
        <v>3000000</v>
      </c>
      <c r="P65" s="154">
        <f ca="1">IF(N65=0,O65-N65,IF(N65&lt;0,N65+O65,IF(N65&gt;0,N65-O65)))</f>
        <v>3000000</v>
      </c>
      <c r="Q65" s="279" t="s">
        <v>1007</v>
      </c>
      <c r="R65" s="244"/>
      <c r="S65" s="244"/>
      <c r="T65" s="65">
        <v>8</v>
      </c>
      <c r="U65" s="67">
        <v>1500000</v>
      </c>
      <c r="V65" s="67">
        <f>ROUNDDOWN(T65*U65,-3)</f>
        <v>12000000</v>
      </c>
      <c r="W65" s="247">
        <v>6</v>
      </c>
      <c r="X65" s="247">
        <v>1500000</v>
      </c>
      <c r="Y65" s="67">
        <f>ROUNDDOWN(W65*X65,-3)</f>
        <v>9000000</v>
      </c>
      <c r="Z65" s="247"/>
      <c r="AA65" s="244"/>
    </row>
    <row r="66" spans="1:29" ht="13.2" x14ac:dyDescent="0.25">
      <c r="A66" s="1" t="s">
        <v>578</v>
      </c>
      <c r="B66" s="65"/>
      <c r="C66" s="66" t="s">
        <v>558</v>
      </c>
      <c r="D66" s="65">
        <v>8</v>
      </c>
      <c r="E66" s="65" t="s">
        <v>120</v>
      </c>
      <c r="F66" s="67">
        <v>1000000</v>
      </c>
      <c r="G66" s="154">
        <f>ROUNDDOWN(D66*F66,-3)</f>
        <v>8000000</v>
      </c>
      <c r="H66" s="188"/>
      <c r="I66" s="66" t="s">
        <v>558</v>
      </c>
      <c r="J66" s="65" cm="1">
        <f t="array" aca="1" ref="J66" ca="1">INDIRECT($J$5&amp;ROW())</f>
        <v>8</v>
      </c>
      <c r="K66" s="65" t="s">
        <v>120</v>
      </c>
      <c r="L66" s="67" cm="1">
        <f t="array" aca="1" ref="L66" ca="1">INDIRECT($L$5&amp;ROW())</f>
        <v>1000000</v>
      </c>
      <c r="M66" s="67">
        <f ca="1">ROUNDDOWN(J66*L66,-3)</f>
        <v>8000000</v>
      </c>
      <c r="N66" s="67">
        <f ca="1">G66-M66</f>
        <v>0</v>
      </c>
      <c r="O66" s="154">
        <f ca="1">M66-Y66</f>
        <v>2000000</v>
      </c>
      <c r="P66" s="154">
        <f ca="1">IF(N66=0,O66-N66,IF(N66&lt;0,N66+O66,IF(N66&gt;0,N66-O66)))</f>
        <v>2000000</v>
      </c>
      <c r="Q66" s="279" t="s">
        <v>1007</v>
      </c>
      <c r="R66" s="244"/>
      <c r="S66" s="244"/>
      <c r="T66" s="65">
        <v>8</v>
      </c>
      <c r="U66" s="67">
        <v>1000000</v>
      </c>
      <c r="V66" s="67">
        <f>ROUNDDOWN(T66*U66,-3)</f>
        <v>8000000</v>
      </c>
      <c r="W66" s="247">
        <v>6</v>
      </c>
      <c r="X66" s="247">
        <v>1000000</v>
      </c>
      <c r="Y66" s="67">
        <f>ROUNDDOWN(W66*X66,-3)</f>
        <v>6000000</v>
      </c>
      <c r="Z66" s="247"/>
      <c r="AA66" s="244"/>
    </row>
    <row r="67" spans="1:29" ht="13.2" x14ac:dyDescent="0.25">
      <c r="A67" s="1" t="s">
        <v>579</v>
      </c>
      <c r="B67" s="65"/>
      <c r="C67" s="66" t="s">
        <v>580</v>
      </c>
      <c r="D67" s="65">
        <v>62</v>
      </c>
      <c r="E67" s="65" t="s">
        <v>581</v>
      </c>
      <c r="F67" s="67">
        <v>500000</v>
      </c>
      <c r="G67" s="154">
        <f>ROUNDDOWN(D67*F67,-3)</f>
        <v>31000000</v>
      </c>
      <c r="H67" s="188"/>
      <c r="I67" s="271"/>
      <c r="J67" s="272" cm="1">
        <f t="array" aca="1" ref="J67" ca="1">INDIRECT($J$5&amp;ROW())</f>
        <v>0</v>
      </c>
      <c r="K67" s="272"/>
      <c r="L67" s="274" cm="1">
        <f t="array" aca="1" ref="L67" ca="1">INDIRECT($L$5&amp;ROW())</f>
        <v>0</v>
      </c>
      <c r="M67" s="274"/>
      <c r="N67" s="274">
        <f>G67-M67</f>
        <v>31000000</v>
      </c>
      <c r="O67" s="154">
        <f>M67-Y67</f>
        <v>0</v>
      </c>
      <c r="P67" s="154">
        <f>IF(N67=0,O67-N67,IF(N67&lt;0,N67+O67,IF(N67&gt;0,N67-O67)))</f>
        <v>31000000</v>
      </c>
      <c r="Q67" s="253" t="str">
        <f>IF(AND(ISBLANK(H67),N67&lt;&gt;0),"Rev","")</f>
        <v>Rev</v>
      </c>
      <c r="R67" s="244"/>
      <c r="S67" s="244"/>
      <c r="T67" s="65">
        <v>0</v>
      </c>
      <c r="U67" s="67">
        <v>0</v>
      </c>
      <c r="V67" s="67">
        <f>ROUNDDOWN(T67*U67,-3)</f>
        <v>0</v>
      </c>
      <c r="W67" s="247">
        <v>0</v>
      </c>
      <c r="X67" s="247">
        <v>0</v>
      </c>
      <c r="Y67" s="67">
        <f>ROUNDDOWN(W67*X67,-3)</f>
        <v>0</v>
      </c>
      <c r="Z67" s="247"/>
      <c r="AA67" s="244"/>
    </row>
    <row r="68" spans="1:29" ht="13.2" x14ac:dyDescent="0.25">
      <c r="A68" s="1"/>
      <c r="B68" s="65"/>
      <c r="C68" s="66"/>
      <c r="D68" s="65"/>
      <c r="E68" s="65"/>
      <c r="F68" s="67"/>
      <c r="G68" s="154"/>
      <c r="H68" s="187" t="s">
        <v>524</v>
      </c>
      <c r="I68" s="63" t="s">
        <v>73</v>
      </c>
      <c r="J68" s="62"/>
      <c r="K68" s="62"/>
      <c r="L68" s="64"/>
      <c r="M68" s="64">
        <f ca="1">M69</f>
        <v>31000000</v>
      </c>
      <c r="N68" s="64">
        <f ca="1">N69</f>
        <v>-31000000</v>
      </c>
      <c r="O68" s="153">
        <f ca="1">O69</f>
        <v>0</v>
      </c>
      <c r="P68" s="153">
        <f ca="1">P69</f>
        <v>-31000000</v>
      </c>
      <c r="Q68" s="279" t="s">
        <v>1007</v>
      </c>
      <c r="R68" s="244"/>
      <c r="S68" s="244"/>
      <c r="T68" s="62"/>
      <c r="U68" s="64"/>
      <c r="V68" s="64"/>
      <c r="W68" s="247"/>
      <c r="X68" s="244"/>
      <c r="Y68" s="244"/>
      <c r="Z68" s="247"/>
      <c r="AA68" s="244"/>
      <c r="AC68" s="311" t="s">
        <v>503</v>
      </c>
    </row>
    <row r="69" spans="1:29" ht="13.2" x14ac:dyDescent="0.25">
      <c r="A69" s="1"/>
      <c r="B69" s="65"/>
      <c r="C69" s="66"/>
      <c r="D69" s="65"/>
      <c r="E69" s="65"/>
      <c r="F69" s="67"/>
      <c r="G69" s="154"/>
      <c r="H69" s="188"/>
      <c r="I69" s="271" t="s">
        <v>955</v>
      </c>
      <c r="J69" s="272" cm="1">
        <f t="array" aca="1" ref="J69" ca="1">INDIRECT($J$5&amp;ROW())</f>
        <v>1</v>
      </c>
      <c r="K69" s="272" t="s">
        <v>120</v>
      </c>
      <c r="L69" s="274" cm="1">
        <f t="array" aca="1" ref="L69" ca="1">INDIRECT($L$5&amp;ROW())</f>
        <v>31000000</v>
      </c>
      <c r="M69" s="274">
        <f ca="1">ROUNDDOWN(J69*L69,-3)</f>
        <v>31000000</v>
      </c>
      <c r="N69" s="274">
        <f ca="1">G69-M69</f>
        <v>-31000000</v>
      </c>
      <c r="O69" s="154">
        <f ca="1">M69-Y69</f>
        <v>0</v>
      </c>
      <c r="P69" s="154">
        <f ca="1">IF(N69=0,O69-N69,IF(N69&lt;0,N69+O69,IF(N69&gt;0,N69-O69)))</f>
        <v>-31000000</v>
      </c>
      <c r="Q69" s="253" t="str">
        <f ca="1">IF(AND(ISBLANK(H69),N69&lt;&gt;0),"Rev","")</f>
        <v>Rev</v>
      </c>
      <c r="R69" s="244"/>
      <c r="S69" s="244"/>
      <c r="T69" s="65">
        <v>1</v>
      </c>
      <c r="U69" s="67">
        <v>31000000</v>
      </c>
      <c r="V69" s="67">
        <f>ROUNDDOWN(T69*U69,-3)</f>
        <v>31000000</v>
      </c>
      <c r="W69" s="247">
        <v>1</v>
      </c>
      <c r="X69" s="247">
        <v>31000000</v>
      </c>
      <c r="Y69" s="67">
        <f>ROUNDDOWN(W69*X69,-3)</f>
        <v>31000000</v>
      </c>
      <c r="Z69" s="247"/>
      <c r="AA69" s="244"/>
    </row>
    <row r="70" spans="1:29" ht="13.2" x14ac:dyDescent="0.25">
      <c r="A70" s="1" t="s">
        <v>75</v>
      </c>
      <c r="B70" s="68" t="s">
        <v>528</v>
      </c>
      <c r="C70" s="69" t="s">
        <v>31</v>
      </c>
      <c r="D70" s="68"/>
      <c r="E70" s="68"/>
      <c r="F70" s="70"/>
      <c r="G70" s="155">
        <f>G71</f>
        <v>25200000</v>
      </c>
      <c r="H70" s="189" t="s">
        <v>528</v>
      </c>
      <c r="I70" s="69" t="s">
        <v>31</v>
      </c>
      <c r="J70" s="68"/>
      <c r="K70" s="68"/>
      <c r="L70" s="70"/>
      <c r="M70" s="70">
        <f ca="1">M71</f>
        <v>25200000</v>
      </c>
      <c r="N70" s="70">
        <f ca="1">N71</f>
        <v>0</v>
      </c>
      <c r="O70" s="155">
        <f ca="1">O71</f>
        <v>0</v>
      </c>
      <c r="P70" s="155">
        <f ca="1">P71</f>
        <v>0</v>
      </c>
      <c r="Q70" s="279" t="s">
        <v>1007</v>
      </c>
      <c r="R70" s="244"/>
      <c r="S70" s="244"/>
      <c r="T70" s="68"/>
      <c r="U70" s="70"/>
      <c r="V70" s="70"/>
      <c r="W70" s="247"/>
      <c r="X70" s="244"/>
      <c r="Y70" s="244"/>
      <c r="Z70" s="247"/>
      <c r="AA70" s="244"/>
      <c r="AC70" s="311" t="s">
        <v>503</v>
      </c>
    </row>
    <row r="71" spans="1:29" ht="13.2" x14ac:dyDescent="0.25">
      <c r="A71" s="1" t="s">
        <v>76</v>
      </c>
      <c r="B71" s="65"/>
      <c r="C71" s="66" t="s">
        <v>559</v>
      </c>
      <c r="D71" s="65">
        <v>28</v>
      </c>
      <c r="E71" s="65" t="s">
        <v>33</v>
      </c>
      <c r="F71" s="67">
        <v>900000</v>
      </c>
      <c r="G71" s="154">
        <f>ROUNDDOWN(D71*F71,-3)</f>
        <v>25200000</v>
      </c>
      <c r="H71" s="188"/>
      <c r="I71" s="66" t="s">
        <v>559</v>
      </c>
      <c r="J71" s="65" cm="1">
        <f t="array" aca="1" ref="J71" ca="1">INDIRECT($J$5&amp;ROW())</f>
        <v>28</v>
      </c>
      <c r="K71" s="65" t="s">
        <v>33</v>
      </c>
      <c r="L71" s="67" cm="1">
        <f t="array" aca="1" ref="L71" ca="1">INDIRECT($L$5&amp;ROW())</f>
        <v>900000</v>
      </c>
      <c r="M71" s="67">
        <f ca="1">ROUNDDOWN(J71*L71,-3)</f>
        <v>25200000</v>
      </c>
      <c r="N71" s="67">
        <f ca="1">G71-M71</f>
        <v>0</v>
      </c>
      <c r="O71" s="154">
        <f ca="1">M71-Y71</f>
        <v>0</v>
      </c>
      <c r="P71" s="154">
        <f ca="1">IF(N71=0,O71-N71,IF(N71&lt;0,N71+O71,IF(N71&gt;0,N71-O71)))</f>
        <v>0</v>
      </c>
      <c r="Q71" s="240" t="str">
        <f ca="1">IF(AND(ISBLANK(H71),N71&lt;&gt;0),"Rev","")</f>
        <v/>
      </c>
      <c r="R71" s="244"/>
      <c r="S71" s="244"/>
      <c r="T71" s="65">
        <v>28</v>
      </c>
      <c r="U71" s="67">
        <v>900000</v>
      </c>
      <c r="V71" s="67">
        <f>ROUNDDOWN(T71*U71,-3)</f>
        <v>25200000</v>
      </c>
      <c r="W71" s="247">
        <v>28</v>
      </c>
      <c r="X71" s="247">
        <v>900000</v>
      </c>
      <c r="Y71" s="67">
        <f>ROUNDDOWN(W71*X71,-3)</f>
        <v>25200000</v>
      </c>
      <c r="Z71" s="247"/>
      <c r="AA71" s="244"/>
    </row>
    <row r="72" spans="1:29" ht="13.2" x14ac:dyDescent="0.25">
      <c r="A72" s="1" t="s">
        <v>77</v>
      </c>
      <c r="B72" s="68" t="s">
        <v>525</v>
      </c>
      <c r="C72" s="69" t="s">
        <v>35</v>
      </c>
      <c r="D72" s="68"/>
      <c r="E72" s="68"/>
      <c r="F72" s="70"/>
      <c r="G72" s="155">
        <f>G73</f>
        <v>304120000</v>
      </c>
      <c r="H72" s="189" t="s">
        <v>525</v>
      </c>
      <c r="I72" s="69" t="s">
        <v>35</v>
      </c>
      <c r="J72" s="68"/>
      <c r="K72" s="68"/>
      <c r="L72" s="70"/>
      <c r="M72" s="70">
        <f ca="1">M73</f>
        <v>304120000</v>
      </c>
      <c r="N72" s="70">
        <f ca="1">N73</f>
        <v>0</v>
      </c>
      <c r="O72" s="155">
        <f ca="1">O73</f>
        <v>0</v>
      </c>
      <c r="P72" s="155">
        <f ca="1">P73</f>
        <v>0</v>
      </c>
      <c r="Q72" s="279" t="s">
        <v>1007</v>
      </c>
      <c r="R72" s="244"/>
      <c r="S72" s="244"/>
      <c r="T72" s="68"/>
      <c r="U72" s="70"/>
      <c r="V72" s="70"/>
      <c r="W72" s="247"/>
      <c r="X72" s="244"/>
      <c r="Y72" s="244"/>
      <c r="Z72" s="247"/>
      <c r="AA72" s="244"/>
      <c r="AC72" s="311" t="s">
        <v>503</v>
      </c>
    </row>
    <row r="73" spans="1:29" ht="13.2" x14ac:dyDescent="0.25">
      <c r="A73" s="1" t="s">
        <v>78</v>
      </c>
      <c r="B73" s="65"/>
      <c r="C73" s="66" t="s">
        <v>582</v>
      </c>
      <c r="D73" s="65">
        <v>52</v>
      </c>
      <c r="E73" s="65" t="s">
        <v>26</v>
      </c>
      <c r="F73" s="67">
        <v>5848480</v>
      </c>
      <c r="G73" s="154">
        <f>ROUNDDOWN(D73*F73,-3)</f>
        <v>304120000</v>
      </c>
      <c r="H73" s="188"/>
      <c r="I73" s="66" t="s">
        <v>582</v>
      </c>
      <c r="J73" s="65" cm="1">
        <f t="array" aca="1" ref="J73" ca="1">INDIRECT($J$5&amp;ROW())</f>
        <v>52</v>
      </c>
      <c r="K73" s="65" t="s">
        <v>26</v>
      </c>
      <c r="L73" s="67" cm="1">
        <f t="array" aca="1" ref="L73" ca="1">INDIRECT($L$5&amp;ROW())</f>
        <v>5848480</v>
      </c>
      <c r="M73" s="67">
        <f ca="1">ROUNDDOWN(J73*L73,-3)</f>
        <v>304120000</v>
      </c>
      <c r="N73" s="67">
        <f ca="1">G73-M73</f>
        <v>0</v>
      </c>
      <c r="O73" s="154">
        <f ca="1">M73-Y73</f>
        <v>0</v>
      </c>
      <c r="P73" s="154">
        <f ca="1">IF(N73=0,O73-N73,IF(N73&lt;0,N73+O73,IF(N73&gt;0,N73-O73)))</f>
        <v>0</v>
      </c>
      <c r="Q73" s="240" t="str">
        <f ca="1">IF(AND(ISBLANK(H73),N73&lt;&gt;0),"Rev","")</f>
        <v/>
      </c>
      <c r="R73" s="244"/>
      <c r="S73" s="244"/>
      <c r="T73" s="65">
        <v>52</v>
      </c>
      <c r="U73" s="67">
        <v>5848480</v>
      </c>
      <c r="V73" s="67">
        <f>ROUNDDOWN(T73*U73,-3)</f>
        <v>304120000</v>
      </c>
      <c r="W73" s="247">
        <v>52</v>
      </c>
      <c r="X73" s="247">
        <v>5848480</v>
      </c>
      <c r="Y73" s="67">
        <f>ROUNDDOWN(W73*X73,-3)</f>
        <v>304120000</v>
      </c>
      <c r="Z73" s="247"/>
      <c r="AA73" s="244"/>
    </row>
    <row r="74" spans="1:29" ht="13.2" x14ac:dyDescent="0.25">
      <c r="A74" s="1" t="s">
        <v>79</v>
      </c>
      <c r="B74" s="68" t="s">
        <v>583</v>
      </c>
      <c r="C74" s="69" t="s">
        <v>80</v>
      </c>
      <c r="D74" s="68"/>
      <c r="E74" s="68"/>
      <c r="F74" s="70"/>
      <c r="G74" s="155">
        <f>G75</f>
        <v>1500000</v>
      </c>
      <c r="H74" s="189" t="s">
        <v>583</v>
      </c>
      <c r="I74" s="69" t="s">
        <v>80</v>
      </c>
      <c r="J74" s="68"/>
      <c r="K74" s="68"/>
      <c r="L74" s="70"/>
      <c r="M74" s="70">
        <f ca="1">M75</f>
        <v>1500000</v>
      </c>
      <c r="N74" s="70">
        <f ca="1">N75</f>
        <v>0</v>
      </c>
      <c r="O74" s="155">
        <f ca="1">O75</f>
        <v>0</v>
      </c>
      <c r="P74" s="155">
        <f ca="1">P75</f>
        <v>0</v>
      </c>
      <c r="Q74" s="279" t="s">
        <v>1007</v>
      </c>
      <c r="R74" s="244"/>
      <c r="S74" s="244"/>
      <c r="T74" s="68"/>
      <c r="U74" s="70"/>
      <c r="V74" s="70"/>
      <c r="W74" s="247"/>
      <c r="X74" s="244"/>
      <c r="Y74" s="244"/>
      <c r="Z74" s="247"/>
      <c r="AA74" s="244"/>
      <c r="AC74" s="311" t="s">
        <v>503</v>
      </c>
    </row>
    <row r="75" spans="1:29" ht="13.2" x14ac:dyDescent="0.25">
      <c r="A75" s="1" t="s">
        <v>81</v>
      </c>
      <c r="B75" s="65"/>
      <c r="C75" s="66" t="s">
        <v>584</v>
      </c>
      <c r="D75" s="65">
        <v>10</v>
      </c>
      <c r="E75" s="65" t="s">
        <v>26</v>
      </c>
      <c r="F75" s="67">
        <v>150000</v>
      </c>
      <c r="G75" s="154">
        <f>ROUNDDOWN(D75*F75,-3)</f>
        <v>1500000</v>
      </c>
      <c r="H75" s="188"/>
      <c r="I75" s="66" t="s">
        <v>584</v>
      </c>
      <c r="J75" s="65" cm="1">
        <f t="array" aca="1" ref="J75" ca="1">INDIRECT($J$5&amp;ROW())</f>
        <v>10</v>
      </c>
      <c r="K75" s="65" t="s">
        <v>26</v>
      </c>
      <c r="L75" s="67" cm="1">
        <f t="array" aca="1" ref="L75" ca="1">INDIRECT($L$5&amp;ROW())</f>
        <v>150000</v>
      </c>
      <c r="M75" s="67">
        <f ca="1">ROUNDDOWN(J75*L75,-3)</f>
        <v>1500000</v>
      </c>
      <c r="N75" s="67">
        <f ca="1">G75-M75</f>
        <v>0</v>
      </c>
      <c r="O75" s="154">
        <f ca="1">M75-Y75</f>
        <v>0</v>
      </c>
      <c r="P75" s="154">
        <f ca="1">IF(N75=0,O75-N75,IF(N75&lt;0,N75+O75,IF(N75&gt;0,N75-O75)))</f>
        <v>0</v>
      </c>
      <c r="Q75" s="240" t="str">
        <f ca="1">IF(AND(ISBLANK(H75),N75&lt;&gt;0),"Rev","")</f>
        <v/>
      </c>
      <c r="R75" s="244"/>
      <c r="S75" s="244"/>
      <c r="T75" s="65">
        <v>10</v>
      </c>
      <c r="U75" s="67">
        <v>150000</v>
      </c>
      <c r="V75" s="67">
        <f>ROUNDDOWN(T75*U75,-3)</f>
        <v>1500000</v>
      </c>
      <c r="W75" s="247">
        <v>10</v>
      </c>
      <c r="X75" s="247">
        <v>150000</v>
      </c>
      <c r="Y75" s="67">
        <f>ROUNDDOWN(W75*X75,-3)</f>
        <v>1500000</v>
      </c>
      <c r="Z75" s="247"/>
      <c r="AA75" s="244"/>
    </row>
    <row r="76" spans="1:29" ht="13.2" x14ac:dyDescent="0.25">
      <c r="A76" s="1" t="s">
        <v>82</v>
      </c>
      <c r="B76" s="71" t="s">
        <v>38</v>
      </c>
      <c r="C76" s="72" t="s">
        <v>92</v>
      </c>
      <c r="D76" s="71"/>
      <c r="E76" s="71"/>
      <c r="F76" s="73"/>
      <c r="G76" s="156">
        <f>SUM(G77,G82,G84)</f>
        <v>70516000</v>
      </c>
      <c r="H76" s="190" t="s">
        <v>38</v>
      </c>
      <c r="I76" s="72" t="s">
        <v>92</v>
      </c>
      <c r="J76" s="71"/>
      <c r="K76" s="71"/>
      <c r="L76" s="73"/>
      <c r="M76" s="73">
        <f ca="1">SUM(M77,M82,M84)</f>
        <v>70516000</v>
      </c>
      <c r="N76" s="73">
        <f ca="1">SUM(N77,N82,N84)</f>
        <v>0</v>
      </c>
      <c r="O76" s="156">
        <f ca="1">SUM(O77,O82,O84)</f>
        <v>1000000</v>
      </c>
      <c r="P76" s="156">
        <f ca="1">SUM(P77,P82,P84)</f>
        <v>1000000</v>
      </c>
      <c r="Q76" s="279" t="s">
        <v>1007</v>
      </c>
      <c r="R76" s="244" t="s">
        <v>502</v>
      </c>
      <c r="S76" s="244" t="s">
        <v>503</v>
      </c>
      <c r="T76" s="71"/>
      <c r="U76" s="73"/>
      <c r="V76" s="73"/>
      <c r="W76" s="247"/>
      <c r="X76" s="244"/>
      <c r="Y76" s="244"/>
      <c r="Z76" s="247"/>
      <c r="AA76" s="244"/>
      <c r="AC76" s="311"/>
    </row>
    <row r="77" spans="1:29" ht="13.2" x14ac:dyDescent="0.25">
      <c r="A77" s="1" t="s">
        <v>83</v>
      </c>
      <c r="B77" s="68" t="s">
        <v>523</v>
      </c>
      <c r="C77" s="69" t="s">
        <v>24</v>
      </c>
      <c r="D77" s="68"/>
      <c r="E77" s="68"/>
      <c r="F77" s="70"/>
      <c r="G77" s="155">
        <f>SUM(G78:G81)</f>
        <v>22625000</v>
      </c>
      <c r="H77" s="189" t="s">
        <v>523</v>
      </c>
      <c r="I77" s="69" t="s">
        <v>24</v>
      </c>
      <c r="J77" s="68"/>
      <c r="K77" s="68"/>
      <c r="L77" s="70"/>
      <c r="M77" s="70">
        <f ca="1">SUM(M78:M81)</f>
        <v>22625000</v>
      </c>
      <c r="N77" s="70">
        <f ca="1">SUM(N78:N81)</f>
        <v>0</v>
      </c>
      <c r="O77" s="155">
        <f ca="1">SUM(O78:O81)</f>
        <v>1000000</v>
      </c>
      <c r="P77" s="155">
        <f ca="1">SUM(P78:P81)</f>
        <v>1000000</v>
      </c>
      <c r="Q77" s="281"/>
      <c r="R77" s="244"/>
      <c r="S77" s="244"/>
      <c r="T77" s="68"/>
      <c r="U77" s="70"/>
      <c r="V77" s="70"/>
      <c r="W77" s="247"/>
      <c r="X77" s="244"/>
      <c r="Y77" s="244"/>
      <c r="Z77" s="247"/>
      <c r="AA77" s="244"/>
      <c r="AC77" s="311" t="s">
        <v>503</v>
      </c>
    </row>
    <row r="78" spans="1:29" ht="13.2" x14ac:dyDescent="0.25">
      <c r="A78" s="1" t="s">
        <v>84</v>
      </c>
      <c r="B78" s="65"/>
      <c r="C78" s="66" t="s">
        <v>555</v>
      </c>
      <c r="D78" s="65">
        <v>75</v>
      </c>
      <c r="E78" s="65" t="s">
        <v>26</v>
      </c>
      <c r="F78" s="67">
        <v>75000</v>
      </c>
      <c r="G78" s="154">
        <f>ROUNDDOWN(D78*F78,-3)</f>
        <v>5625000</v>
      </c>
      <c r="H78" s="188"/>
      <c r="I78" s="66" t="s">
        <v>555</v>
      </c>
      <c r="J78" s="65" cm="1">
        <f t="array" aca="1" ref="J78" ca="1">INDIRECT($J$5&amp;ROW())</f>
        <v>75</v>
      </c>
      <c r="K78" s="65" t="s">
        <v>26</v>
      </c>
      <c r="L78" s="67" cm="1">
        <f t="array" aca="1" ref="L78" ca="1">INDIRECT($L$5&amp;ROW())</f>
        <v>75000</v>
      </c>
      <c r="M78" s="67">
        <f ca="1">ROUNDDOWN(J78*L78,-3)</f>
        <v>5625000</v>
      </c>
      <c r="N78" s="67">
        <f ca="1">G78-M78</f>
        <v>0</v>
      </c>
      <c r="O78" s="154">
        <f ca="1">M78-Y78</f>
        <v>0</v>
      </c>
      <c r="P78" s="154">
        <f ca="1">IF(N78=0,O78-N78,IF(N78&lt;0,N78+O78,IF(N78&gt;0,N78-O78)))</f>
        <v>0</v>
      </c>
      <c r="Q78" s="240" t="str">
        <f ca="1">IF(AND(ISBLANK(H78),N78&lt;&gt;0),"Rev","")</f>
        <v/>
      </c>
      <c r="R78" s="244"/>
      <c r="S78" s="244"/>
      <c r="T78" s="65">
        <v>75</v>
      </c>
      <c r="U78" s="67">
        <v>75000</v>
      </c>
      <c r="V78" s="67">
        <f>ROUNDDOWN(T78*U78,-3)</f>
        <v>5625000</v>
      </c>
      <c r="W78" s="247">
        <v>75</v>
      </c>
      <c r="X78" s="247">
        <v>75000</v>
      </c>
      <c r="Y78" s="67">
        <f>ROUNDDOWN(W78*X78,-3)</f>
        <v>5625000</v>
      </c>
      <c r="Z78" s="247"/>
      <c r="AA78" s="244"/>
    </row>
    <row r="79" spans="1:29" ht="13.2" x14ac:dyDescent="0.25">
      <c r="A79" s="1" t="s">
        <v>85</v>
      </c>
      <c r="B79" s="65"/>
      <c r="C79" s="66" t="s">
        <v>556</v>
      </c>
      <c r="D79" s="65">
        <v>4</v>
      </c>
      <c r="E79" s="65" t="s">
        <v>120</v>
      </c>
      <c r="F79" s="67">
        <v>1500000</v>
      </c>
      <c r="G79" s="154">
        <f>ROUNDDOWN(D79*F79,-3)</f>
        <v>6000000</v>
      </c>
      <c r="H79" s="188"/>
      <c r="I79" s="66" t="s">
        <v>556</v>
      </c>
      <c r="J79" s="65" cm="1">
        <f t="array" aca="1" ref="J79" ca="1">INDIRECT($J$5&amp;ROW())</f>
        <v>4</v>
      </c>
      <c r="K79" s="65" t="s">
        <v>120</v>
      </c>
      <c r="L79" s="67" cm="1">
        <f t="array" aca="1" ref="L79" ca="1">INDIRECT($L$5&amp;ROW())</f>
        <v>1500000</v>
      </c>
      <c r="M79" s="67">
        <f ca="1">ROUNDDOWN(J79*L79,-3)</f>
        <v>6000000</v>
      </c>
      <c r="N79" s="67">
        <f ca="1">G79-M79</f>
        <v>0</v>
      </c>
      <c r="O79" s="154">
        <f ca="1">M79-Y79</f>
        <v>0</v>
      </c>
      <c r="P79" s="154">
        <f ca="1">IF(N79=0,O79-N79,IF(N79&lt;0,N79+O79,IF(N79&gt;0,N79-O79)))</f>
        <v>0</v>
      </c>
      <c r="Q79" s="240" t="str">
        <f ca="1">IF(AND(ISBLANK(H79),N79&lt;&gt;0),"Rev","")</f>
        <v/>
      </c>
      <c r="R79" s="244"/>
      <c r="S79" s="244"/>
      <c r="T79" s="65">
        <v>4</v>
      </c>
      <c r="U79" s="67">
        <v>1500000</v>
      </c>
      <c r="V79" s="67">
        <f>ROUNDDOWN(T79*U79,-3)</f>
        <v>6000000</v>
      </c>
      <c r="W79" s="247">
        <v>4</v>
      </c>
      <c r="X79" s="247">
        <v>1500000</v>
      </c>
      <c r="Y79" s="67">
        <f>ROUNDDOWN(W79*X79,-3)</f>
        <v>6000000</v>
      </c>
      <c r="Z79" s="247"/>
      <c r="AA79" s="244"/>
    </row>
    <row r="80" spans="1:29" ht="13.2" x14ac:dyDescent="0.25">
      <c r="A80" s="1" t="s">
        <v>585</v>
      </c>
      <c r="B80" s="65"/>
      <c r="C80" s="66" t="s">
        <v>557</v>
      </c>
      <c r="D80" s="65">
        <v>4</v>
      </c>
      <c r="E80" s="65" t="s">
        <v>120</v>
      </c>
      <c r="F80" s="67">
        <v>1500000</v>
      </c>
      <c r="G80" s="154">
        <f>ROUNDDOWN(D80*F80,-3)</f>
        <v>6000000</v>
      </c>
      <c r="H80" s="188"/>
      <c r="I80" s="66" t="s">
        <v>557</v>
      </c>
      <c r="J80" s="65" cm="1">
        <f t="array" aca="1" ref="J80" ca="1">INDIRECT($J$5&amp;ROW())</f>
        <v>4</v>
      </c>
      <c r="K80" s="65" t="s">
        <v>120</v>
      </c>
      <c r="L80" s="67" cm="1">
        <f t="array" aca="1" ref="L80" ca="1">INDIRECT($L$5&amp;ROW())</f>
        <v>1500000</v>
      </c>
      <c r="M80" s="67">
        <f ca="1">ROUNDDOWN(J80*L80,-3)</f>
        <v>6000000</v>
      </c>
      <c r="N80" s="67">
        <f ca="1">G80-M80</f>
        <v>0</v>
      </c>
      <c r="O80" s="154">
        <f ca="1">M80-Y80</f>
        <v>0</v>
      </c>
      <c r="P80" s="154">
        <f ca="1">IF(N80=0,O80-N80,IF(N80&lt;0,N80+O80,IF(N80&gt;0,N80-O80)))</f>
        <v>0</v>
      </c>
      <c r="Q80" s="240" t="str">
        <f ca="1">IF(AND(ISBLANK(H80),N80&lt;&gt;0),"Rev","")</f>
        <v/>
      </c>
      <c r="R80" s="244"/>
      <c r="S80" s="244"/>
      <c r="T80" s="65">
        <v>4</v>
      </c>
      <c r="U80" s="67">
        <v>1500000</v>
      </c>
      <c r="V80" s="67">
        <f>ROUNDDOWN(T80*U80,-3)</f>
        <v>6000000</v>
      </c>
      <c r="W80" s="247">
        <v>4</v>
      </c>
      <c r="X80" s="247">
        <v>1500000</v>
      </c>
      <c r="Y80" s="67">
        <f>ROUNDDOWN(W80*X80,-3)</f>
        <v>6000000</v>
      </c>
      <c r="Z80" s="247"/>
      <c r="AA80" s="244"/>
    </row>
    <row r="81" spans="1:29" ht="13.2" x14ac:dyDescent="0.25">
      <c r="A81" s="1" t="s">
        <v>586</v>
      </c>
      <c r="B81" s="65"/>
      <c r="C81" s="66" t="s">
        <v>558</v>
      </c>
      <c r="D81" s="65">
        <v>5</v>
      </c>
      <c r="E81" s="65" t="s">
        <v>120</v>
      </c>
      <c r="F81" s="67">
        <v>1000000</v>
      </c>
      <c r="G81" s="154">
        <f>ROUNDDOWN(D81*F81,-3)</f>
        <v>5000000</v>
      </c>
      <c r="H81" s="188"/>
      <c r="I81" s="66" t="s">
        <v>558</v>
      </c>
      <c r="J81" s="65" cm="1">
        <f t="array" aca="1" ref="J81" ca="1">INDIRECT($J$5&amp;ROW())</f>
        <v>5</v>
      </c>
      <c r="K81" s="65" t="s">
        <v>120</v>
      </c>
      <c r="L81" s="67" cm="1">
        <f t="array" aca="1" ref="L81" ca="1">INDIRECT($L$5&amp;ROW())</f>
        <v>1000000</v>
      </c>
      <c r="M81" s="67">
        <f ca="1">ROUNDDOWN(J81*L81,-3)</f>
        <v>5000000</v>
      </c>
      <c r="N81" s="67">
        <f ca="1">G81-M81</f>
        <v>0</v>
      </c>
      <c r="O81" s="154">
        <f ca="1">M81-Y81</f>
        <v>1000000</v>
      </c>
      <c r="P81" s="154">
        <f ca="1">IF(N81=0,O81-N81,IF(N81&lt;0,N81+O81,IF(N81&gt;0,N81-O81)))</f>
        <v>1000000</v>
      </c>
      <c r="Q81" s="240" t="str">
        <f ca="1">IF(AND(ISBLANK(H81),N81&lt;&gt;0),"Rev","")</f>
        <v/>
      </c>
      <c r="R81" s="244"/>
      <c r="S81" s="244"/>
      <c r="T81" s="65">
        <v>5</v>
      </c>
      <c r="U81" s="67">
        <v>1000000</v>
      </c>
      <c r="V81" s="67">
        <f>ROUNDDOWN(T81*U81,-3)</f>
        <v>5000000</v>
      </c>
      <c r="W81" s="247">
        <v>4</v>
      </c>
      <c r="X81" s="247">
        <v>1000000</v>
      </c>
      <c r="Y81" s="67">
        <f>ROUNDDOWN(W81*X81,-3)</f>
        <v>4000000</v>
      </c>
      <c r="Z81" s="247"/>
      <c r="AA81" s="244"/>
    </row>
    <row r="82" spans="1:29" ht="13.2" x14ac:dyDescent="0.25">
      <c r="A82" s="1" t="s">
        <v>86</v>
      </c>
      <c r="B82" s="62" t="s">
        <v>528</v>
      </c>
      <c r="C82" s="63" t="s">
        <v>31</v>
      </c>
      <c r="D82" s="62"/>
      <c r="E82" s="62"/>
      <c r="F82" s="64"/>
      <c r="G82" s="153">
        <f>G83</f>
        <v>7200000</v>
      </c>
      <c r="H82" s="187" t="s">
        <v>528</v>
      </c>
      <c r="I82" s="63" t="s">
        <v>31</v>
      </c>
      <c r="J82" s="62"/>
      <c r="K82" s="62"/>
      <c r="L82" s="64"/>
      <c r="M82" s="64">
        <f ca="1">M83</f>
        <v>7200000</v>
      </c>
      <c r="N82" s="64">
        <f ca="1">N83</f>
        <v>0</v>
      </c>
      <c r="O82" s="153">
        <f ca="1">O83</f>
        <v>0</v>
      </c>
      <c r="P82" s="153">
        <f ca="1">P83</f>
        <v>0</v>
      </c>
      <c r="Q82" s="280"/>
      <c r="R82" s="244"/>
      <c r="S82" s="244"/>
      <c r="T82" s="62"/>
      <c r="U82" s="64"/>
      <c r="V82" s="64"/>
      <c r="W82" s="247"/>
      <c r="X82" s="244"/>
      <c r="Y82" s="244"/>
      <c r="Z82" s="247"/>
      <c r="AA82" s="244"/>
      <c r="AC82" s="311" t="s">
        <v>503</v>
      </c>
    </row>
    <row r="83" spans="1:29" ht="13.2" x14ac:dyDescent="0.25">
      <c r="A83" s="1" t="s">
        <v>87</v>
      </c>
      <c r="B83" s="65"/>
      <c r="C83" s="66" t="s">
        <v>559</v>
      </c>
      <c r="D83" s="65">
        <v>8</v>
      </c>
      <c r="E83" s="65" t="s">
        <v>33</v>
      </c>
      <c r="F83" s="67">
        <v>900000</v>
      </c>
      <c r="G83" s="154">
        <f>ROUNDDOWN(D83*F83,-3)</f>
        <v>7200000</v>
      </c>
      <c r="H83" s="188"/>
      <c r="I83" s="66" t="s">
        <v>559</v>
      </c>
      <c r="J83" s="65" cm="1">
        <f t="array" aca="1" ref="J83" ca="1">INDIRECT($J$5&amp;ROW())</f>
        <v>8</v>
      </c>
      <c r="K83" s="65" t="s">
        <v>33</v>
      </c>
      <c r="L83" s="67" cm="1">
        <f t="array" aca="1" ref="L83" ca="1">INDIRECT($L$5&amp;ROW())</f>
        <v>900000</v>
      </c>
      <c r="M83" s="67">
        <f ca="1">ROUNDDOWN(J83*L83,-3)</f>
        <v>7200000</v>
      </c>
      <c r="N83" s="67">
        <f ca="1">G83-M83</f>
        <v>0</v>
      </c>
      <c r="O83" s="154">
        <f ca="1">M83-Y83</f>
        <v>0</v>
      </c>
      <c r="P83" s="154">
        <f ca="1">IF(N83=0,O83-N83,IF(N83&lt;0,N83+O83,IF(N83&gt;0,N83-O83)))</f>
        <v>0</v>
      </c>
      <c r="Q83" s="240" t="str">
        <f ca="1">IF(AND(ISBLANK(H83),N83&lt;&gt;0),"Rev","")</f>
        <v/>
      </c>
      <c r="R83" s="244"/>
      <c r="S83" s="244"/>
      <c r="T83" s="65">
        <v>8</v>
      </c>
      <c r="U83" s="67">
        <v>900000</v>
      </c>
      <c r="V83" s="67">
        <f>ROUNDDOWN(T83*U83,-3)</f>
        <v>7200000</v>
      </c>
      <c r="W83" s="247">
        <v>8</v>
      </c>
      <c r="X83" s="247">
        <v>900000</v>
      </c>
      <c r="Y83" s="67">
        <f>ROUNDDOWN(W83*X83,-3)</f>
        <v>7200000</v>
      </c>
      <c r="Z83" s="247"/>
      <c r="AA83" s="244"/>
    </row>
    <row r="84" spans="1:29" ht="13.2" x14ac:dyDescent="0.25">
      <c r="A84" s="1" t="s">
        <v>89</v>
      </c>
      <c r="B84" s="68" t="s">
        <v>525</v>
      </c>
      <c r="C84" s="69" t="s">
        <v>35</v>
      </c>
      <c r="D84" s="68"/>
      <c r="E84" s="68"/>
      <c r="F84" s="70"/>
      <c r="G84" s="155">
        <f>G85</f>
        <v>40691000</v>
      </c>
      <c r="H84" s="189" t="s">
        <v>525</v>
      </c>
      <c r="I84" s="69" t="s">
        <v>35</v>
      </c>
      <c r="J84" s="68"/>
      <c r="K84" s="68"/>
      <c r="L84" s="70"/>
      <c r="M84" s="70">
        <f ca="1">M85</f>
        <v>40691000</v>
      </c>
      <c r="N84" s="70">
        <f ca="1">N85</f>
        <v>0</v>
      </c>
      <c r="O84" s="155">
        <f ca="1">O85</f>
        <v>0</v>
      </c>
      <c r="P84" s="155">
        <f ca="1">P85</f>
        <v>0</v>
      </c>
      <c r="Q84" s="281"/>
      <c r="R84" s="244"/>
      <c r="S84" s="244"/>
      <c r="T84" s="68"/>
      <c r="U84" s="70"/>
      <c r="V84" s="70"/>
      <c r="W84" s="247"/>
      <c r="X84" s="244"/>
      <c r="Y84" s="244"/>
      <c r="Z84" s="247"/>
      <c r="AA84" s="244"/>
      <c r="AC84" s="311" t="s">
        <v>503</v>
      </c>
    </row>
    <row r="85" spans="1:29" ht="13.2" x14ac:dyDescent="0.25">
      <c r="A85" s="1" t="s">
        <v>90</v>
      </c>
      <c r="B85" s="65"/>
      <c r="C85" s="66" t="s">
        <v>587</v>
      </c>
      <c r="D85" s="65">
        <v>20</v>
      </c>
      <c r="E85" s="65" t="s">
        <v>26</v>
      </c>
      <c r="F85" s="67">
        <v>2034550</v>
      </c>
      <c r="G85" s="154">
        <f>ROUNDDOWN(D85*F85,-3)</f>
        <v>40691000</v>
      </c>
      <c r="H85" s="188"/>
      <c r="I85" s="66" t="s">
        <v>587</v>
      </c>
      <c r="J85" s="65" cm="1">
        <f t="array" aca="1" ref="J85" ca="1">INDIRECT($J$5&amp;ROW())</f>
        <v>20</v>
      </c>
      <c r="K85" s="65" t="s">
        <v>26</v>
      </c>
      <c r="L85" s="67" cm="1">
        <f t="array" aca="1" ref="L85" ca="1">INDIRECT($L$5&amp;ROW())</f>
        <v>2034550</v>
      </c>
      <c r="M85" s="67">
        <f ca="1">ROUNDDOWN(J85*L85,-3)</f>
        <v>40691000</v>
      </c>
      <c r="N85" s="67">
        <f ca="1">G85-M85</f>
        <v>0</v>
      </c>
      <c r="O85" s="154">
        <f ca="1">M85-Y85</f>
        <v>0</v>
      </c>
      <c r="P85" s="154">
        <f ca="1">IF(N85=0,O85-N85,IF(N85&lt;0,N85+O85,IF(N85&gt;0,N85-O85)))</f>
        <v>0</v>
      </c>
      <c r="Q85" s="240" t="str">
        <f ca="1">IF(AND(ISBLANK(H85),N85&lt;&gt;0),"Rev","")</f>
        <v/>
      </c>
      <c r="R85" s="244"/>
      <c r="S85" s="244"/>
      <c r="T85" s="65">
        <v>20</v>
      </c>
      <c r="U85" s="67">
        <v>2034550</v>
      </c>
      <c r="V85" s="67">
        <f>ROUNDDOWN(T85*U85,-3)</f>
        <v>40691000</v>
      </c>
      <c r="W85" s="247">
        <v>20</v>
      </c>
      <c r="X85" s="247">
        <v>2034550</v>
      </c>
      <c r="Y85" s="67">
        <f>ROUNDDOWN(W85*X85,-3)</f>
        <v>40691000</v>
      </c>
      <c r="Z85" s="247"/>
      <c r="AA85" s="244"/>
    </row>
    <row r="86" spans="1:29" ht="13.2" x14ac:dyDescent="0.25">
      <c r="A86" s="1" t="s">
        <v>93</v>
      </c>
      <c r="B86" s="77" t="s">
        <v>94</v>
      </c>
      <c r="C86" s="78" t="s">
        <v>95</v>
      </c>
      <c r="D86" s="77"/>
      <c r="E86" s="77" t="s">
        <v>554</v>
      </c>
      <c r="F86" s="79"/>
      <c r="G86" s="158">
        <f>SUM(G87,G97)</f>
        <v>219670000</v>
      </c>
      <c r="H86" s="192" t="s">
        <v>94</v>
      </c>
      <c r="I86" s="78" t="s">
        <v>95</v>
      </c>
      <c r="J86" s="77"/>
      <c r="K86" s="77" t="s">
        <v>554</v>
      </c>
      <c r="L86" s="79"/>
      <c r="M86" s="79">
        <f ca="1">SUM(M87,M97)</f>
        <v>254670000</v>
      </c>
      <c r="N86" s="79">
        <f ca="1">SUM(N87,N97)</f>
        <v>-35000000</v>
      </c>
      <c r="O86" s="158">
        <f ca="1">SUM(O87,O97)</f>
        <v>13250000</v>
      </c>
      <c r="P86" s="158">
        <f ca="1">SUM(P87,P97)</f>
        <v>-21750000</v>
      </c>
      <c r="Q86" s="284"/>
      <c r="R86" s="244"/>
      <c r="S86" s="244"/>
      <c r="T86" s="77"/>
      <c r="U86" s="79"/>
      <c r="V86" s="79"/>
      <c r="W86" s="247"/>
      <c r="X86" s="244"/>
      <c r="Y86" s="244"/>
      <c r="Z86" s="247"/>
      <c r="AA86" s="244"/>
    </row>
    <row r="87" spans="1:29" ht="13.2" x14ac:dyDescent="0.25">
      <c r="A87" s="1" t="s">
        <v>96</v>
      </c>
      <c r="B87" s="71" t="s">
        <v>21</v>
      </c>
      <c r="C87" s="72" t="s">
        <v>588</v>
      </c>
      <c r="D87" s="71"/>
      <c r="E87" s="71"/>
      <c r="F87" s="73"/>
      <c r="G87" s="156">
        <f>SUM(G88,G95)</f>
        <v>116750000</v>
      </c>
      <c r="H87" s="190" t="s">
        <v>21</v>
      </c>
      <c r="I87" s="72" t="s">
        <v>588</v>
      </c>
      <c r="J87" s="71"/>
      <c r="K87" s="71"/>
      <c r="L87" s="73"/>
      <c r="M87" s="73">
        <f ca="1">SUM(M88,M93,M95)</f>
        <v>143750000</v>
      </c>
      <c r="N87" s="73">
        <f ca="1">SUM(N88,N93,N95)</f>
        <v>-27000000</v>
      </c>
      <c r="O87" s="156">
        <f ca="1">SUM(O88,O93,O95)</f>
        <v>11750000</v>
      </c>
      <c r="P87" s="156">
        <f ca="1">SUM(P88,P93,P95)</f>
        <v>-15250000</v>
      </c>
      <c r="Q87" s="279" t="s">
        <v>1007</v>
      </c>
      <c r="R87" s="244" t="s">
        <v>502</v>
      </c>
      <c r="S87" s="244" t="s">
        <v>504</v>
      </c>
      <c r="T87" s="71"/>
      <c r="U87" s="73"/>
      <c r="V87" s="73"/>
      <c r="W87" s="247"/>
      <c r="X87" s="244"/>
      <c r="Y87" s="244"/>
      <c r="Z87" s="247"/>
      <c r="AA87" s="244"/>
      <c r="AC87" s="311"/>
    </row>
    <row r="88" spans="1:29" ht="13.2" x14ac:dyDescent="0.25">
      <c r="A88" s="1" t="s">
        <v>98</v>
      </c>
      <c r="B88" s="68" t="s">
        <v>523</v>
      </c>
      <c r="C88" s="69" t="s">
        <v>24</v>
      </c>
      <c r="D88" s="68"/>
      <c r="E88" s="68"/>
      <c r="F88" s="70"/>
      <c r="G88" s="155">
        <f>SUM(G89:G92)</f>
        <v>50750000</v>
      </c>
      <c r="H88" s="189" t="s">
        <v>523</v>
      </c>
      <c r="I88" s="69" t="s">
        <v>24</v>
      </c>
      <c r="J88" s="68"/>
      <c r="K88" s="68"/>
      <c r="L88" s="70"/>
      <c r="M88" s="70">
        <f ca="1">SUM(M89:M92)</f>
        <v>50750000</v>
      </c>
      <c r="N88" s="70">
        <f ca="1">SUM(N89:N92)</f>
        <v>0</v>
      </c>
      <c r="O88" s="155">
        <f ca="1">SUM(O89:O92)</f>
        <v>11750000</v>
      </c>
      <c r="P88" s="155">
        <f ca="1">SUM(P89:P92)</f>
        <v>11750000</v>
      </c>
      <c r="Q88" s="279" t="s">
        <v>1007</v>
      </c>
      <c r="R88" s="244"/>
      <c r="S88" s="244"/>
      <c r="T88" s="68"/>
      <c r="U88" s="70"/>
      <c r="V88" s="70"/>
      <c r="W88" s="247"/>
      <c r="X88" s="244"/>
      <c r="Y88" s="244"/>
      <c r="Z88" s="247"/>
      <c r="AA88" s="244"/>
      <c r="AC88" s="311" t="s">
        <v>504</v>
      </c>
    </row>
    <row r="89" spans="1:29" ht="13.2" x14ac:dyDescent="0.25">
      <c r="A89" s="1" t="s">
        <v>99</v>
      </c>
      <c r="B89" s="65"/>
      <c r="C89" s="66" t="s">
        <v>555</v>
      </c>
      <c r="D89" s="65">
        <v>250</v>
      </c>
      <c r="E89" s="65" t="s">
        <v>26</v>
      </c>
      <c r="F89" s="67">
        <v>75000</v>
      </c>
      <c r="G89" s="154">
        <f>ROUNDDOWN(D89*F89,-3)</f>
        <v>18750000</v>
      </c>
      <c r="H89" s="188"/>
      <c r="I89" s="66" t="s">
        <v>555</v>
      </c>
      <c r="J89" s="65" cm="1">
        <f t="array" aca="1" ref="J89" ca="1">INDIRECT($J$5&amp;ROW())</f>
        <v>250</v>
      </c>
      <c r="K89" s="65" t="s">
        <v>26</v>
      </c>
      <c r="L89" s="67" cm="1">
        <f t="array" aca="1" ref="L89" ca="1">INDIRECT($L$5&amp;ROW())</f>
        <v>75000</v>
      </c>
      <c r="M89" s="67">
        <f ca="1">ROUNDDOWN(J89*L89,-3)</f>
        <v>18750000</v>
      </c>
      <c r="N89" s="67">
        <f ca="1">G89-M89</f>
        <v>0</v>
      </c>
      <c r="O89" s="154">
        <f ca="1">M89-Y89</f>
        <v>3750000</v>
      </c>
      <c r="P89" s="154">
        <f ca="1">IF(N89=0,O89-N89,IF(N89&lt;0,N89+O89,IF(N89&gt;0,N89-O89)))</f>
        <v>3750000</v>
      </c>
      <c r="Q89" s="240" t="str">
        <f ca="1">IF(AND(ISBLANK(H89),N89&lt;&gt;0),"Rev","")</f>
        <v/>
      </c>
      <c r="R89" s="244"/>
      <c r="S89" s="244"/>
      <c r="T89" s="65">
        <v>250</v>
      </c>
      <c r="U89" s="67">
        <v>75000</v>
      </c>
      <c r="V89" s="67">
        <f>ROUNDDOWN(T89*U89,-3)</f>
        <v>18750000</v>
      </c>
      <c r="W89" s="247">
        <v>200</v>
      </c>
      <c r="X89" s="247">
        <v>75000</v>
      </c>
      <c r="Y89" s="67">
        <f>ROUNDDOWN(W89*X89,-3)</f>
        <v>15000000</v>
      </c>
      <c r="Z89" s="247"/>
      <c r="AA89" s="244"/>
    </row>
    <row r="90" spans="1:29" ht="13.2" x14ac:dyDescent="0.25">
      <c r="A90" s="1" t="s">
        <v>100</v>
      </c>
      <c r="B90" s="65"/>
      <c r="C90" s="66" t="s">
        <v>556</v>
      </c>
      <c r="D90" s="65">
        <v>8</v>
      </c>
      <c r="E90" s="65" t="s">
        <v>120</v>
      </c>
      <c r="F90" s="67">
        <v>1500000</v>
      </c>
      <c r="G90" s="154">
        <f>ROUNDDOWN(D90*F90,-3)</f>
        <v>12000000</v>
      </c>
      <c r="H90" s="188"/>
      <c r="I90" s="66" t="s">
        <v>556</v>
      </c>
      <c r="J90" s="65" cm="1">
        <f t="array" aca="1" ref="J90" ca="1">INDIRECT($J$5&amp;ROW())</f>
        <v>8</v>
      </c>
      <c r="K90" s="65" t="s">
        <v>120</v>
      </c>
      <c r="L90" s="67" cm="1">
        <f t="array" aca="1" ref="L90" ca="1">INDIRECT($L$5&amp;ROW())</f>
        <v>1500000</v>
      </c>
      <c r="M90" s="67">
        <f ca="1">ROUNDDOWN(J90*L90,-3)</f>
        <v>12000000</v>
      </c>
      <c r="N90" s="67">
        <f ca="1">G90-M90</f>
        <v>0</v>
      </c>
      <c r="O90" s="154">
        <f ca="1">M90-Y90</f>
        <v>3000000</v>
      </c>
      <c r="P90" s="154">
        <f ca="1">IF(N90=0,O90-N90,IF(N90&lt;0,N90+O90,IF(N90&gt;0,N90-O90)))</f>
        <v>3000000</v>
      </c>
      <c r="Q90" s="240" t="str">
        <f ca="1">IF(AND(ISBLANK(H90),N90&lt;&gt;0),"Rev","")</f>
        <v/>
      </c>
      <c r="R90" s="244"/>
      <c r="S90" s="244"/>
      <c r="T90" s="65">
        <v>8</v>
      </c>
      <c r="U90" s="67">
        <v>1500000</v>
      </c>
      <c r="V90" s="67">
        <f>ROUNDDOWN(T90*U90,-3)</f>
        <v>12000000</v>
      </c>
      <c r="W90" s="247">
        <v>6</v>
      </c>
      <c r="X90" s="247">
        <v>1500000</v>
      </c>
      <c r="Y90" s="67">
        <f>ROUNDDOWN(W90*X90,-3)</f>
        <v>9000000</v>
      </c>
      <c r="Z90" s="247"/>
      <c r="AA90" s="244"/>
    </row>
    <row r="91" spans="1:29" ht="13.2" x14ac:dyDescent="0.25">
      <c r="A91" s="1" t="s">
        <v>101</v>
      </c>
      <c r="B91" s="65"/>
      <c r="C91" s="66" t="s">
        <v>557</v>
      </c>
      <c r="D91" s="65">
        <v>8</v>
      </c>
      <c r="E91" s="65" t="s">
        <v>120</v>
      </c>
      <c r="F91" s="67">
        <v>1500000</v>
      </c>
      <c r="G91" s="154">
        <f>ROUNDDOWN(D91*F91,-3)</f>
        <v>12000000</v>
      </c>
      <c r="H91" s="188"/>
      <c r="I91" s="66" t="s">
        <v>557</v>
      </c>
      <c r="J91" s="65" cm="1">
        <f t="array" aca="1" ref="J91" ca="1">INDIRECT($J$5&amp;ROW())</f>
        <v>8</v>
      </c>
      <c r="K91" s="65" t="s">
        <v>120</v>
      </c>
      <c r="L91" s="67" cm="1">
        <f t="array" aca="1" ref="L91" ca="1">INDIRECT($L$5&amp;ROW())</f>
        <v>1500000</v>
      </c>
      <c r="M91" s="67">
        <f ca="1">ROUNDDOWN(J91*L91,-3)</f>
        <v>12000000</v>
      </c>
      <c r="N91" s="67">
        <f ca="1">G91-M91</f>
        <v>0</v>
      </c>
      <c r="O91" s="154">
        <f ca="1">M91-Y91</f>
        <v>3000000</v>
      </c>
      <c r="P91" s="154">
        <f ca="1">IF(N91=0,O91-N91,IF(N91&lt;0,N91+O91,IF(N91&gt;0,N91-O91)))</f>
        <v>3000000</v>
      </c>
      <c r="Q91" s="240" t="str">
        <f ca="1">IF(AND(ISBLANK(H91),N91&lt;&gt;0),"Rev","")</f>
        <v/>
      </c>
      <c r="R91" s="244"/>
      <c r="S91" s="244"/>
      <c r="T91" s="65">
        <v>8</v>
      </c>
      <c r="U91" s="67">
        <v>1500000</v>
      </c>
      <c r="V91" s="67">
        <f>ROUNDDOWN(T91*U91,-3)</f>
        <v>12000000</v>
      </c>
      <c r="W91" s="247">
        <v>6</v>
      </c>
      <c r="X91" s="247">
        <v>1500000</v>
      </c>
      <c r="Y91" s="67">
        <f>ROUNDDOWN(W91*X91,-3)</f>
        <v>9000000</v>
      </c>
      <c r="Z91" s="247"/>
      <c r="AA91" s="244"/>
    </row>
    <row r="92" spans="1:29" ht="13.2" x14ac:dyDescent="0.25">
      <c r="A92" s="1" t="s">
        <v>102</v>
      </c>
      <c r="B92" s="65"/>
      <c r="C92" s="66" t="s">
        <v>558</v>
      </c>
      <c r="D92" s="65">
        <v>8</v>
      </c>
      <c r="E92" s="65" t="s">
        <v>120</v>
      </c>
      <c r="F92" s="67">
        <v>1000000</v>
      </c>
      <c r="G92" s="154">
        <f>ROUNDDOWN(D92*F92,-3)</f>
        <v>8000000</v>
      </c>
      <c r="H92" s="188"/>
      <c r="I92" s="66" t="s">
        <v>558</v>
      </c>
      <c r="J92" s="65" cm="1">
        <f t="array" aca="1" ref="J92" ca="1">INDIRECT($J$5&amp;ROW())</f>
        <v>8</v>
      </c>
      <c r="K92" s="65" t="s">
        <v>120</v>
      </c>
      <c r="L92" s="67" cm="1">
        <f t="array" aca="1" ref="L92" ca="1">INDIRECT($L$5&amp;ROW())</f>
        <v>1000000</v>
      </c>
      <c r="M92" s="67">
        <f ca="1">ROUNDDOWN(J92*L92,-3)</f>
        <v>8000000</v>
      </c>
      <c r="N92" s="67">
        <f ca="1">G92-M92</f>
        <v>0</v>
      </c>
      <c r="O92" s="154">
        <f ca="1">M92-Y92</f>
        <v>2000000</v>
      </c>
      <c r="P92" s="154">
        <f ca="1">IF(N92=0,O92-N92,IF(N92&lt;0,N92+O92,IF(N92&gt;0,N92-O92)))</f>
        <v>2000000</v>
      </c>
      <c r="Q92" s="240" t="str">
        <f ca="1">IF(AND(ISBLANK(H92),N92&lt;&gt;0),"Rev","")</f>
        <v/>
      </c>
      <c r="R92" s="244"/>
      <c r="S92" s="244"/>
      <c r="T92" s="65">
        <v>8</v>
      </c>
      <c r="U92" s="67">
        <v>1000000</v>
      </c>
      <c r="V92" s="67">
        <f>ROUNDDOWN(T92*U92,-3)</f>
        <v>8000000</v>
      </c>
      <c r="W92" s="247">
        <v>6</v>
      </c>
      <c r="X92" s="247">
        <v>1000000</v>
      </c>
      <c r="Y92" s="67">
        <f>ROUNDDOWN(W92*X92,-3)</f>
        <v>6000000</v>
      </c>
      <c r="Z92" s="247"/>
      <c r="AA92" s="244"/>
    </row>
    <row r="93" spans="1:29" ht="13.2" x14ac:dyDescent="0.25">
      <c r="A93" s="1"/>
      <c r="B93" s="65"/>
      <c r="C93" s="66"/>
      <c r="D93" s="65"/>
      <c r="E93" s="65"/>
      <c r="F93" s="67"/>
      <c r="G93" s="154"/>
      <c r="H93" s="191" t="s">
        <v>528</v>
      </c>
      <c r="I93" s="75" t="s">
        <v>31</v>
      </c>
      <c r="J93" s="74"/>
      <c r="K93" s="74"/>
      <c r="L93" s="76"/>
      <c r="M93" s="76">
        <f ca="1">M94</f>
        <v>27000000</v>
      </c>
      <c r="N93" s="76">
        <f ca="1">N94</f>
        <v>-27000000</v>
      </c>
      <c r="O93" s="157">
        <f ca="1">O94</f>
        <v>0</v>
      </c>
      <c r="P93" s="157">
        <f ca="1">P94</f>
        <v>-27000000</v>
      </c>
      <c r="Q93" s="279" t="s">
        <v>1007</v>
      </c>
      <c r="R93" s="244"/>
      <c r="S93" s="244"/>
      <c r="T93" s="74"/>
      <c r="U93" s="76"/>
      <c r="V93" s="76"/>
      <c r="W93" s="247"/>
      <c r="X93" s="244"/>
      <c r="Y93" s="244"/>
      <c r="Z93" s="247"/>
      <c r="AA93" s="244"/>
      <c r="AC93" s="311" t="s">
        <v>504</v>
      </c>
    </row>
    <row r="94" spans="1:29" ht="13.2" x14ac:dyDescent="0.25">
      <c r="A94" s="1"/>
      <c r="B94" s="65"/>
      <c r="C94" s="66"/>
      <c r="D94" s="65"/>
      <c r="E94" s="65"/>
      <c r="F94" s="67"/>
      <c r="G94" s="154"/>
      <c r="H94" s="188"/>
      <c r="I94" s="271" t="s">
        <v>559</v>
      </c>
      <c r="J94" s="272" cm="1">
        <f t="array" aca="1" ref="J94" ca="1">INDIRECT($J$5&amp;ROW())</f>
        <v>30</v>
      </c>
      <c r="K94" s="272" t="s">
        <v>33</v>
      </c>
      <c r="L94" s="274" cm="1">
        <f t="array" aca="1" ref="L94" ca="1">INDIRECT($L$5&amp;ROW())</f>
        <v>900000</v>
      </c>
      <c r="M94" s="274">
        <f ca="1">ROUNDDOWN(J94*L94,-3)</f>
        <v>27000000</v>
      </c>
      <c r="N94" s="274">
        <f ca="1">G94-M94</f>
        <v>-27000000</v>
      </c>
      <c r="O94" s="154">
        <f ca="1">M94-Y94</f>
        <v>0</v>
      </c>
      <c r="P94" s="154">
        <f ca="1">IF(N94=0,O94-N94,IF(N94&lt;0,N94+O94,IF(N94&gt;0,N94-O94)))</f>
        <v>-27000000</v>
      </c>
      <c r="Q94" s="253" t="str">
        <f ca="1">IF(AND(ISBLANK(H94),N94&lt;&gt;0),"Rev","")</f>
        <v>Rev</v>
      </c>
      <c r="R94" s="244"/>
      <c r="S94" s="244"/>
      <c r="T94" s="65">
        <v>30</v>
      </c>
      <c r="U94" s="67">
        <v>900000</v>
      </c>
      <c r="V94" s="67">
        <f>ROUNDDOWN(T94*U94,-3)</f>
        <v>27000000</v>
      </c>
      <c r="W94" s="247">
        <v>30</v>
      </c>
      <c r="X94" s="247">
        <v>900000</v>
      </c>
      <c r="Y94" s="67">
        <f>ROUNDDOWN(W94*X94,-3)</f>
        <v>27000000</v>
      </c>
      <c r="Z94" s="247"/>
      <c r="AA94" s="244"/>
    </row>
    <row r="95" spans="1:29" ht="13.2" x14ac:dyDescent="0.25">
      <c r="A95" s="1" t="s">
        <v>103</v>
      </c>
      <c r="B95" s="68" t="s">
        <v>525</v>
      </c>
      <c r="C95" s="69" t="s">
        <v>35</v>
      </c>
      <c r="D95" s="68"/>
      <c r="E95" s="68"/>
      <c r="F95" s="70"/>
      <c r="G95" s="155">
        <f>G96</f>
        <v>66000000</v>
      </c>
      <c r="H95" s="189" t="s">
        <v>525</v>
      </c>
      <c r="I95" s="69" t="s">
        <v>35</v>
      </c>
      <c r="J95" s="68"/>
      <c r="K95" s="68"/>
      <c r="L95" s="70"/>
      <c r="M95" s="70">
        <f ca="1">M96</f>
        <v>66000000</v>
      </c>
      <c r="N95" s="70">
        <f ca="1">N96</f>
        <v>0</v>
      </c>
      <c r="O95" s="155">
        <f ca="1">O96</f>
        <v>0</v>
      </c>
      <c r="P95" s="155">
        <f ca="1">P96</f>
        <v>0</v>
      </c>
      <c r="Q95" s="281"/>
      <c r="R95" s="244"/>
      <c r="S95" s="244"/>
      <c r="T95" s="68"/>
      <c r="U95" s="70"/>
      <c r="V95" s="70"/>
      <c r="W95" s="247"/>
      <c r="X95" s="244"/>
      <c r="Y95" s="244"/>
      <c r="Z95" s="247"/>
      <c r="AA95" s="244"/>
      <c r="AC95" s="311" t="s">
        <v>504</v>
      </c>
    </row>
    <row r="96" spans="1:29" ht="13.2" x14ac:dyDescent="0.25">
      <c r="A96" s="1" t="s">
        <v>104</v>
      </c>
      <c r="B96" s="65"/>
      <c r="C96" s="66" t="s">
        <v>589</v>
      </c>
      <c r="D96" s="65">
        <v>12</v>
      </c>
      <c r="E96" s="65" t="s">
        <v>26</v>
      </c>
      <c r="F96" s="67">
        <v>5500000</v>
      </c>
      <c r="G96" s="154">
        <f>ROUNDDOWN(D96*F96,-3)</f>
        <v>66000000</v>
      </c>
      <c r="H96" s="188"/>
      <c r="I96" s="66" t="s">
        <v>589</v>
      </c>
      <c r="J96" s="65" cm="1">
        <f t="array" aca="1" ref="J96" ca="1">INDIRECT($J$5&amp;ROW())</f>
        <v>12</v>
      </c>
      <c r="K96" s="65" t="s">
        <v>26</v>
      </c>
      <c r="L96" s="67" cm="1">
        <f t="array" aca="1" ref="L96" ca="1">INDIRECT($L$5&amp;ROW())</f>
        <v>5500000</v>
      </c>
      <c r="M96" s="67">
        <f ca="1">ROUNDDOWN(J96*L96,-3)</f>
        <v>66000000</v>
      </c>
      <c r="N96" s="67">
        <f ca="1">G96-M96</f>
        <v>0</v>
      </c>
      <c r="O96" s="154">
        <f ca="1">M96-Y96</f>
        <v>0</v>
      </c>
      <c r="P96" s="154">
        <f ca="1">IF(N96=0,O96-N96,IF(N96&lt;0,N96+O96,IF(N96&gt;0,N96-O96)))</f>
        <v>0</v>
      </c>
      <c r="Q96" s="240" t="str">
        <f ca="1">IF(AND(ISBLANK(H96),N96&lt;&gt;0),"Rev","")</f>
        <v/>
      </c>
      <c r="R96" s="244"/>
      <c r="S96" s="244"/>
      <c r="T96" s="65">
        <v>12</v>
      </c>
      <c r="U96" s="67">
        <v>5500000</v>
      </c>
      <c r="V96" s="67">
        <f>ROUNDDOWN(T96*U96,-3)</f>
        <v>66000000</v>
      </c>
      <c r="W96" s="247">
        <v>12</v>
      </c>
      <c r="X96" s="247">
        <v>5500000</v>
      </c>
      <c r="Y96" s="67">
        <f>ROUNDDOWN(W96*X96,-3)</f>
        <v>66000000</v>
      </c>
      <c r="Z96" s="247"/>
      <c r="AA96" s="244"/>
    </row>
    <row r="97" spans="1:29" ht="13.2" x14ac:dyDescent="0.25">
      <c r="A97" s="1" t="s">
        <v>590</v>
      </c>
      <c r="B97" s="80" t="s">
        <v>38</v>
      </c>
      <c r="C97" s="81" t="s">
        <v>97</v>
      </c>
      <c r="D97" s="80"/>
      <c r="E97" s="80"/>
      <c r="F97" s="82"/>
      <c r="G97" s="159">
        <f>SUM(G98,G104,G106)</f>
        <v>102920000</v>
      </c>
      <c r="H97" s="193" t="s">
        <v>38</v>
      </c>
      <c r="I97" s="81" t="s">
        <v>97</v>
      </c>
      <c r="J97" s="80"/>
      <c r="K97" s="80"/>
      <c r="L97" s="82"/>
      <c r="M97" s="82">
        <f ca="1">SUM(M98,M104,M106)</f>
        <v>110920000</v>
      </c>
      <c r="N97" s="82">
        <f ca="1">SUM(N98,N104,N106)</f>
        <v>-8000000</v>
      </c>
      <c r="O97" s="159">
        <f ca="1">SUM(O98,O104,O106)</f>
        <v>1500000</v>
      </c>
      <c r="P97" s="159">
        <f ca="1">SUM(P98,P104,P106)</f>
        <v>-6500000</v>
      </c>
      <c r="Q97" s="279" t="s">
        <v>1007</v>
      </c>
      <c r="R97" s="244" t="s">
        <v>502</v>
      </c>
      <c r="S97" s="244" t="s">
        <v>504</v>
      </c>
      <c r="T97" s="80"/>
      <c r="U97" s="82"/>
      <c r="V97" s="82"/>
      <c r="W97" s="247"/>
      <c r="X97" s="244"/>
      <c r="Y97" s="244"/>
      <c r="Z97" s="247"/>
      <c r="AA97" s="244"/>
      <c r="AC97" s="311"/>
    </row>
    <row r="98" spans="1:29" ht="13.2" x14ac:dyDescent="0.25">
      <c r="A98" s="1" t="s">
        <v>591</v>
      </c>
      <c r="B98" s="68" t="s">
        <v>523</v>
      </c>
      <c r="C98" s="69" t="s">
        <v>24</v>
      </c>
      <c r="D98" s="68"/>
      <c r="E98" s="68"/>
      <c r="F98" s="70"/>
      <c r="G98" s="155">
        <f>SUM(G99:G103)</f>
        <v>23750000</v>
      </c>
      <c r="H98" s="189" t="s">
        <v>523</v>
      </c>
      <c r="I98" s="69" t="s">
        <v>24</v>
      </c>
      <c r="J98" s="68"/>
      <c r="K98" s="68"/>
      <c r="L98" s="70"/>
      <c r="M98" s="70">
        <f ca="1">SUM(M99:M103)</f>
        <v>23750000</v>
      </c>
      <c r="N98" s="70">
        <f ca="1">SUM(N99:N103)</f>
        <v>0</v>
      </c>
      <c r="O98" s="155">
        <f ca="1">SUM(O99:O103)</f>
        <v>1500000</v>
      </c>
      <c r="P98" s="155">
        <f ca="1">SUM(P99:P103)</f>
        <v>1500000</v>
      </c>
      <c r="Q98" s="279" t="s">
        <v>1007</v>
      </c>
      <c r="R98" s="244"/>
      <c r="S98" s="244"/>
      <c r="T98" s="68"/>
      <c r="U98" s="70"/>
      <c r="V98" s="70"/>
      <c r="W98" s="247"/>
      <c r="X98" s="244"/>
      <c r="Y98" s="244"/>
      <c r="Z98" s="247"/>
      <c r="AA98" s="244"/>
      <c r="AC98" s="311" t="s">
        <v>504</v>
      </c>
    </row>
    <row r="99" spans="1:29" ht="13.2" x14ac:dyDescent="0.25">
      <c r="A99" s="1" t="s">
        <v>592</v>
      </c>
      <c r="B99" s="65"/>
      <c r="C99" s="66" t="s">
        <v>555</v>
      </c>
      <c r="D99" s="65">
        <v>90</v>
      </c>
      <c r="E99" s="65" t="s">
        <v>26</v>
      </c>
      <c r="F99" s="67">
        <v>75000</v>
      </c>
      <c r="G99" s="154">
        <f>ROUNDDOWN(D99*F99,-3)</f>
        <v>6750000</v>
      </c>
      <c r="H99" s="188"/>
      <c r="I99" s="66" t="s">
        <v>555</v>
      </c>
      <c r="J99" s="65" cm="1">
        <f t="array" aca="1" ref="J99" ca="1">INDIRECT($J$5&amp;ROW())</f>
        <v>90</v>
      </c>
      <c r="K99" s="65" t="s">
        <v>26</v>
      </c>
      <c r="L99" s="67" cm="1">
        <f t="array" aca="1" ref="L99" ca="1">INDIRECT($L$5&amp;ROW())</f>
        <v>75000</v>
      </c>
      <c r="M99" s="67">
        <f ca="1">ROUNDDOWN(J99*L99,-3)</f>
        <v>6750000</v>
      </c>
      <c r="N99" s="67">
        <f ca="1">G99-M99</f>
        <v>0</v>
      </c>
      <c r="O99" s="154">
        <f ca="1">M99-Y99</f>
        <v>0</v>
      </c>
      <c r="P99" s="154">
        <f ca="1">IF(N99=0,O99-N99,IF(N99&lt;0,N99+O99,IF(N99&gt;0,N99-O99)))</f>
        <v>0</v>
      </c>
      <c r="Q99" s="240" t="str">
        <f ca="1">IF(AND(ISBLANK(H99),N99&lt;&gt;0),"Rev","")</f>
        <v/>
      </c>
      <c r="R99" s="244"/>
      <c r="S99" s="244"/>
      <c r="T99" s="65">
        <v>90</v>
      </c>
      <c r="U99" s="67">
        <v>75000</v>
      </c>
      <c r="V99" s="67">
        <f>ROUNDDOWN(T99*U99,-3)</f>
        <v>6750000</v>
      </c>
      <c r="W99" s="247">
        <v>90</v>
      </c>
      <c r="X99" s="247">
        <v>75000</v>
      </c>
      <c r="Y99" s="67">
        <f>ROUNDDOWN(W99*X99,-3)</f>
        <v>6750000</v>
      </c>
      <c r="Z99" s="247"/>
      <c r="AA99" s="244"/>
    </row>
    <row r="100" spans="1:29" ht="13.2" x14ac:dyDescent="0.25">
      <c r="A100" s="1" t="s">
        <v>593</v>
      </c>
      <c r="B100" s="65"/>
      <c r="C100" s="66" t="s">
        <v>556</v>
      </c>
      <c r="D100" s="65">
        <v>2</v>
      </c>
      <c r="E100" s="65" t="s">
        <v>120</v>
      </c>
      <c r="F100" s="67">
        <v>1500000</v>
      </c>
      <c r="G100" s="154">
        <f>ROUNDDOWN(D100*F100,-3)</f>
        <v>3000000</v>
      </c>
      <c r="H100" s="188"/>
      <c r="I100" s="66" t="s">
        <v>556</v>
      </c>
      <c r="J100" s="65" cm="1">
        <f t="array" aca="1" ref="J100" ca="1">INDIRECT($J$5&amp;ROW())</f>
        <v>2</v>
      </c>
      <c r="K100" s="65" t="s">
        <v>120</v>
      </c>
      <c r="L100" s="67" cm="1">
        <f t="array" aca="1" ref="L100" ca="1">INDIRECT($L$5&amp;ROW())</f>
        <v>1500000</v>
      </c>
      <c r="M100" s="67">
        <f ca="1">ROUNDDOWN(J100*L100,-3)</f>
        <v>3000000</v>
      </c>
      <c r="N100" s="67">
        <f ca="1">G100-M100</f>
        <v>0</v>
      </c>
      <c r="O100" s="154">
        <f ca="1">M100-Y100</f>
        <v>0</v>
      </c>
      <c r="P100" s="154">
        <f ca="1">IF(N100=0,O100-N100,IF(N100&lt;0,N100+O100,IF(N100&gt;0,N100-O100)))</f>
        <v>0</v>
      </c>
      <c r="Q100" s="240" t="str">
        <f ca="1">IF(AND(ISBLANK(H100),N100&lt;&gt;0),"Rev","")</f>
        <v/>
      </c>
      <c r="R100" s="244"/>
      <c r="S100" s="244"/>
      <c r="T100" s="65">
        <v>2</v>
      </c>
      <c r="U100" s="67">
        <v>1500000</v>
      </c>
      <c r="V100" s="67">
        <f>ROUNDDOWN(T100*U100,-3)</f>
        <v>3000000</v>
      </c>
      <c r="W100" s="247">
        <v>2</v>
      </c>
      <c r="X100" s="247">
        <v>1500000</v>
      </c>
      <c r="Y100" s="67">
        <f>ROUNDDOWN(W100*X100,-3)</f>
        <v>3000000</v>
      </c>
      <c r="Z100" s="247"/>
      <c r="AA100" s="244"/>
    </row>
    <row r="101" spans="1:29" ht="13.2" x14ac:dyDescent="0.25">
      <c r="A101" s="1" t="s">
        <v>594</v>
      </c>
      <c r="B101" s="65"/>
      <c r="C101" s="66" t="s">
        <v>557</v>
      </c>
      <c r="D101" s="65">
        <v>2</v>
      </c>
      <c r="E101" s="65" t="s">
        <v>120</v>
      </c>
      <c r="F101" s="67">
        <v>1500000</v>
      </c>
      <c r="G101" s="154">
        <f>ROUNDDOWN(D101*F101,-3)</f>
        <v>3000000</v>
      </c>
      <c r="H101" s="188"/>
      <c r="I101" s="66" t="s">
        <v>557</v>
      </c>
      <c r="J101" s="65" cm="1">
        <f t="array" aca="1" ref="J101" ca="1">INDIRECT($J$5&amp;ROW())</f>
        <v>2</v>
      </c>
      <c r="K101" s="65" t="s">
        <v>120</v>
      </c>
      <c r="L101" s="67" cm="1">
        <f t="array" aca="1" ref="L101" ca="1">INDIRECT($L$5&amp;ROW())</f>
        <v>1500000</v>
      </c>
      <c r="M101" s="67">
        <f ca="1">ROUNDDOWN(J101*L101,-3)</f>
        <v>3000000</v>
      </c>
      <c r="N101" s="67">
        <f ca="1">G101-M101</f>
        <v>0</v>
      </c>
      <c r="O101" s="154">
        <f ca="1">M101-Y101</f>
        <v>0</v>
      </c>
      <c r="P101" s="154">
        <f ca="1">IF(N101=0,O101-N101,IF(N101&lt;0,N101+O101,IF(N101&gt;0,N101-O101)))</f>
        <v>0</v>
      </c>
      <c r="Q101" s="240" t="str">
        <f ca="1">IF(AND(ISBLANK(H101),N101&lt;&gt;0),"Rev","")</f>
        <v/>
      </c>
      <c r="R101" s="244"/>
      <c r="S101" s="244"/>
      <c r="T101" s="65">
        <v>2</v>
      </c>
      <c r="U101" s="67">
        <v>1500000</v>
      </c>
      <c r="V101" s="67">
        <f>ROUNDDOWN(T101*U101,-3)</f>
        <v>3000000</v>
      </c>
      <c r="W101" s="247">
        <v>2</v>
      </c>
      <c r="X101" s="247">
        <v>1500000</v>
      </c>
      <c r="Y101" s="67">
        <f>ROUNDDOWN(W101*X101,-3)</f>
        <v>3000000</v>
      </c>
      <c r="Z101" s="247"/>
      <c r="AA101" s="244"/>
    </row>
    <row r="102" spans="1:29" ht="13.2" x14ac:dyDescent="0.25">
      <c r="A102" s="1" t="s">
        <v>595</v>
      </c>
      <c r="B102" s="65"/>
      <c r="C102" s="66" t="s">
        <v>558</v>
      </c>
      <c r="D102" s="65">
        <v>2</v>
      </c>
      <c r="E102" s="65" t="s">
        <v>120</v>
      </c>
      <c r="F102" s="67">
        <v>1000000</v>
      </c>
      <c r="G102" s="154">
        <f>ROUNDDOWN(D102*F102,-3)</f>
        <v>2000000</v>
      </c>
      <c r="H102" s="188"/>
      <c r="I102" s="66" t="s">
        <v>558</v>
      </c>
      <c r="J102" s="65" cm="1">
        <f t="array" aca="1" ref="J102" ca="1">INDIRECT($J$5&amp;ROW())</f>
        <v>2</v>
      </c>
      <c r="K102" s="65" t="s">
        <v>120</v>
      </c>
      <c r="L102" s="67" cm="1">
        <f t="array" aca="1" ref="L102" ca="1">INDIRECT($L$5&amp;ROW())</f>
        <v>1000000</v>
      </c>
      <c r="M102" s="67">
        <f ca="1">ROUNDDOWN(J102*L102,-3)</f>
        <v>2000000</v>
      </c>
      <c r="N102" s="67">
        <f ca="1">G102-M102</f>
        <v>0</v>
      </c>
      <c r="O102" s="154">
        <f ca="1">M102-Y102</f>
        <v>0</v>
      </c>
      <c r="P102" s="154">
        <f ca="1">IF(N102=0,O102-N102,IF(N102&lt;0,N102+O102,IF(N102&gt;0,N102-O102)))</f>
        <v>0</v>
      </c>
      <c r="Q102" s="240" t="str">
        <f ca="1">IF(AND(ISBLANK(H102),N102&lt;&gt;0),"Rev","")</f>
        <v/>
      </c>
      <c r="R102" s="244"/>
      <c r="S102" s="244"/>
      <c r="T102" s="65">
        <v>2</v>
      </c>
      <c r="U102" s="67">
        <v>1000000</v>
      </c>
      <c r="V102" s="67">
        <f>ROUNDDOWN(T102*U102,-3)</f>
        <v>2000000</v>
      </c>
      <c r="W102" s="247">
        <v>2</v>
      </c>
      <c r="X102" s="247">
        <v>1000000</v>
      </c>
      <c r="Y102" s="67">
        <f>ROUNDDOWN(W102*X102,-3)</f>
        <v>2000000</v>
      </c>
      <c r="Z102" s="247"/>
      <c r="AA102" s="244"/>
    </row>
    <row r="103" spans="1:29" ht="13.2" x14ac:dyDescent="0.25">
      <c r="A103" s="25" t="s">
        <v>596</v>
      </c>
      <c r="B103" s="65"/>
      <c r="C103" s="66" t="s">
        <v>597</v>
      </c>
      <c r="D103" s="65">
        <v>36</v>
      </c>
      <c r="E103" s="65" t="s">
        <v>26</v>
      </c>
      <c r="F103" s="67">
        <v>250000</v>
      </c>
      <c r="G103" s="154">
        <f>ROUNDDOWN(D103*F103,-3)</f>
        <v>9000000</v>
      </c>
      <c r="H103" s="188"/>
      <c r="I103" s="66" t="s">
        <v>597</v>
      </c>
      <c r="J103" s="65" cm="1">
        <f t="array" aca="1" ref="J103" ca="1">INDIRECT($J$5&amp;ROW())</f>
        <v>36</v>
      </c>
      <c r="K103" s="65" t="s">
        <v>26</v>
      </c>
      <c r="L103" s="67" cm="1">
        <f t="array" aca="1" ref="L103" ca="1">INDIRECT($L$5&amp;ROW())</f>
        <v>250000</v>
      </c>
      <c r="M103" s="67">
        <f ca="1">ROUNDDOWN(J103*L103,-3)</f>
        <v>9000000</v>
      </c>
      <c r="N103" s="67">
        <f ca="1">G103-M103</f>
        <v>0</v>
      </c>
      <c r="O103" s="154">
        <f ca="1">M103-Y103</f>
        <v>1500000</v>
      </c>
      <c r="P103" s="154">
        <f ca="1">IF(N103=0,O103-N103,IF(N103&lt;0,N103+O103,IF(N103&gt;0,N103-O103)))</f>
        <v>1500000</v>
      </c>
      <c r="Q103" s="240" t="str">
        <f ca="1">IF(AND(ISBLANK(H103),N103&lt;&gt;0),"Rev","")</f>
        <v/>
      </c>
      <c r="R103" s="244"/>
      <c r="S103" s="244"/>
      <c r="T103" s="65">
        <v>36</v>
      </c>
      <c r="U103" s="67">
        <v>250000</v>
      </c>
      <c r="V103" s="67">
        <f>ROUNDDOWN(T103*U103,-3)</f>
        <v>9000000</v>
      </c>
      <c r="W103" s="247">
        <v>30</v>
      </c>
      <c r="X103" s="247">
        <v>250000</v>
      </c>
      <c r="Y103" s="67">
        <f>ROUNDDOWN(W103*X103,-3)</f>
        <v>7500000</v>
      </c>
      <c r="Z103" s="247"/>
      <c r="AA103" s="244"/>
    </row>
    <row r="104" spans="1:29" ht="13.2" x14ac:dyDescent="0.25">
      <c r="A104" s="1" t="s">
        <v>598</v>
      </c>
      <c r="B104" s="74" t="s">
        <v>528</v>
      </c>
      <c r="C104" s="75" t="s">
        <v>31</v>
      </c>
      <c r="D104" s="74"/>
      <c r="E104" s="74"/>
      <c r="F104" s="76"/>
      <c r="G104" s="157">
        <f>G105</f>
        <v>10000000</v>
      </c>
      <c r="H104" s="191" t="s">
        <v>528</v>
      </c>
      <c r="I104" s="75" t="s">
        <v>31</v>
      </c>
      <c r="J104" s="74"/>
      <c r="K104" s="74"/>
      <c r="L104" s="76"/>
      <c r="M104" s="76">
        <f ca="1">M105</f>
        <v>18000000</v>
      </c>
      <c r="N104" s="76">
        <f ca="1">N105</f>
        <v>-8000000</v>
      </c>
      <c r="O104" s="157">
        <f ca="1">O105</f>
        <v>0</v>
      </c>
      <c r="P104" s="157">
        <f ca="1">P105</f>
        <v>-8000000</v>
      </c>
      <c r="Q104" s="279" t="s">
        <v>1007</v>
      </c>
      <c r="R104" s="244"/>
      <c r="S104" s="244"/>
      <c r="T104" s="74"/>
      <c r="U104" s="76"/>
      <c r="V104" s="76"/>
      <c r="W104" s="247"/>
      <c r="X104" s="244"/>
      <c r="Y104" s="244"/>
      <c r="Z104" s="247"/>
      <c r="AA104" s="244"/>
      <c r="AC104" s="311" t="s">
        <v>504</v>
      </c>
    </row>
    <row r="105" spans="1:29" ht="13.2" x14ac:dyDescent="0.25">
      <c r="A105" s="1" t="s">
        <v>599</v>
      </c>
      <c r="B105" s="65"/>
      <c r="C105" s="66" t="s">
        <v>559</v>
      </c>
      <c r="D105" s="65">
        <v>10</v>
      </c>
      <c r="E105" s="65" t="s">
        <v>33</v>
      </c>
      <c r="F105" s="67">
        <v>1000000</v>
      </c>
      <c r="G105" s="154">
        <f>ROUNDDOWN(D105*F105,-3)</f>
        <v>10000000</v>
      </c>
      <c r="H105" s="188"/>
      <c r="I105" s="271" t="s">
        <v>559</v>
      </c>
      <c r="J105" s="272" cm="1">
        <f t="array" aca="1" ref="J105" ca="1">INDIRECT($J$5&amp;ROW())</f>
        <v>20</v>
      </c>
      <c r="K105" s="272" t="s">
        <v>33</v>
      </c>
      <c r="L105" s="274" cm="1">
        <f t="array" aca="1" ref="L105" ca="1">INDIRECT($L$5&amp;ROW())</f>
        <v>900000</v>
      </c>
      <c r="M105" s="274">
        <f ca="1">ROUNDDOWN(J105*L105,-3)</f>
        <v>18000000</v>
      </c>
      <c r="N105" s="274">
        <f ca="1">G105-M105</f>
        <v>-8000000</v>
      </c>
      <c r="O105" s="154">
        <f ca="1">M105-Y105</f>
        <v>0</v>
      </c>
      <c r="P105" s="154">
        <f ca="1">IF(N105=0,O105-N105,IF(N105&lt;0,N105+O105,IF(N105&gt;0,N105-O105)))</f>
        <v>-8000000</v>
      </c>
      <c r="Q105" s="253" t="str">
        <f ca="1">IF(AND(ISBLANK(H105),N105&lt;&gt;0),"Rev","")</f>
        <v>Rev</v>
      </c>
      <c r="R105" s="244"/>
      <c r="S105" s="244"/>
      <c r="T105" s="65">
        <v>20</v>
      </c>
      <c r="U105" s="67">
        <v>900000</v>
      </c>
      <c r="V105" s="67">
        <f>ROUNDDOWN(T105*U105,-3)</f>
        <v>18000000</v>
      </c>
      <c r="W105" s="247">
        <v>20</v>
      </c>
      <c r="X105" s="247">
        <v>900000</v>
      </c>
      <c r="Y105" s="67">
        <f>ROUNDDOWN(W105*X105,-3)</f>
        <v>18000000</v>
      </c>
      <c r="Z105" s="247"/>
      <c r="AA105" s="244"/>
    </row>
    <row r="106" spans="1:29" ht="13.2" x14ac:dyDescent="0.25">
      <c r="A106" s="1" t="s">
        <v>600</v>
      </c>
      <c r="B106" s="68" t="s">
        <v>525</v>
      </c>
      <c r="C106" s="69" t="s">
        <v>35</v>
      </c>
      <c r="D106" s="68"/>
      <c r="E106" s="68"/>
      <c r="F106" s="70"/>
      <c r="G106" s="155">
        <f>G107</f>
        <v>69170000</v>
      </c>
      <c r="H106" s="189" t="s">
        <v>525</v>
      </c>
      <c r="I106" s="69" t="s">
        <v>35</v>
      </c>
      <c r="J106" s="68"/>
      <c r="K106" s="68"/>
      <c r="L106" s="70"/>
      <c r="M106" s="70">
        <f ca="1">M107</f>
        <v>69170000</v>
      </c>
      <c r="N106" s="70">
        <f ca="1">N107</f>
        <v>0</v>
      </c>
      <c r="O106" s="155">
        <f ca="1">O107</f>
        <v>0</v>
      </c>
      <c r="P106" s="155">
        <f ca="1">P107</f>
        <v>0</v>
      </c>
      <c r="Q106" s="279" t="s">
        <v>1007</v>
      </c>
      <c r="R106" s="244"/>
      <c r="S106" s="244"/>
      <c r="T106" s="68"/>
      <c r="U106" s="70"/>
      <c r="V106" s="70"/>
      <c r="W106" s="247"/>
      <c r="X106" s="244"/>
      <c r="Y106" s="244"/>
      <c r="Z106" s="247"/>
      <c r="AA106" s="244"/>
      <c r="AC106" s="311" t="s">
        <v>504</v>
      </c>
    </row>
    <row r="107" spans="1:29" ht="13.2" x14ac:dyDescent="0.25">
      <c r="A107" s="1" t="s">
        <v>601</v>
      </c>
      <c r="B107" s="65"/>
      <c r="C107" s="66" t="s">
        <v>602</v>
      </c>
      <c r="D107" s="65">
        <v>26</v>
      </c>
      <c r="E107" s="65" t="s">
        <v>26</v>
      </c>
      <c r="F107" s="67">
        <v>2660417</v>
      </c>
      <c r="G107" s="154">
        <f>ROUNDDOWN(D107*F107,-3)</f>
        <v>69170000</v>
      </c>
      <c r="H107" s="188"/>
      <c r="I107" s="66" t="s">
        <v>602</v>
      </c>
      <c r="J107" s="65" cm="1">
        <f t="array" aca="1" ref="J107" ca="1">INDIRECT($J$5&amp;ROW())</f>
        <v>26</v>
      </c>
      <c r="K107" s="65" t="s">
        <v>26</v>
      </c>
      <c r="L107" s="67" cm="1">
        <f t="array" aca="1" ref="L107" ca="1">INDIRECT($L$5&amp;ROW())</f>
        <v>2660417</v>
      </c>
      <c r="M107" s="67">
        <f ca="1">ROUNDDOWN(J107*L107,-3)</f>
        <v>69170000</v>
      </c>
      <c r="N107" s="67">
        <f ca="1">G107-M107</f>
        <v>0</v>
      </c>
      <c r="O107" s="154">
        <f ca="1">M107-Y107</f>
        <v>0</v>
      </c>
      <c r="P107" s="154">
        <f ca="1">IF(N107=0,O107-N107,IF(N107&lt;0,N107+O107,IF(N107&gt;0,N107-O107)))</f>
        <v>0</v>
      </c>
      <c r="Q107" s="240" t="str">
        <f ca="1">IF(AND(ISBLANK(H107),N107&lt;&gt;0),"Rev","")</f>
        <v/>
      </c>
      <c r="R107" s="244"/>
      <c r="S107" s="244"/>
      <c r="T107" s="65">
        <v>26</v>
      </c>
      <c r="U107" s="67">
        <v>2660417</v>
      </c>
      <c r="V107" s="67">
        <f>ROUNDDOWN(T107*U107,-3)</f>
        <v>69170000</v>
      </c>
      <c r="W107" s="247">
        <v>26</v>
      </c>
      <c r="X107" s="247">
        <v>2660417</v>
      </c>
      <c r="Y107" s="67">
        <f>ROUNDDOWN(W107*X107,-3)</f>
        <v>69170000</v>
      </c>
      <c r="Z107" s="247"/>
      <c r="AA107" s="244"/>
    </row>
    <row r="108" spans="1:29" ht="13.2" x14ac:dyDescent="0.25">
      <c r="A108" s="1" t="s">
        <v>105</v>
      </c>
      <c r="B108" s="83" t="s">
        <v>105</v>
      </c>
      <c r="C108" s="84" t="s">
        <v>106</v>
      </c>
      <c r="D108" s="83"/>
      <c r="E108" s="83"/>
      <c r="F108" s="85"/>
      <c r="G108" s="160">
        <f>SUM(G109,G544)</f>
        <v>22288180000</v>
      </c>
      <c r="H108" s="194" t="s">
        <v>105</v>
      </c>
      <c r="I108" s="84" t="s">
        <v>106</v>
      </c>
      <c r="J108" s="83"/>
      <c r="K108" s="83"/>
      <c r="L108" s="85"/>
      <c r="M108" s="85">
        <f ca="1">SUM(M109,M544)</f>
        <v>22930387000</v>
      </c>
      <c r="N108" s="85">
        <f ca="1">SUM(N109,N544)</f>
        <v>-642207000</v>
      </c>
      <c r="O108" s="160">
        <f ca="1">SUM(O109,O544)</f>
        <v>279641000</v>
      </c>
      <c r="P108" s="160">
        <f ca="1">SUM(P109,P544)</f>
        <v>-362566000</v>
      </c>
      <c r="Q108" s="286"/>
      <c r="R108" s="244"/>
      <c r="S108" s="244"/>
      <c r="T108" s="83"/>
      <c r="U108" s="85"/>
      <c r="V108" s="85"/>
      <c r="W108" s="247"/>
      <c r="X108" s="244"/>
      <c r="Y108" s="244"/>
      <c r="Z108" s="247"/>
      <c r="AA108" s="244"/>
    </row>
    <row r="109" spans="1:29" ht="26.4" x14ac:dyDescent="0.25">
      <c r="A109" s="1" t="s">
        <v>107</v>
      </c>
      <c r="B109" s="86" t="s">
        <v>603</v>
      </c>
      <c r="C109" s="87" t="s">
        <v>108</v>
      </c>
      <c r="D109" s="86"/>
      <c r="E109" s="86"/>
      <c r="F109" s="88"/>
      <c r="G109" s="161">
        <f>SUM(G110,G116,G335,G341)</f>
        <v>13788180000</v>
      </c>
      <c r="H109" s="195" t="s">
        <v>603</v>
      </c>
      <c r="I109" s="87" t="s">
        <v>108</v>
      </c>
      <c r="J109" s="86"/>
      <c r="K109" s="86"/>
      <c r="L109" s="88"/>
      <c r="M109" s="88">
        <f ca="1">SUM(M110,M116,M335,M341)</f>
        <v>14430387000</v>
      </c>
      <c r="N109" s="88">
        <f ca="1">SUM(N110,N116,N335,N341)</f>
        <v>-642207000</v>
      </c>
      <c r="O109" s="161">
        <f ca="1">SUM(O110,O116,O335,O341)</f>
        <v>143250000</v>
      </c>
      <c r="P109" s="161">
        <f ca="1">SUM(P110,P116,P335,P341)</f>
        <v>-498957000</v>
      </c>
      <c r="Q109" s="287"/>
      <c r="R109" s="244"/>
      <c r="S109" s="244"/>
      <c r="T109" s="86"/>
      <c r="U109" s="88"/>
      <c r="V109" s="88"/>
      <c r="W109" s="247"/>
      <c r="X109" s="244"/>
      <c r="Y109" s="244"/>
      <c r="Z109" s="247"/>
      <c r="AA109" s="244"/>
    </row>
    <row r="110" spans="1:29" ht="26.4" x14ac:dyDescent="0.25">
      <c r="A110" s="1" t="s">
        <v>109</v>
      </c>
      <c r="B110" s="89" t="s">
        <v>110</v>
      </c>
      <c r="C110" s="90" t="s">
        <v>604</v>
      </c>
      <c r="D110" s="89">
        <v>2</v>
      </c>
      <c r="E110" s="89" t="s">
        <v>111</v>
      </c>
      <c r="F110" s="91"/>
      <c r="G110" s="162">
        <f>G111</f>
        <v>260000000</v>
      </c>
      <c r="H110" s="196" t="s">
        <v>110</v>
      </c>
      <c r="I110" s="90" t="s">
        <v>604</v>
      </c>
      <c r="J110" s="89">
        <v>2</v>
      </c>
      <c r="K110" s="89" t="s">
        <v>111</v>
      </c>
      <c r="L110" s="91"/>
      <c r="M110" s="91">
        <f ca="1">M111</f>
        <v>260000000</v>
      </c>
      <c r="N110" s="91">
        <f t="shared" ref="N110:P112" ca="1" si="1">N111</f>
        <v>0</v>
      </c>
      <c r="O110" s="162">
        <f t="shared" ca="1" si="1"/>
        <v>0</v>
      </c>
      <c r="P110" s="162">
        <f t="shared" ca="1" si="1"/>
        <v>0</v>
      </c>
      <c r="Q110" s="288"/>
      <c r="R110" s="244"/>
      <c r="S110" s="244"/>
      <c r="T110" s="89">
        <v>2</v>
      </c>
      <c r="U110" s="91"/>
      <c r="V110" s="91"/>
      <c r="W110" s="247"/>
      <c r="X110" s="244"/>
      <c r="Y110" s="244"/>
      <c r="Z110" s="247"/>
      <c r="AA110" s="244"/>
    </row>
    <row r="111" spans="1:29" ht="26.4" x14ac:dyDescent="0.25">
      <c r="A111" s="1" t="s">
        <v>112</v>
      </c>
      <c r="B111" s="92" t="s">
        <v>113</v>
      </c>
      <c r="C111" s="93" t="s">
        <v>605</v>
      </c>
      <c r="D111" s="92">
        <v>2</v>
      </c>
      <c r="E111" s="92" t="s">
        <v>111</v>
      </c>
      <c r="F111" s="94"/>
      <c r="G111" s="163">
        <f>G112</f>
        <v>260000000</v>
      </c>
      <c r="H111" s="197" t="s">
        <v>113</v>
      </c>
      <c r="I111" s="93" t="s">
        <v>605</v>
      </c>
      <c r="J111" s="92">
        <v>2</v>
      </c>
      <c r="K111" s="92" t="s">
        <v>111</v>
      </c>
      <c r="L111" s="94"/>
      <c r="M111" s="94">
        <f ca="1">M112</f>
        <v>260000000</v>
      </c>
      <c r="N111" s="94">
        <f t="shared" ca="1" si="1"/>
        <v>0</v>
      </c>
      <c r="O111" s="163">
        <f t="shared" ca="1" si="1"/>
        <v>0</v>
      </c>
      <c r="P111" s="163">
        <f t="shared" ca="1" si="1"/>
        <v>0</v>
      </c>
      <c r="Q111" s="289"/>
      <c r="R111" s="244"/>
      <c r="S111" s="244"/>
      <c r="T111" s="92">
        <v>2</v>
      </c>
      <c r="U111" s="94"/>
      <c r="V111" s="94"/>
      <c r="W111" s="247"/>
      <c r="X111" s="244"/>
      <c r="Y111" s="244"/>
      <c r="Z111" s="247"/>
      <c r="AA111" s="244"/>
    </row>
    <row r="112" spans="1:29" ht="26.4" x14ac:dyDescent="0.25">
      <c r="A112" s="1" t="s">
        <v>114</v>
      </c>
      <c r="B112" s="95" t="s">
        <v>606</v>
      </c>
      <c r="C112" s="96" t="s">
        <v>115</v>
      </c>
      <c r="D112" s="95"/>
      <c r="E112" s="95" t="s">
        <v>554</v>
      </c>
      <c r="F112" s="97"/>
      <c r="G112" s="164">
        <f>G113</f>
        <v>260000000</v>
      </c>
      <c r="H112" s="198" t="s">
        <v>606</v>
      </c>
      <c r="I112" s="96" t="s">
        <v>115</v>
      </c>
      <c r="J112" s="95"/>
      <c r="K112" s="95" t="s">
        <v>554</v>
      </c>
      <c r="L112" s="97"/>
      <c r="M112" s="97">
        <f ca="1">M113</f>
        <v>260000000</v>
      </c>
      <c r="N112" s="97">
        <f t="shared" ca="1" si="1"/>
        <v>0</v>
      </c>
      <c r="O112" s="164">
        <f t="shared" ca="1" si="1"/>
        <v>0</v>
      </c>
      <c r="P112" s="164">
        <f t="shared" ca="1" si="1"/>
        <v>0</v>
      </c>
      <c r="Q112" s="290"/>
      <c r="R112" s="244"/>
      <c r="S112" s="244"/>
      <c r="T112" s="95"/>
      <c r="U112" s="97"/>
      <c r="V112" s="97"/>
      <c r="W112" s="247"/>
      <c r="X112" s="244"/>
      <c r="Y112" s="244"/>
      <c r="Z112" s="247"/>
      <c r="AA112" s="244"/>
    </row>
    <row r="113" spans="1:29" ht="13.2" x14ac:dyDescent="0.25">
      <c r="A113" s="1" t="s">
        <v>116</v>
      </c>
      <c r="B113" s="80" t="s">
        <v>21</v>
      </c>
      <c r="C113" s="81" t="s">
        <v>607</v>
      </c>
      <c r="D113" s="80"/>
      <c r="E113" s="80"/>
      <c r="F113" s="82"/>
      <c r="G113" s="159">
        <f>G114</f>
        <v>260000000</v>
      </c>
      <c r="H113" s="193" t="s">
        <v>21</v>
      </c>
      <c r="I113" s="81" t="s">
        <v>607</v>
      </c>
      <c r="J113" s="80"/>
      <c r="K113" s="80"/>
      <c r="L113" s="82"/>
      <c r="M113" s="82">
        <f t="shared" ref="M113:P114" ca="1" si="2">M114</f>
        <v>260000000</v>
      </c>
      <c r="N113" s="82">
        <f t="shared" ca="1" si="2"/>
        <v>0</v>
      </c>
      <c r="O113" s="159">
        <f t="shared" ca="1" si="2"/>
        <v>0</v>
      </c>
      <c r="P113" s="159">
        <f t="shared" ca="1" si="2"/>
        <v>0</v>
      </c>
      <c r="Q113" s="285"/>
      <c r="R113" s="244" t="s">
        <v>505</v>
      </c>
      <c r="S113" s="244" t="s">
        <v>506</v>
      </c>
      <c r="T113" s="80"/>
      <c r="U113" s="82"/>
      <c r="V113" s="82"/>
      <c r="W113" s="247"/>
      <c r="X113" s="244"/>
      <c r="Y113" s="244"/>
      <c r="Z113" s="247"/>
      <c r="AA113" s="244"/>
      <c r="AC113" s="311"/>
    </row>
    <row r="114" spans="1:29" ht="13.2" x14ac:dyDescent="0.25">
      <c r="A114" s="1" t="s">
        <v>117</v>
      </c>
      <c r="B114" s="62" t="s">
        <v>608</v>
      </c>
      <c r="C114" s="63" t="s">
        <v>118</v>
      </c>
      <c r="D114" s="62"/>
      <c r="E114" s="62"/>
      <c r="F114" s="64"/>
      <c r="G114" s="153">
        <f>G115</f>
        <v>260000000</v>
      </c>
      <c r="H114" s="187" t="s">
        <v>608</v>
      </c>
      <c r="I114" s="63" t="s">
        <v>118</v>
      </c>
      <c r="J114" s="62"/>
      <c r="K114" s="62"/>
      <c r="L114" s="64"/>
      <c r="M114" s="64">
        <f t="shared" ca="1" si="2"/>
        <v>260000000</v>
      </c>
      <c r="N114" s="64">
        <f t="shared" ca="1" si="2"/>
        <v>0</v>
      </c>
      <c r="O114" s="153">
        <f t="shared" ca="1" si="2"/>
        <v>0</v>
      </c>
      <c r="P114" s="153">
        <f t="shared" ca="1" si="2"/>
        <v>0</v>
      </c>
      <c r="Q114" s="280"/>
      <c r="R114" s="244"/>
      <c r="S114" s="244"/>
      <c r="T114" s="62"/>
      <c r="U114" s="64"/>
      <c r="V114" s="64"/>
      <c r="W114" s="247"/>
      <c r="X114" s="244"/>
      <c r="Y114" s="244"/>
      <c r="Z114" s="247"/>
      <c r="AA114" s="244"/>
      <c r="AC114" s="311" t="s">
        <v>506</v>
      </c>
    </row>
    <row r="115" spans="1:29" ht="13.2" x14ac:dyDescent="0.25">
      <c r="A115" s="1" t="s">
        <v>119</v>
      </c>
      <c r="B115" s="65"/>
      <c r="C115" s="66" t="s">
        <v>609</v>
      </c>
      <c r="D115" s="65">
        <v>1</v>
      </c>
      <c r="E115" s="65" t="s">
        <v>120</v>
      </c>
      <c r="F115" s="67">
        <v>260000000</v>
      </c>
      <c r="G115" s="154">
        <f>ROUNDDOWN(D115*F115,-3)</f>
        <v>260000000</v>
      </c>
      <c r="H115" s="188"/>
      <c r="I115" s="66" t="s">
        <v>609</v>
      </c>
      <c r="J115" s="65" cm="1">
        <f t="array" aca="1" ref="J115" ca="1">INDIRECT($J$5&amp;ROW())</f>
        <v>1</v>
      </c>
      <c r="K115" s="65" t="s">
        <v>120</v>
      </c>
      <c r="L115" s="67" cm="1">
        <f t="array" aca="1" ref="L115" ca="1">INDIRECT($L$5&amp;ROW())</f>
        <v>260000000</v>
      </c>
      <c r="M115" s="67">
        <f ca="1">ROUNDDOWN(J115*L115,-3)</f>
        <v>260000000</v>
      </c>
      <c r="N115" s="67">
        <f ca="1">G115-M115</f>
        <v>0</v>
      </c>
      <c r="O115" s="154">
        <f ca="1">M115-Y115</f>
        <v>0</v>
      </c>
      <c r="P115" s="154">
        <f ca="1">IF(N115=0,O115-N115,IF(N115&lt;0,N115+O115,IF(N115&gt;0,N115-O115)))</f>
        <v>0</v>
      </c>
      <c r="Q115" s="240" t="str">
        <f ca="1">IF(AND(ISBLANK(H115),N115&lt;&gt;0),"Rev","")</f>
        <v/>
      </c>
      <c r="R115" s="244"/>
      <c r="S115" s="244"/>
      <c r="T115" s="65">
        <v>1</v>
      </c>
      <c r="U115" s="67">
        <v>260000000</v>
      </c>
      <c r="V115" s="67">
        <f>ROUNDDOWN(T115*U115,-3)</f>
        <v>260000000</v>
      </c>
      <c r="W115" s="247">
        <v>1</v>
      </c>
      <c r="X115" s="247">
        <v>260000000</v>
      </c>
      <c r="Y115" s="67">
        <f>ROUNDDOWN(W115*X115,-3)</f>
        <v>260000000</v>
      </c>
      <c r="Z115" s="247"/>
      <c r="AA115" s="244"/>
    </row>
    <row r="116" spans="1:29" ht="13.2" customHeight="1" x14ac:dyDescent="0.25">
      <c r="A116" s="1" t="s">
        <v>121</v>
      </c>
      <c r="B116" s="98" t="s">
        <v>122</v>
      </c>
      <c r="C116" s="99" t="s">
        <v>610</v>
      </c>
      <c r="D116" s="98">
        <v>8</v>
      </c>
      <c r="E116" s="596" t="s">
        <v>611</v>
      </c>
      <c r="F116" s="597"/>
      <c r="G116" s="165">
        <f>SUM(G117,G132,G250)</f>
        <v>10694573000</v>
      </c>
      <c r="H116" s="199" t="s">
        <v>122</v>
      </c>
      <c r="I116" s="99" t="s">
        <v>610</v>
      </c>
      <c r="J116" s="98">
        <v>8</v>
      </c>
      <c r="K116" s="236" t="s">
        <v>611</v>
      </c>
      <c r="L116" s="237"/>
      <c r="M116" s="100">
        <f ca="1">SUM(M117,M132,M250)</f>
        <v>11171359000</v>
      </c>
      <c r="N116" s="100">
        <f ca="1">SUM(N117,N132,N250)</f>
        <v>-476786000</v>
      </c>
      <c r="O116" s="165">
        <f ca="1">SUM(O117,O132,O250)</f>
        <v>35000000</v>
      </c>
      <c r="P116" s="165">
        <f ca="1">SUM(P117,P132,P250)</f>
        <v>-441786000</v>
      </c>
      <c r="Q116" s="291"/>
      <c r="R116" s="244"/>
      <c r="S116" s="244"/>
      <c r="T116" s="98">
        <v>8</v>
      </c>
      <c r="U116" s="249"/>
      <c r="V116" s="249"/>
      <c r="W116" s="247"/>
      <c r="X116" s="244"/>
      <c r="Y116" s="244"/>
      <c r="Z116" s="247"/>
      <c r="AA116" s="244"/>
    </row>
    <row r="117" spans="1:29" ht="13.2" x14ac:dyDescent="0.25">
      <c r="A117" s="1" t="s">
        <v>124</v>
      </c>
      <c r="B117" s="101" t="s">
        <v>125</v>
      </c>
      <c r="C117" s="102" t="s">
        <v>126</v>
      </c>
      <c r="D117" s="101">
        <v>1</v>
      </c>
      <c r="E117" s="101" t="s">
        <v>123</v>
      </c>
      <c r="F117" s="103"/>
      <c r="G117" s="166">
        <f>G118</f>
        <v>253780000</v>
      </c>
      <c r="H117" s="200" t="s">
        <v>125</v>
      </c>
      <c r="I117" s="102" t="s">
        <v>126</v>
      </c>
      <c r="J117" s="101">
        <v>1</v>
      </c>
      <c r="K117" s="101" t="s">
        <v>123</v>
      </c>
      <c r="L117" s="103"/>
      <c r="M117" s="103">
        <f t="shared" ref="M117:P118" ca="1" si="3">M118</f>
        <v>253780000</v>
      </c>
      <c r="N117" s="103">
        <f t="shared" ca="1" si="3"/>
        <v>0</v>
      </c>
      <c r="O117" s="166">
        <f t="shared" ca="1" si="3"/>
        <v>2000000</v>
      </c>
      <c r="P117" s="166">
        <f t="shared" ca="1" si="3"/>
        <v>2000000</v>
      </c>
      <c r="Q117" s="292"/>
      <c r="R117" s="244"/>
      <c r="S117" s="244"/>
      <c r="T117" s="101">
        <v>1</v>
      </c>
      <c r="U117" s="103"/>
      <c r="V117" s="103"/>
      <c r="W117" s="247"/>
      <c r="X117" s="244"/>
      <c r="Y117" s="244"/>
      <c r="Z117" s="247"/>
      <c r="AA117" s="244"/>
    </row>
    <row r="118" spans="1:29" ht="13.2" x14ac:dyDescent="0.25">
      <c r="A118" s="1" t="s">
        <v>612</v>
      </c>
      <c r="B118" s="104" t="s">
        <v>613</v>
      </c>
      <c r="C118" s="105" t="s">
        <v>127</v>
      </c>
      <c r="D118" s="104"/>
      <c r="E118" s="104" t="s">
        <v>554</v>
      </c>
      <c r="F118" s="106"/>
      <c r="G118" s="167">
        <f>G119</f>
        <v>253780000</v>
      </c>
      <c r="H118" s="201" t="s">
        <v>613</v>
      </c>
      <c r="I118" s="105" t="s">
        <v>127</v>
      </c>
      <c r="J118" s="104"/>
      <c r="K118" s="104" t="s">
        <v>554</v>
      </c>
      <c r="L118" s="106"/>
      <c r="M118" s="106">
        <f t="shared" ca="1" si="3"/>
        <v>253780000</v>
      </c>
      <c r="N118" s="106">
        <f t="shared" ca="1" si="3"/>
        <v>0</v>
      </c>
      <c r="O118" s="167">
        <f t="shared" ca="1" si="3"/>
        <v>2000000</v>
      </c>
      <c r="P118" s="167">
        <f t="shared" ca="1" si="3"/>
        <v>2000000</v>
      </c>
      <c r="Q118" s="293"/>
      <c r="R118" s="244"/>
      <c r="S118" s="244"/>
      <c r="T118" s="104"/>
      <c r="U118" s="106"/>
      <c r="V118" s="106"/>
      <c r="W118" s="247"/>
      <c r="X118" s="244"/>
      <c r="Y118" s="244"/>
      <c r="Z118" s="247"/>
      <c r="AA118" s="244"/>
    </row>
    <row r="119" spans="1:29" ht="13.2" x14ac:dyDescent="0.25">
      <c r="A119" s="1" t="s">
        <v>614</v>
      </c>
      <c r="B119" s="107" t="s">
        <v>21</v>
      </c>
      <c r="C119" s="108" t="s">
        <v>128</v>
      </c>
      <c r="D119" s="107"/>
      <c r="E119" s="107"/>
      <c r="F119" s="109"/>
      <c r="G119" s="168">
        <f>SUM(G120,G125,G128,G130)</f>
        <v>253780000</v>
      </c>
      <c r="H119" s="202" t="s">
        <v>21</v>
      </c>
      <c r="I119" s="108" t="s">
        <v>128</v>
      </c>
      <c r="J119" s="107"/>
      <c r="K119" s="107"/>
      <c r="L119" s="109"/>
      <c r="M119" s="109">
        <f ca="1">SUM(M120,M125,M128,M130)</f>
        <v>253780000</v>
      </c>
      <c r="N119" s="109">
        <f ca="1">SUM(N120,N125,N128,N130)</f>
        <v>0</v>
      </c>
      <c r="O119" s="168">
        <f ca="1">SUM(O120,O125,O128,O130)</f>
        <v>2000000</v>
      </c>
      <c r="P119" s="168">
        <f ca="1">SUM(P120,P125,P128,P130)</f>
        <v>2000000</v>
      </c>
      <c r="Q119" s="294"/>
      <c r="R119" s="244" t="s">
        <v>507</v>
      </c>
      <c r="S119" s="244" t="s">
        <v>508</v>
      </c>
      <c r="T119" s="107"/>
      <c r="U119" s="109"/>
      <c r="V119" s="109"/>
      <c r="W119" s="247"/>
      <c r="X119" s="244"/>
      <c r="Y119" s="244"/>
      <c r="Z119" s="247"/>
      <c r="AA119" s="244"/>
      <c r="AC119" s="311"/>
    </row>
    <row r="120" spans="1:29" ht="13.2" x14ac:dyDescent="0.25">
      <c r="A120" s="1" t="s">
        <v>615</v>
      </c>
      <c r="B120" s="110" t="s">
        <v>523</v>
      </c>
      <c r="C120" s="111" t="s">
        <v>24</v>
      </c>
      <c r="D120" s="110"/>
      <c r="E120" s="110"/>
      <c r="F120" s="112"/>
      <c r="G120" s="169">
        <f>SUM(G121:G124)</f>
        <v>39000000</v>
      </c>
      <c r="H120" s="203" t="s">
        <v>523</v>
      </c>
      <c r="I120" s="111" t="s">
        <v>24</v>
      </c>
      <c r="J120" s="110"/>
      <c r="K120" s="110"/>
      <c r="L120" s="112"/>
      <c r="M120" s="112">
        <f ca="1">SUM(M121:M124)</f>
        <v>39000000</v>
      </c>
      <c r="N120" s="112">
        <f ca="1">SUM(N121:N124)</f>
        <v>0</v>
      </c>
      <c r="O120" s="169">
        <f ca="1">SUM(O121:O124)</f>
        <v>0</v>
      </c>
      <c r="P120" s="169">
        <f ca="1">SUM(P121:P124)</f>
        <v>0</v>
      </c>
      <c r="Q120" s="295"/>
      <c r="R120" s="244"/>
      <c r="S120" s="244"/>
      <c r="T120" s="110"/>
      <c r="U120" s="112"/>
      <c r="V120" s="112"/>
      <c r="W120" s="247"/>
      <c r="X120" s="244"/>
      <c r="Y120" s="244"/>
      <c r="Z120" s="247"/>
      <c r="AA120" s="244"/>
      <c r="AC120" s="311" t="s">
        <v>508</v>
      </c>
    </row>
    <row r="121" spans="1:29" ht="13.2" x14ac:dyDescent="0.25">
      <c r="A121" s="1" t="s">
        <v>616</v>
      </c>
      <c r="B121" s="65"/>
      <c r="C121" s="66" t="s">
        <v>555</v>
      </c>
      <c r="D121" s="65">
        <v>200</v>
      </c>
      <c r="E121" s="65" t="s">
        <v>26</v>
      </c>
      <c r="F121" s="67">
        <v>75000</v>
      </c>
      <c r="G121" s="154">
        <f>ROUNDDOWN(D121*F121,-3)</f>
        <v>15000000</v>
      </c>
      <c r="H121" s="188"/>
      <c r="I121" s="66" t="s">
        <v>555</v>
      </c>
      <c r="J121" s="65" cm="1">
        <f t="array" aca="1" ref="J121" ca="1">INDIRECT($J$5&amp;ROW())</f>
        <v>200</v>
      </c>
      <c r="K121" s="65" t="s">
        <v>26</v>
      </c>
      <c r="L121" s="67" cm="1">
        <f t="array" aca="1" ref="L121" ca="1">INDIRECT($L$5&amp;ROW())</f>
        <v>75000</v>
      </c>
      <c r="M121" s="67">
        <f ca="1">ROUNDDOWN(J121*L121,-3)</f>
        <v>15000000</v>
      </c>
      <c r="N121" s="67">
        <f ca="1">G121-M121</f>
        <v>0</v>
      </c>
      <c r="O121" s="154">
        <f ca="1">M121-Y121</f>
        <v>0</v>
      </c>
      <c r="P121" s="154">
        <f ca="1">IF(N121=0,O121-N121,IF(N121&lt;0,N121+O121,IF(N121&gt;0,N121-O121)))</f>
        <v>0</v>
      </c>
      <c r="Q121" s="240" t="str">
        <f ca="1">IF(AND(ISBLANK(H121),N121&lt;&gt;0),"Rev","")</f>
        <v/>
      </c>
      <c r="R121" s="244"/>
      <c r="S121" s="244"/>
      <c r="T121" s="65">
        <v>200</v>
      </c>
      <c r="U121" s="67">
        <v>75000</v>
      </c>
      <c r="V121" s="67">
        <f>ROUNDDOWN(T121*U121,-3)</f>
        <v>15000000</v>
      </c>
      <c r="W121" s="247">
        <v>200</v>
      </c>
      <c r="X121" s="247">
        <v>75000</v>
      </c>
      <c r="Y121" s="67">
        <f>ROUNDDOWN(W121*X121,-3)</f>
        <v>15000000</v>
      </c>
      <c r="Z121" s="247"/>
      <c r="AA121" s="244"/>
    </row>
    <row r="122" spans="1:29" ht="13.2" x14ac:dyDescent="0.25">
      <c r="A122" s="1" t="s">
        <v>617</v>
      </c>
      <c r="B122" s="65"/>
      <c r="C122" s="66" t="s">
        <v>556</v>
      </c>
      <c r="D122" s="65">
        <v>6</v>
      </c>
      <c r="E122" s="65" t="s">
        <v>120</v>
      </c>
      <c r="F122" s="67">
        <v>1500000</v>
      </c>
      <c r="G122" s="154">
        <f>ROUNDDOWN(D122*F122,-3)</f>
        <v>9000000</v>
      </c>
      <c r="H122" s="188"/>
      <c r="I122" s="66" t="s">
        <v>556</v>
      </c>
      <c r="J122" s="65" cm="1">
        <f t="array" aca="1" ref="J122" ca="1">INDIRECT($J$5&amp;ROW())</f>
        <v>6</v>
      </c>
      <c r="K122" s="65" t="s">
        <v>120</v>
      </c>
      <c r="L122" s="67" cm="1">
        <f t="array" aca="1" ref="L122" ca="1">INDIRECT($L$5&amp;ROW())</f>
        <v>1500000</v>
      </c>
      <c r="M122" s="67">
        <f ca="1">ROUNDDOWN(J122*L122,-3)</f>
        <v>9000000</v>
      </c>
      <c r="N122" s="67">
        <f ca="1">G122-M122</f>
        <v>0</v>
      </c>
      <c r="O122" s="154">
        <f ca="1">M122-Y122</f>
        <v>0</v>
      </c>
      <c r="P122" s="154">
        <f ca="1">IF(N122=0,O122-N122,IF(N122&lt;0,N122+O122,IF(N122&gt;0,N122-O122)))</f>
        <v>0</v>
      </c>
      <c r="Q122" s="240" t="str">
        <f ca="1">IF(AND(ISBLANK(H122),N122&lt;&gt;0),"Rev","")</f>
        <v/>
      </c>
      <c r="R122" s="244"/>
      <c r="S122" s="244"/>
      <c r="T122" s="65">
        <v>6</v>
      </c>
      <c r="U122" s="67">
        <v>1500000</v>
      </c>
      <c r="V122" s="67">
        <f>ROUNDDOWN(T122*U122,-3)</f>
        <v>9000000</v>
      </c>
      <c r="W122" s="247">
        <v>6</v>
      </c>
      <c r="X122" s="247">
        <v>1500000</v>
      </c>
      <c r="Y122" s="67">
        <f>ROUNDDOWN(W122*X122,-3)</f>
        <v>9000000</v>
      </c>
      <c r="Z122" s="247"/>
      <c r="AA122" s="244"/>
    </row>
    <row r="123" spans="1:29" ht="13.2" x14ac:dyDescent="0.25">
      <c r="A123" s="1" t="s">
        <v>618</v>
      </c>
      <c r="B123" s="65"/>
      <c r="C123" s="66" t="s">
        <v>557</v>
      </c>
      <c r="D123" s="65">
        <v>6</v>
      </c>
      <c r="E123" s="65" t="s">
        <v>120</v>
      </c>
      <c r="F123" s="67">
        <v>1500000</v>
      </c>
      <c r="G123" s="154">
        <f>ROUNDDOWN(D123*F123,-3)</f>
        <v>9000000</v>
      </c>
      <c r="H123" s="188"/>
      <c r="I123" s="66" t="s">
        <v>557</v>
      </c>
      <c r="J123" s="65" cm="1">
        <f t="array" aca="1" ref="J123" ca="1">INDIRECT($J$5&amp;ROW())</f>
        <v>6</v>
      </c>
      <c r="K123" s="65" t="s">
        <v>120</v>
      </c>
      <c r="L123" s="67" cm="1">
        <f t="array" aca="1" ref="L123" ca="1">INDIRECT($L$5&amp;ROW())</f>
        <v>1500000</v>
      </c>
      <c r="M123" s="67">
        <f ca="1">ROUNDDOWN(J123*L123,-3)</f>
        <v>9000000</v>
      </c>
      <c r="N123" s="67">
        <f ca="1">G123-M123</f>
        <v>0</v>
      </c>
      <c r="O123" s="154">
        <f ca="1">M123-Y123</f>
        <v>0</v>
      </c>
      <c r="P123" s="154">
        <f ca="1">IF(N123=0,O123-N123,IF(N123&lt;0,N123+O123,IF(N123&gt;0,N123-O123)))</f>
        <v>0</v>
      </c>
      <c r="Q123" s="240" t="str">
        <f ca="1">IF(AND(ISBLANK(H123),N123&lt;&gt;0),"Rev","")</f>
        <v/>
      </c>
      <c r="R123" s="244"/>
      <c r="S123" s="244"/>
      <c r="T123" s="65">
        <v>6</v>
      </c>
      <c r="U123" s="67">
        <v>1500000</v>
      </c>
      <c r="V123" s="67">
        <f>ROUNDDOWN(T123*U123,-3)</f>
        <v>9000000</v>
      </c>
      <c r="W123" s="247">
        <v>6</v>
      </c>
      <c r="X123" s="247">
        <v>1500000</v>
      </c>
      <c r="Y123" s="67">
        <f>ROUNDDOWN(W123*X123,-3)</f>
        <v>9000000</v>
      </c>
      <c r="Z123" s="247"/>
      <c r="AA123" s="244"/>
    </row>
    <row r="124" spans="1:29" ht="13.2" x14ac:dyDescent="0.25">
      <c r="A124" s="1" t="s">
        <v>619</v>
      </c>
      <c r="B124" s="65"/>
      <c r="C124" s="66" t="s">
        <v>558</v>
      </c>
      <c r="D124" s="65">
        <v>6</v>
      </c>
      <c r="E124" s="65" t="s">
        <v>120</v>
      </c>
      <c r="F124" s="67">
        <v>1000000</v>
      </c>
      <c r="G124" s="154">
        <f>ROUNDDOWN(D124*F124,-3)</f>
        <v>6000000</v>
      </c>
      <c r="H124" s="188"/>
      <c r="I124" s="66" t="s">
        <v>558</v>
      </c>
      <c r="J124" s="65" cm="1">
        <f t="array" aca="1" ref="J124" ca="1">INDIRECT($J$5&amp;ROW())</f>
        <v>6</v>
      </c>
      <c r="K124" s="65" t="s">
        <v>120</v>
      </c>
      <c r="L124" s="67" cm="1">
        <f t="array" aca="1" ref="L124" ca="1">INDIRECT($L$5&amp;ROW())</f>
        <v>1000000</v>
      </c>
      <c r="M124" s="67">
        <f ca="1">ROUNDDOWN(J124*L124,-3)</f>
        <v>6000000</v>
      </c>
      <c r="N124" s="67">
        <f ca="1">G124-M124</f>
        <v>0</v>
      </c>
      <c r="O124" s="154">
        <f ca="1">M124-Y124</f>
        <v>0</v>
      </c>
      <c r="P124" s="154">
        <f ca="1">IF(N124=0,O124-N124,IF(N124&lt;0,N124+O124,IF(N124&gt;0,N124-O124)))</f>
        <v>0</v>
      </c>
      <c r="Q124" s="240" t="str">
        <f ca="1">IF(AND(ISBLANK(H124),N124&lt;&gt;0),"Rev","")</f>
        <v/>
      </c>
      <c r="R124" s="244"/>
      <c r="S124" s="244"/>
      <c r="T124" s="65">
        <v>6</v>
      </c>
      <c r="U124" s="67">
        <v>1000000</v>
      </c>
      <c r="V124" s="67">
        <f>ROUNDDOWN(T124*U124,-3)</f>
        <v>6000000</v>
      </c>
      <c r="W124" s="247">
        <v>6</v>
      </c>
      <c r="X124" s="247">
        <v>1000000</v>
      </c>
      <c r="Y124" s="67">
        <f>ROUNDDOWN(W124*X124,-3)</f>
        <v>6000000</v>
      </c>
      <c r="Z124" s="247"/>
      <c r="AA124" s="244"/>
    </row>
    <row r="125" spans="1:29" ht="13.2" x14ac:dyDescent="0.25">
      <c r="A125" s="1" t="s">
        <v>620</v>
      </c>
      <c r="B125" s="62" t="s">
        <v>524</v>
      </c>
      <c r="C125" s="63" t="s">
        <v>73</v>
      </c>
      <c r="D125" s="62"/>
      <c r="E125" s="62"/>
      <c r="F125" s="64"/>
      <c r="G125" s="153">
        <f>SUM(G126:G127)</f>
        <v>9000000</v>
      </c>
      <c r="H125" s="187" t="s">
        <v>524</v>
      </c>
      <c r="I125" s="63" t="s">
        <v>73</v>
      </c>
      <c r="J125" s="62"/>
      <c r="K125" s="62"/>
      <c r="L125" s="64"/>
      <c r="M125" s="64">
        <f ca="1">SUM(M126:M127)</f>
        <v>9000000</v>
      </c>
      <c r="N125" s="64">
        <f ca="1">SUM(N126:N127)</f>
        <v>0</v>
      </c>
      <c r="O125" s="153">
        <f ca="1">SUM(O126:O127)</f>
        <v>0</v>
      </c>
      <c r="P125" s="153">
        <f ca="1">SUM(P126:P127)</f>
        <v>0</v>
      </c>
      <c r="Q125" s="280"/>
      <c r="R125" s="244"/>
      <c r="S125" s="244"/>
      <c r="T125" s="62"/>
      <c r="U125" s="64"/>
      <c r="V125" s="64"/>
      <c r="W125" s="247"/>
      <c r="X125" s="244"/>
      <c r="Y125" s="244"/>
      <c r="Z125" s="247"/>
      <c r="AA125" s="244"/>
      <c r="AC125" s="311" t="s">
        <v>508</v>
      </c>
    </row>
    <row r="126" spans="1:29" ht="13.2" x14ac:dyDescent="0.25">
      <c r="A126" s="1" t="s">
        <v>621</v>
      </c>
      <c r="B126" s="65"/>
      <c r="C126" s="66" t="s">
        <v>622</v>
      </c>
      <c r="D126" s="65">
        <v>4</v>
      </c>
      <c r="E126" s="65" t="s">
        <v>120</v>
      </c>
      <c r="F126" s="67">
        <v>250000</v>
      </c>
      <c r="G126" s="154">
        <f>ROUNDDOWN(D126*F126,-3)</f>
        <v>1000000</v>
      </c>
      <c r="H126" s="188"/>
      <c r="I126" s="66" t="s">
        <v>622</v>
      </c>
      <c r="J126" s="65" cm="1">
        <f t="array" aca="1" ref="J126" ca="1">INDIRECT($J$5&amp;ROW())</f>
        <v>4</v>
      </c>
      <c r="K126" s="65" t="s">
        <v>120</v>
      </c>
      <c r="L126" s="67" cm="1">
        <f t="array" aca="1" ref="L126" ca="1">INDIRECT($L$5&amp;ROW())</f>
        <v>250000</v>
      </c>
      <c r="M126" s="67">
        <f ca="1">ROUNDDOWN(J126*L126,-3)</f>
        <v>1000000</v>
      </c>
      <c r="N126" s="67">
        <f ca="1">G126-M126</f>
        <v>0</v>
      </c>
      <c r="O126" s="154">
        <f ca="1">M126-Y126</f>
        <v>0</v>
      </c>
      <c r="P126" s="154">
        <f ca="1">IF(N126=0,O126-N126,IF(N126&lt;0,N126+O126,IF(N126&gt;0,N126-O126)))</f>
        <v>0</v>
      </c>
      <c r="Q126" s="240" t="str">
        <f ca="1">IF(AND(ISBLANK(H126),N126&lt;&gt;0),"Rev","")</f>
        <v/>
      </c>
      <c r="R126" s="244"/>
      <c r="S126" s="244"/>
      <c r="T126" s="65">
        <v>4</v>
      </c>
      <c r="U126" s="67">
        <v>250000</v>
      </c>
      <c r="V126" s="67">
        <f>ROUNDDOWN(T126*U126,-3)</f>
        <v>1000000</v>
      </c>
      <c r="W126" s="247">
        <v>4</v>
      </c>
      <c r="X126" s="247">
        <v>250000</v>
      </c>
      <c r="Y126" s="67">
        <f>ROUNDDOWN(W126*X126,-3)</f>
        <v>1000000</v>
      </c>
      <c r="Z126" s="247"/>
      <c r="AA126" s="244"/>
    </row>
    <row r="127" spans="1:29" ht="13.2" x14ac:dyDescent="0.25">
      <c r="A127" s="25" t="s">
        <v>623</v>
      </c>
      <c r="B127" s="65"/>
      <c r="C127" s="66" t="s">
        <v>624</v>
      </c>
      <c r="D127" s="65">
        <v>1</v>
      </c>
      <c r="E127" s="65" t="s">
        <v>120</v>
      </c>
      <c r="F127" s="67">
        <v>8000000</v>
      </c>
      <c r="G127" s="154">
        <f>ROUNDDOWN(D127*F127,-3)</f>
        <v>8000000</v>
      </c>
      <c r="H127" s="188"/>
      <c r="I127" s="66" t="s">
        <v>624</v>
      </c>
      <c r="J127" s="65" cm="1">
        <f t="array" aca="1" ref="J127" ca="1">INDIRECT($J$5&amp;ROW())</f>
        <v>1</v>
      </c>
      <c r="K127" s="65" t="s">
        <v>120</v>
      </c>
      <c r="L127" s="67" cm="1">
        <f t="array" aca="1" ref="L127" ca="1">INDIRECT($L$5&amp;ROW())</f>
        <v>8000000</v>
      </c>
      <c r="M127" s="67">
        <f ca="1">ROUNDDOWN(J127*L127,-3)</f>
        <v>8000000</v>
      </c>
      <c r="N127" s="67">
        <f ca="1">G127-M127</f>
        <v>0</v>
      </c>
      <c r="O127" s="154">
        <f ca="1">M127-Y127</f>
        <v>0</v>
      </c>
      <c r="P127" s="154">
        <f ca="1">IF(N127=0,O127-N127,IF(N127&lt;0,N127+O127,IF(N127&gt;0,N127-O127)))</f>
        <v>0</v>
      </c>
      <c r="Q127" s="240" t="str">
        <f ca="1">IF(AND(ISBLANK(H127),N127&lt;&gt;0),"Rev","")</f>
        <v/>
      </c>
      <c r="R127" s="244"/>
      <c r="S127" s="244"/>
      <c r="T127" s="65">
        <v>1</v>
      </c>
      <c r="U127" s="67">
        <v>8000000</v>
      </c>
      <c r="V127" s="67">
        <f>ROUNDDOWN(T127*U127,-3)</f>
        <v>8000000</v>
      </c>
      <c r="W127" s="247">
        <v>1</v>
      </c>
      <c r="X127" s="247">
        <v>8000000</v>
      </c>
      <c r="Y127" s="67">
        <f>ROUNDDOWN(W127*X127,-3)</f>
        <v>8000000</v>
      </c>
      <c r="Z127" s="247"/>
      <c r="AA127" s="244"/>
    </row>
    <row r="128" spans="1:29" ht="13.2" x14ac:dyDescent="0.25">
      <c r="A128" s="1" t="s">
        <v>625</v>
      </c>
      <c r="B128" s="113" t="s">
        <v>528</v>
      </c>
      <c r="C128" s="114" t="s">
        <v>31</v>
      </c>
      <c r="D128" s="113"/>
      <c r="E128" s="113"/>
      <c r="F128" s="115"/>
      <c r="G128" s="170">
        <f>G129</f>
        <v>8000000</v>
      </c>
      <c r="H128" s="204" t="s">
        <v>528</v>
      </c>
      <c r="I128" s="114" t="s">
        <v>31</v>
      </c>
      <c r="J128" s="113"/>
      <c r="K128" s="113"/>
      <c r="L128" s="115"/>
      <c r="M128" s="115">
        <f ca="1">M129</f>
        <v>8000000</v>
      </c>
      <c r="N128" s="115">
        <f ca="1">N129</f>
        <v>0</v>
      </c>
      <c r="O128" s="170">
        <f ca="1">O129</f>
        <v>2000000</v>
      </c>
      <c r="P128" s="170">
        <f ca="1">P129</f>
        <v>2000000</v>
      </c>
      <c r="Q128" s="296"/>
      <c r="R128" s="244"/>
      <c r="S128" s="244"/>
      <c r="T128" s="113"/>
      <c r="U128" s="115"/>
      <c r="V128" s="115"/>
      <c r="W128" s="247"/>
      <c r="X128" s="244"/>
      <c r="Y128" s="244"/>
      <c r="Z128" s="247"/>
      <c r="AA128" s="244"/>
      <c r="AC128" s="311" t="s">
        <v>508</v>
      </c>
    </row>
    <row r="129" spans="1:29" ht="13.2" x14ac:dyDescent="0.25">
      <c r="A129" s="1" t="s">
        <v>626</v>
      </c>
      <c r="B129" s="65"/>
      <c r="C129" s="66" t="s">
        <v>559</v>
      </c>
      <c r="D129" s="65">
        <v>8</v>
      </c>
      <c r="E129" s="65" t="s">
        <v>33</v>
      </c>
      <c r="F129" s="67">
        <v>1000000</v>
      </c>
      <c r="G129" s="154">
        <f>ROUNDDOWN(D129*F129,-3)</f>
        <v>8000000</v>
      </c>
      <c r="H129" s="188"/>
      <c r="I129" s="66" t="s">
        <v>559</v>
      </c>
      <c r="J129" s="65" cm="1">
        <f t="array" aca="1" ref="J129" ca="1">INDIRECT($J$5&amp;ROW())</f>
        <v>8</v>
      </c>
      <c r="K129" s="65" t="s">
        <v>33</v>
      </c>
      <c r="L129" s="67" cm="1">
        <f t="array" aca="1" ref="L129" ca="1">INDIRECT($L$5&amp;ROW())</f>
        <v>1000000</v>
      </c>
      <c r="M129" s="67">
        <f ca="1">ROUNDDOWN(J129*L129,-3)</f>
        <v>8000000</v>
      </c>
      <c r="N129" s="67">
        <f ca="1">G129-M129</f>
        <v>0</v>
      </c>
      <c r="O129" s="154">
        <f ca="1">M129-Y129</f>
        <v>2000000</v>
      </c>
      <c r="P129" s="154">
        <f ca="1">IF(N129=0,O129-N129,IF(N129&lt;0,N129+O129,IF(N129&gt;0,N129-O129)))</f>
        <v>2000000</v>
      </c>
      <c r="Q129" s="240" t="str">
        <f ca="1">IF(AND(ISBLANK(H129),N129&lt;&gt;0),"Rev","")</f>
        <v/>
      </c>
      <c r="R129" s="244"/>
      <c r="S129" s="244"/>
      <c r="T129" s="65">
        <v>8</v>
      </c>
      <c r="U129" s="67">
        <v>1000000</v>
      </c>
      <c r="V129" s="67">
        <f>ROUNDDOWN(T129*U129,-3)</f>
        <v>8000000</v>
      </c>
      <c r="W129" s="247">
        <v>6</v>
      </c>
      <c r="X129" s="247">
        <v>1000000</v>
      </c>
      <c r="Y129" s="67">
        <f>ROUNDDOWN(W129*X129,-3)</f>
        <v>6000000</v>
      </c>
      <c r="Z129" s="247"/>
      <c r="AA129" s="244"/>
    </row>
    <row r="130" spans="1:29" ht="13.2" x14ac:dyDescent="0.25">
      <c r="A130" s="1" t="s">
        <v>627</v>
      </c>
      <c r="B130" s="74" t="s">
        <v>525</v>
      </c>
      <c r="C130" s="75" t="s">
        <v>35</v>
      </c>
      <c r="D130" s="74"/>
      <c r="E130" s="74"/>
      <c r="F130" s="76"/>
      <c r="G130" s="157">
        <f>G131</f>
        <v>197780000</v>
      </c>
      <c r="H130" s="191" t="s">
        <v>525</v>
      </c>
      <c r="I130" s="75" t="s">
        <v>35</v>
      </c>
      <c r="J130" s="74"/>
      <c r="K130" s="74"/>
      <c r="L130" s="76"/>
      <c r="M130" s="76">
        <f ca="1">M131</f>
        <v>197780000</v>
      </c>
      <c r="N130" s="76">
        <f ca="1">N131</f>
        <v>0</v>
      </c>
      <c r="O130" s="157">
        <f ca="1">O131</f>
        <v>0</v>
      </c>
      <c r="P130" s="157">
        <f ca="1">P131</f>
        <v>0</v>
      </c>
      <c r="Q130" s="283"/>
      <c r="R130" s="244"/>
      <c r="S130" s="244"/>
      <c r="T130" s="74"/>
      <c r="U130" s="76"/>
      <c r="V130" s="76"/>
      <c r="W130" s="247"/>
      <c r="X130" s="244"/>
      <c r="Y130" s="244"/>
      <c r="Z130" s="247"/>
      <c r="AA130" s="244"/>
      <c r="AC130" s="311" t="s">
        <v>508</v>
      </c>
    </row>
    <row r="131" spans="1:29" ht="13.2" x14ac:dyDescent="0.25">
      <c r="A131" s="1" t="s">
        <v>628</v>
      </c>
      <c r="B131" s="65"/>
      <c r="C131" s="66" t="s">
        <v>629</v>
      </c>
      <c r="D131" s="65">
        <v>30</v>
      </c>
      <c r="E131" s="65" t="s">
        <v>26</v>
      </c>
      <c r="F131" s="67">
        <v>6592667</v>
      </c>
      <c r="G131" s="154">
        <f>ROUNDDOWN(D131*F131,-3)</f>
        <v>197780000</v>
      </c>
      <c r="H131" s="188"/>
      <c r="I131" s="66" t="s">
        <v>629</v>
      </c>
      <c r="J131" s="65" cm="1">
        <f t="array" aca="1" ref="J131" ca="1">INDIRECT($J$5&amp;ROW())</f>
        <v>30</v>
      </c>
      <c r="K131" s="65" t="s">
        <v>26</v>
      </c>
      <c r="L131" s="67" cm="1">
        <f t="array" aca="1" ref="L131" ca="1">INDIRECT($L$5&amp;ROW())</f>
        <v>6592667</v>
      </c>
      <c r="M131" s="67">
        <f ca="1">ROUNDDOWN(J131*L131,-3)</f>
        <v>197780000</v>
      </c>
      <c r="N131" s="67">
        <f ca="1">G131-M131</f>
        <v>0</v>
      </c>
      <c r="O131" s="154">
        <f ca="1">M131-Y131</f>
        <v>0</v>
      </c>
      <c r="P131" s="154">
        <f ca="1">IF(N131=0,O131-N131,IF(N131&lt;0,N131+O131,IF(N131&gt;0,N131-O131)))</f>
        <v>0</v>
      </c>
      <c r="Q131" s="240" t="str">
        <f ca="1">IF(AND(ISBLANK(H131),N131&lt;&gt;0),"Rev","")</f>
        <v/>
      </c>
      <c r="R131" s="244"/>
      <c r="S131" s="244"/>
      <c r="T131" s="65">
        <v>30</v>
      </c>
      <c r="U131" s="67">
        <v>6592667</v>
      </c>
      <c r="V131" s="67">
        <f>ROUNDDOWN(T131*U131,-3)</f>
        <v>197780000</v>
      </c>
      <c r="W131" s="247">
        <v>30</v>
      </c>
      <c r="X131" s="247">
        <v>6592667</v>
      </c>
      <c r="Y131" s="67">
        <f>ROUNDDOWN(W131*X131,-3)</f>
        <v>197780000</v>
      </c>
      <c r="Z131" s="247"/>
      <c r="AA131" s="244"/>
    </row>
    <row r="132" spans="1:29" ht="13.2" x14ac:dyDescent="0.25">
      <c r="A132" s="1" t="s">
        <v>129</v>
      </c>
      <c r="B132" s="101" t="s">
        <v>130</v>
      </c>
      <c r="C132" s="102" t="s">
        <v>131</v>
      </c>
      <c r="D132" s="101">
        <v>1</v>
      </c>
      <c r="E132" s="101" t="s">
        <v>123</v>
      </c>
      <c r="F132" s="103"/>
      <c r="G132" s="166">
        <f>G133</f>
        <v>1209115000</v>
      </c>
      <c r="H132" s="200" t="s">
        <v>130</v>
      </c>
      <c r="I132" s="102" t="s">
        <v>131</v>
      </c>
      <c r="J132" s="101">
        <v>1</v>
      </c>
      <c r="K132" s="101" t="s">
        <v>123</v>
      </c>
      <c r="L132" s="103"/>
      <c r="M132" s="103">
        <f ca="1">M133</f>
        <v>1685901000</v>
      </c>
      <c r="N132" s="103">
        <f ca="1">N133</f>
        <v>-476786000</v>
      </c>
      <c r="O132" s="166">
        <f ca="1">O133</f>
        <v>33000000</v>
      </c>
      <c r="P132" s="166">
        <f ca="1">P133</f>
        <v>-443786000</v>
      </c>
      <c r="Q132" s="292"/>
      <c r="R132" s="244"/>
      <c r="S132" s="244"/>
      <c r="T132" s="101">
        <v>1</v>
      </c>
      <c r="U132" s="103"/>
      <c r="V132" s="103"/>
      <c r="W132" s="247"/>
      <c r="X132" s="244"/>
      <c r="Y132" s="244"/>
      <c r="Z132" s="247"/>
      <c r="AA132" s="244"/>
    </row>
    <row r="133" spans="1:29" ht="26.4" x14ac:dyDescent="0.25">
      <c r="A133" s="1" t="s">
        <v>132</v>
      </c>
      <c r="B133" s="77" t="s">
        <v>606</v>
      </c>
      <c r="C133" s="78" t="s">
        <v>133</v>
      </c>
      <c r="D133" s="77"/>
      <c r="E133" s="77" t="s">
        <v>554</v>
      </c>
      <c r="F133" s="79"/>
      <c r="G133" s="158">
        <f>SUM(G134,G144,G153,G165,G175,G188,G200,G210,G218)</f>
        <v>1209115000</v>
      </c>
      <c r="H133" s="192" t="s">
        <v>606</v>
      </c>
      <c r="I133" s="78" t="s">
        <v>133</v>
      </c>
      <c r="J133" s="77"/>
      <c r="K133" s="77" t="s">
        <v>554</v>
      </c>
      <c r="L133" s="79"/>
      <c r="M133" s="79">
        <f ca="1">SUM(M134,M144,M153,M165,M175,M188,M200,M210,M218,M226,M240)</f>
        <v>1685901000</v>
      </c>
      <c r="N133" s="79">
        <f ca="1">SUM(N134,N144,N153,N165,N175,N188,N200,N210,N218,N226,N240)</f>
        <v>-476786000</v>
      </c>
      <c r="O133" s="158">
        <f ca="1">SUM(O134,O144,O153,O165,O175,O188,O200,O210,O218,O226,O240)</f>
        <v>33000000</v>
      </c>
      <c r="P133" s="158">
        <f ca="1">SUM(P134,P144,P153,P165,P175,P188,P200,P210,P218,P226,P240)</f>
        <v>-443786000</v>
      </c>
      <c r="Q133" s="284"/>
      <c r="R133" s="244"/>
      <c r="S133" s="244"/>
      <c r="T133" s="77"/>
      <c r="U133" s="79"/>
      <c r="V133" s="79"/>
      <c r="W133" s="247"/>
      <c r="X133" s="244"/>
      <c r="Y133" s="244"/>
      <c r="Z133" s="247"/>
      <c r="AA133" s="244"/>
    </row>
    <row r="134" spans="1:29" ht="13.2" x14ac:dyDescent="0.25">
      <c r="A134" s="1" t="s">
        <v>134</v>
      </c>
      <c r="B134" s="80" t="s">
        <v>21</v>
      </c>
      <c r="C134" s="81" t="s">
        <v>630</v>
      </c>
      <c r="D134" s="80"/>
      <c r="E134" s="80"/>
      <c r="F134" s="82"/>
      <c r="G134" s="159">
        <f>SUM(G135,G140,G142)</f>
        <v>72100000</v>
      </c>
      <c r="H134" s="193" t="s">
        <v>21</v>
      </c>
      <c r="I134" s="81" t="s">
        <v>630</v>
      </c>
      <c r="J134" s="80"/>
      <c r="K134" s="80"/>
      <c r="L134" s="82"/>
      <c r="M134" s="82">
        <f ca="1">SUM(M135,M140,M142)</f>
        <v>64100000</v>
      </c>
      <c r="N134" s="82">
        <f ca="1">SUM(N135,N140,N142)</f>
        <v>8000000</v>
      </c>
      <c r="O134" s="159">
        <f ca="1">SUM(O135,O140,O142)</f>
        <v>4000000</v>
      </c>
      <c r="P134" s="159">
        <f ca="1">SUM(P135,P140,P142)</f>
        <v>12000000</v>
      </c>
      <c r="Q134" s="279" t="s">
        <v>1007</v>
      </c>
      <c r="R134" s="244" t="s">
        <v>505</v>
      </c>
      <c r="S134" s="244" t="s">
        <v>506</v>
      </c>
      <c r="T134" s="80"/>
      <c r="U134" s="82"/>
      <c r="V134" s="82"/>
      <c r="W134" s="247"/>
      <c r="X134" s="244"/>
      <c r="Y134" s="244"/>
      <c r="Z134" s="247"/>
      <c r="AA134" s="244"/>
      <c r="AC134" s="311"/>
    </row>
    <row r="135" spans="1:29" ht="13.2" x14ac:dyDescent="0.25">
      <c r="A135" s="1" t="s">
        <v>135</v>
      </c>
      <c r="B135" s="62" t="s">
        <v>523</v>
      </c>
      <c r="C135" s="63" t="s">
        <v>24</v>
      </c>
      <c r="D135" s="62"/>
      <c r="E135" s="62"/>
      <c r="F135" s="64"/>
      <c r="G135" s="153">
        <f>SUM(G136:G139)</f>
        <v>22000000</v>
      </c>
      <c r="H135" s="187" t="s">
        <v>523</v>
      </c>
      <c r="I135" s="63" t="s">
        <v>24</v>
      </c>
      <c r="J135" s="62"/>
      <c r="K135" s="62"/>
      <c r="L135" s="64"/>
      <c r="M135" s="64">
        <f ca="1">SUM(M136:M139)</f>
        <v>22000000</v>
      </c>
      <c r="N135" s="64">
        <f ca="1">SUM(N136:N139)</f>
        <v>0</v>
      </c>
      <c r="O135" s="153">
        <f ca="1">SUM(O136:O139)</f>
        <v>4000000</v>
      </c>
      <c r="P135" s="153">
        <f ca="1">SUM(P136:P139)</f>
        <v>4000000</v>
      </c>
      <c r="Q135" s="280"/>
      <c r="R135" s="244"/>
      <c r="S135" s="244"/>
      <c r="T135" s="62"/>
      <c r="U135" s="64"/>
      <c r="V135" s="64"/>
      <c r="W135" s="247"/>
      <c r="X135" s="244"/>
      <c r="Y135" s="244"/>
      <c r="Z135" s="247"/>
      <c r="AA135" s="244"/>
      <c r="AC135" s="311" t="s">
        <v>506</v>
      </c>
    </row>
    <row r="136" spans="1:29" ht="13.2" x14ac:dyDescent="0.25">
      <c r="A136" s="1" t="s">
        <v>136</v>
      </c>
      <c r="B136" s="65"/>
      <c r="C136" s="66" t="s">
        <v>631</v>
      </c>
      <c r="D136" s="65">
        <v>4</v>
      </c>
      <c r="E136" s="65" t="s">
        <v>120</v>
      </c>
      <c r="F136" s="67">
        <v>1500000</v>
      </c>
      <c r="G136" s="154">
        <f>ROUNDDOWN(D136*F136,-3)</f>
        <v>6000000</v>
      </c>
      <c r="H136" s="188"/>
      <c r="I136" s="66" t="s">
        <v>631</v>
      </c>
      <c r="J136" s="65" cm="1">
        <f t="array" aca="1" ref="J136" ca="1">INDIRECT($J$5&amp;ROW())</f>
        <v>4</v>
      </c>
      <c r="K136" s="65" t="s">
        <v>120</v>
      </c>
      <c r="L136" s="67" cm="1">
        <f t="array" aca="1" ref="L136" ca="1">INDIRECT($L$5&amp;ROW())</f>
        <v>1500000</v>
      </c>
      <c r="M136" s="67">
        <f ca="1">ROUNDDOWN(J136*L136,-3)</f>
        <v>6000000</v>
      </c>
      <c r="N136" s="67">
        <f ca="1">G136-M136</f>
        <v>0</v>
      </c>
      <c r="O136" s="154">
        <f ca="1">M136-Y136</f>
        <v>0</v>
      </c>
      <c r="P136" s="154">
        <f ca="1">IF(N136=0,O136-N136,IF(N136&lt;0,N136+O136,IF(N136&gt;0,N136-O136)))</f>
        <v>0</v>
      </c>
      <c r="Q136" s="240" t="str">
        <f ca="1">IF(AND(ISBLANK(H136),N136&lt;&gt;0),"Rev","")</f>
        <v/>
      </c>
      <c r="R136" s="244"/>
      <c r="S136" s="244"/>
      <c r="T136" s="65">
        <v>4</v>
      </c>
      <c r="U136" s="67">
        <v>1500000</v>
      </c>
      <c r="V136" s="67">
        <f>ROUNDDOWN(T136*U136,-3)</f>
        <v>6000000</v>
      </c>
      <c r="W136" s="247">
        <v>4</v>
      </c>
      <c r="X136" s="247">
        <v>1500000</v>
      </c>
      <c r="Y136" s="67">
        <f>ROUNDDOWN(W136*X136,-3)</f>
        <v>6000000</v>
      </c>
      <c r="Z136" s="247"/>
      <c r="AA136" s="244"/>
    </row>
    <row r="137" spans="1:29" ht="13.2" x14ac:dyDescent="0.25">
      <c r="A137" s="1" t="s">
        <v>137</v>
      </c>
      <c r="B137" s="65"/>
      <c r="C137" s="66" t="s">
        <v>563</v>
      </c>
      <c r="D137" s="65">
        <v>4</v>
      </c>
      <c r="E137" s="65" t="s">
        <v>120</v>
      </c>
      <c r="F137" s="67">
        <v>1500000</v>
      </c>
      <c r="G137" s="154">
        <f>ROUNDDOWN(D137*F137,-3)</f>
        <v>6000000</v>
      </c>
      <c r="H137" s="188"/>
      <c r="I137" s="66" t="s">
        <v>563</v>
      </c>
      <c r="J137" s="65" cm="1">
        <f t="array" aca="1" ref="J137" ca="1">INDIRECT($J$5&amp;ROW())</f>
        <v>4</v>
      </c>
      <c r="K137" s="65" t="s">
        <v>120</v>
      </c>
      <c r="L137" s="67" cm="1">
        <f t="array" aca="1" ref="L137" ca="1">INDIRECT($L$5&amp;ROW())</f>
        <v>1500000</v>
      </c>
      <c r="M137" s="67">
        <f ca="1">ROUNDDOWN(J137*L137,-3)</f>
        <v>6000000</v>
      </c>
      <c r="N137" s="67">
        <f ca="1">G137-M137</f>
        <v>0</v>
      </c>
      <c r="O137" s="154">
        <f ca="1">M137-Y137</f>
        <v>0</v>
      </c>
      <c r="P137" s="154">
        <f ca="1">IF(N137=0,O137-N137,IF(N137&lt;0,N137+O137,IF(N137&gt;0,N137-O137)))</f>
        <v>0</v>
      </c>
      <c r="Q137" s="240" t="str">
        <f ca="1">IF(AND(ISBLANK(H137),N137&lt;&gt;0),"Rev","")</f>
        <v/>
      </c>
      <c r="R137" s="244"/>
      <c r="S137" s="244"/>
      <c r="T137" s="65">
        <v>4</v>
      </c>
      <c r="U137" s="67">
        <v>1500000</v>
      </c>
      <c r="V137" s="67">
        <f>ROUNDDOWN(T137*U137,-3)</f>
        <v>6000000</v>
      </c>
      <c r="W137" s="247">
        <v>4</v>
      </c>
      <c r="X137" s="247">
        <v>1500000</v>
      </c>
      <c r="Y137" s="67">
        <f>ROUNDDOWN(W137*X137,-3)</f>
        <v>6000000</v>
      </c>
      <c r="Z137" s="247"/>
      <c r="AA137" s="244"/>
    </row>
    <row r="138" spans="1:29" ht="13.2" x14ac:dyDescent="0.25">
      <c r="A138" s="1" t="s">
        <v>138</v>
      </c>
      <c r="B138" s="65"/>
      <c r="C138" s="66" t="s">
        <v>564</v>
      </c>
      <c r="D138" s="65">
        <v>4</v>
      </c>
      <c r="E138" s="65" t="s">
        <v>120</v>
      </c>
      <c r="F138" s="67">
        <v>1000000</v>
      </c>
      <c r="G138" s="154">
        <f>ROUNDDOWN(D138*F138,-3)</f>
        <v>4000000</v>
      </c>
      <c r="H138" s="188"/>
      <c r="I138" s="66" t="s">
        <v>564</v>
      </c>
      <c r="J138" s="65" cm="1">
        <f t="array" aca="1" ref="J138" ca="1">INDIRECT($J$5&amp;ROW())</f>
        <v>4</v>
      </c>
      <c r="K138" s="65" t="s">
        <v>120</v>
      </c>
      <c r="L138" s="67" cm="1">
        <f t="array" aca="1" ref="L138" ca="1">INDIRECT($L$5&amp;ROW())</f>
        <v>1000000</v>
      </c>
      <c r="M138" s="67">
        <f ca="1">ROUNDDOWN(J138*L138,-3)</f>
        <v>4000000</v>
      </c>
      <c r="N138" s="67">
        <f ca="1">G138-M138</f>
        <v>0</v>
      </c>
      <c r="O138" s="154">
        <f ca="1">M138-Y138</f>
        <v>0</v>
      </c>
      <c r="P138" s="154">
        <f ca="1">IF(N138=0,O138-N138,IF(N138&lt;0,N138+O138,IF(N138&gt;0,N138-O138)))</f>
        <v>0</v>
      </c>
      <c r="Q138" s="240" t="str">
        <f ca="1">IF(AND(ISBLANK(H138),N138&lt;&gt;0),"Rev","")</f>
        <v/>
      </c>
      <c r="R138" s="244"/>
      <c r="S138" s="244"/>
      <c r="T138" s="65">
        <v>4</v>
      </c>
      <c r="U138" s="67">
        <v>1000000</v>
      </c>
      <c r="V138" s="67">
        <f>ROUNDDOWN(T138*U138,-3)</f>
        <v>4000000</v>
      </c>
      <c r="W138" s="247">
        <v>4</v>
      </c>
      <c r="X138" s="247">
        <v>1000000</v>
      </c>
      <c r="Y138" s="67">
        <f>ROUNDDOWN(W138*X138,-3)</f>
        <v>4000000</v>
      </c>
      <c r="Z138" s="247"/>
      <c r="AA138" s="244"/>
    </row>
    <row r="139" spans="1:29" ht="13.2" x14ac:dyDescent="0.25">
      <c r="A139" s="1" t="s">
        <v>632</v>
      </c>
      <c r="B139" s="65"/>
      <c r="C139" s="66" t="s">
        <v>633</v>
      </c>
      <c r="D139" s="65">
        <v>12</v>
      </c>
      <c r="E139" s="65" t="s">
        <v>634</v>
      </c>
      <c r="F139" s="67">
        <v>500000</v>
      </c>
      <c r="G139" s="154">
        <f>ROUNDDOWN(D139*F139,-3)</f>
        <v>6000000</v>
      </c>
      <c r="H139" s="188"/>
      <c r="I139" s="66" t="s">
        <v>633</v>
      </c>
      <c r="J139" s="65" cm="1">
        <f t="array" aca="1" ref="J139" ca="1">INDIRECT($J$5&amp;ROW())</f>
        <v>12</v>
      </c>
      <c r="K139" s="65" t="s">
        <v>634</v>
      </c>
      <c r="L139" s="67" cm="1">
        <f t="array" aca="1" ref="L139" ca="1">INDIRECT($L$5&amp;ROW())</f>
        <v>500000</v>
      </c>
      <c r="M139" s="67">
        <f ca="1">ROUNDDOWN(J139*L139,-3)</f>
        <v>6000000</v>
      </c>
      <c r="N139" s="67">
        <f ca="1">G139-M139</f>
        <v>0</v>
      </c>
      <c r="O139" s="154">
        <f ca="1">M139-Y139</f>
        <v>4000000</v>
      </c>
      <c r="P139" s="154">
        <f ca="1">IF(N139=0,O139-N139,IF(N139&lt;0,N139+O139,IF(N139&gt;0,N139-O139)))</f>
        <v>4000000</v>
      </c>
      <c r="Q139" s="240" t="str">
        <f ca="1">IF(AND(ISBLANK(H139),N139&lt;&gt;0),"Rev","")</f>
        <v/>
      </c>
      <c r="R139" s="244"/>
      <c r="S139" s="244"/>
      <c r="T139" s="65">
        <v>12</v>
      </c>
      <c r="U139" s="67">
        <v>500000</v>
      </c>
      <c r="V139" s="67">
        <f>ROUNDDOWN(T139*U139,-3)</f>
        <v>6000000</v>
      </c>
      <c r="W139" s="247">
        <v>4</v>
      </c>
      <c r="X139" s="247">
        <v>500000</v>
      </c>
      <c r="Y139" s="67">
        <f>ROUNDDOWN(W139*X139,-3)</f>
        <v>2000000</v>
      </c>
      <c r="Z139" s="247"/>
      <c r="AA139" s="244"/>
    </row>
    <row r="140" spans="1:29" ht="13.2" x14ac:dyDescent="0.25">
      <c r="A140" s="1" t="s">
        <v>139</v>
      </c>
      <c r="B140" s="74" t="s">
        <v>525</v>
      </c>
      <c r="C140" s="75" t="s">
        <v>35</v>
      </c>
      <c r="D140" s="74"/>
      <c r="E140" s="74"/>
      <c r="F140" s="76"/>
      <c r="G140" s="157">
        <f>G141</f>
        <v>48000000</v>
      </c>
      <c r="H140" s="191" t="s">
        <v>525</v>
      </c>
      <c r="I140" s="75" t="s">
        <v>35</v>
      </c>
      <c r="J140" s="74"/>
      <c r="K140" s="74"/>
      <c r="L140" s="76"/>
      <c r="M140" s="76">
        <f ca="1">M141</f>
        <v>40000000</v>
      </c>
      <c r="N140" s="76">
        <f ca="1">N141</f>
        <v>8000000</v>
      </c>
      <c r="O140" s="157">
        <f ca="1">O141</f>
        <v>0</v>
      </c>
      <c r="P140" s="157">
        <f ca="1">P141</f>
        <v>8000000</v>
      </c>
      <c r="Q140" s="283"/>
      <c r="R140" s="244"/>
      <c r="S140" s="244"/>
      <c r="T140" s="74"/>
      <c r="U140" s="76"/>
      <c r="V140" s="76"/>
      <c r="W140" s="247"/>
      <c r="X140" s="244"/>
      <c r="Y140" s="244"/>
      <c r="Z140" s="247"/>
      <c r="AA140" s="244"/>
      <c r="AC140" s="311" t="s">
        <v>506</v>
      </c>
    </row>
    <row r="141" spans="1:29" ht="13.2" x14ac:dyDescent="0.25">
      <c r="A141" s="1" t="s">
        <v>140</v>
      </c>
      <c r="B141" s="65"/>
      <c r="C141" s="66" t="s">
        <v>635</v>
      </c>
      <c r="D141" s="65">
        <v>12</v>
      </c>
      <c r="E141" s="65" t="s">
        <v>26</v>
      </c>
      <c r="F141" s="67">
        <v>4000000</v>
      </c>
      <c r="G141" s="154">
        <f>ROUNDDOWN(D141*F141,-3)</f>
        <v>48000000</v>
      </c>
      <c r="H141" s="188"/>
      <c r="I141" s="271" t="s">
        <v>635</v>
      </c>
      <c r="J141" s="272" cm="1">
        <f t="array" aca="1" ref="J141" ca="1">INDIRECT($J$5&amp;ROW())</f>
        <v>10</v>
      </c>
      <c r="K141" s="272" t="s">
        <v>26</v>
      </c>
      <c r="L141" s="274" cm="1">
        <f t="array" aca="1" ref="L141" ca="1">INDIRECT($L$5&amp;ROW())</f>
        <v>4000000</v>
      </c>
      <c r="M141" s="274">
        <f ca="1">ROUNDDOWN(J141*L141,-3)</f>
        <v>40000000</v>
      </c>
      <c r="N141" s="274">
        <f ca="1">G141-M141</f>
        <v>8000000</v>
      </c>
      <c r="O141" s="154">
        <f ca="1">M141-Y141</f>
        <v>0</v>
      </c>
      <c r="P141" s="154">
        <f ca="1">IF(N141=0,O141-N141,IF(N141&lt;0,N141+O141,IF(N141&gt;0,N141-O141)))</f>
        <v>8000000</v>
      </c>
      <c r="Q141" s="253" t="str">
        <f ca="1">IF(AND(ISBLANK(H141),N141&lt;&gt;0),"Rev","")</f>
        <v>Rev</v>
      </c>
      <c r="R141" s="244"/>
      <c r="S141" s="244"/>
      <c r="T141" s="65">
        <v>10</v>
      </c>
      <c r="U141" s="67">
        <v>4000000</v>
      </c>
      <c r="V141" s="67">
        <f>ROUNDDOWN(T141*U141,-3)</f>
        <v>40000000</v>
      </c>
      <c r="W141" s="247">
        <v>10</v>
      </c>
      <c r="X141" s="247">
        <v>4000000</v>
      </c>
      <c r="Y141" s="67">
        <f>ROUNDDOWN(W141*X141,-3)</f>
        <v>40000000</v>
      </c>
      <c r="Z141" s="247"/>
      <c r="AA141" s="244"/>
    </row>
    <row r="142" spans="1:29" ht="13.2" x14ac:dyDescent="0.25">
      <c r="A142" s="1" t="s">
        <v>141</v>
      </c>
      <c r="B142" s="68" t="s">
        <v>583</v>
      </c>
      <c r="C142" s="69" t="s">
        <v>80</v>
      </c>
      <c r="D142" s="68"/>
      <c r="E142" s="68"/>
      <c r="F142" s="70"/>
      <c r="G142" s="155">
        <f>G143</f>
        <v>2100000</v>
      </c>
      <c r="H142" s="189" t="s">
        <v>583</v>
      </c>
      <c r="I142" s="69" t="s">
        <v>80</v>
      </c>
      <c r="J142" s="68"/>
      <c r="K142" s="68"/>
      <c r="L142" s="70"/>
      <c r="M142" s="70">
        <f ca="1">M143</f>
        <v>2100000</v>
      </c>
      <c r="N142" s="70">
        <f ca="1">N143</f>
        <v>0</v>
      </c>
      <c r="O142" s="155">
        <f ca="1">O143</f>
        <v>0</v>
      </c>
      <c r="P142" s="155">
        <f ca="1">P143</f>
        <v>0</v>
      </c>
      <c r="Q142" s="281"/>
      <c r="R142" s="244"/>
      <c r="S142" s="244"/>
      <c r="T142" s="68"/>
      <c r="U142" s="70"/>
      <c r="V142" s="70"/>
      <c r="W142" s="247"/>
      <c r="X142" s="244"/>
      <c r="Y142" s="244"/>
      <c r="Z142" s="247"/>
      <c r="AA142" s="244"/>
      <c r="AC142" s="311" t="s">
        <v>506</v>
      </c>
    </row>
    <row r="143" spans="1:29" ht="13.2" x14ac:dyDescent="0.25">
      <c r="A143" s="1" t="s">
        <v>142</v>
      </c>
      <c r="B143" s="65"/>
      <c r="C143" s="66" t="s">
        <v>636</v>
      </c>
      <c r="D143" s="65">
        <v>14</v>
      </c>
      <c r="E143" s="65" t="s">
        <v>26</v>
      </c>
      <c r="F143" s="67">
        <v>150000</v>
      </c>
      <c r="G143" s="154">
        <f>ROUNDDOWN(D143*F143,-3)</f>
        <v>2100000</v>
      </c>
      <c r="H143" s="188"/>
      <c r="I143" s="66" t="s">
        <v>636</v>
      </c>
      <c r="J143" s="65" cm="1">
        <f t="array" aca="1" ref="J143" ca="1">INDIRECT($J$5&amp;ROW())</f>
        <v>14</v>
      </c>
      <c r="K143" s="65" t="s">
        <v>26</v>
      </c>
      <c r="L143" s="67" cm="1">
        <f t="array" aca="1" ref="L143" ca="1">INDIRECT($L$5&amp;ROW())</f>
        <v>150000</v>
      </c>
      <c r="M143" s="67">
        <f ca="1">ROUNDDOWN(J143*L143,-3)</f>
        <v>2100000</v>
      </c>
      <c r="N143" s="67">
        <f ca="1">G143-M143</f>
        <v>0</v>
      </c>
      <c r="O143" s="154">
        <f ca="1">M143-Y143</f>
        <v>0</v>
      </c>
      <c r="P143" s="154">
        <f ca="1">IF(N143=0,O143-N143,IF(N143&lt;0,N143+O143,IF(N143&gt;0,N143-O143)))</f>
        <v>0</v>
      </c>
      <c r="Q143" s="240" t="str">
        <f ca="1">IF(AND(ISBLANK(H143),N143&lt;&gt;0),"Rev","")</f>
        <v/>
      </c>
      <c r="R143" s="244"/>
      <c r="S143" s="244"/>
      <c r="T143" s="65">
        <v>14</v>
      </c>
      <c r="U143" s="67">
        <v>150000</v>
      </c>
      <c r="V143" s="67">
        <f>ROUNDDOWN(T143*U143,-3)</f>
        <v>2100000</v>
      </c>
      <c r="W143" s="247">
        <v>14</v>
      </c>
      <c r="X143" s="247">
        <v>150000</v>
      </c>
      <c r="Y143" s="67">
        <f>ROUNDDOWN(W143*X143,-3)</f>
        <v>2100000</v>
      </c>
      <c r="Z143" s="247"/>
      <c r="AA143" s="244"/>
    </row>
    <row r="144" spans="1:29" ht="13.2" x14ac:dyDescent="0.25">
      <c r="A144" s="1" t="s">
        <v>143</v>
      </c>
      <c r="B144" s="116" t="s">
        <v>38</v>
      </c>
      <c r="C144" s="117" t="s">
        <v>637</v>
      </c>
      <c r="D144" s="116"/>
      <c r="E144" s="116"/>
      <c r="F144" s="118"/>
      <c r="G144" s="171">
        <f>SUM(G145,G148,G150)</f>
        <v>572300000</v>
      </c>
      <c r="H144" s="205" t="s">
        <v>38</v>
      </c>
      <c r="I144" s="117" t="s">
        <v>637</v>
      </c>
      <c r="J144" s="116"/>
      <c r="K144" s="116"/>
      <c r="L144" s="118"/>
      <c r="M144" s="118">
        <f ca="1">SUM(M145,M148,M150)</f>
        <v>572300000</v>
      </c>
      <c r="N144" s="118">
        <f ca="1">SUM(N145,N148,N150)</f>
        <v>0</v>
      </c>
      <c r="O144" s="171">
        <f ca="1">SUM(O145,O148,O150)</f>
        <v>10000000</v>
      </c>
      <c r="P144" s="171">
        <f ca="1">SUM(P145,P148,P150)</f>
        <v>10000000</v>
      </c>
      <c r="Q144" s="297"/>
      <c r="R144" s="244" t="s">
        <v>505</v>
      </c>
      <c r="S144" s="244" t="s">
        <v>506</v>
      </c>
      <c r="T144" s="116"/>
      <c r="U144" s="118"/>
      <c r="V144" s="118"/>
      <c r="W144" s="247"/>
      <c r="X144" s="244"/>
      <c r="Y144" s="244"/>
      <c r="Z144" s="247"/>
      <c r="AA144" s="244"/>
      <c r="AC144" s="311"/>
    </row>
    <row r="145" spans="1:29" ht="13.2" x14ac:dyDescent="0.25">
      <c r="A145" s="1" t="s">
        <v>144</v>
      </c>
      <c r="B145" s="74" t="s">
        <v>523</v>
      </c>
      <c r="C145" s="75" t="s">
        <v>24</v>
      </c>
      <c r="D145" s="74"/>
      <c r="E145" s="74"/>
      <c r="F145" s="76"/>
      <c r="G145" s="157">
        <f>SUM(G146:G147)</f>
        <v>10000000</v>
      </c>
      <c r="H145" s="191" t="s">
        <v>523</v>
      </c>
      <c r="I145" s="75" t="s">
        <v>24</v>
      </c>
      <c r="J145" s="74"/>
      <c r="K145" s="74"/>
      <c r="L145" s="76"/>
      <c r="M145" s="76">
        <f ca="1">SUM(M146:M147)</f>
        <v>10000000</v>
      </c>
      <c r="N145" s="76">
        <f ca="1">SUM(N146:N147)</f>
        <v>0</v>
      </c>
      <c r="O145" s="157">
        <f ca="1">SUM(O146:O147)</f>
        <v>10000000</v>
      </c>
      <c r="P145" s="157">
        <f ca="1">SUM(P146:P147)</f>
        <v>10000000</v>
      </c>
      <c r="Q145" s="283"/>
      <c r="R145" s="244"/>
      <c r="S145" s="244"/>
      <c r="T145" s="74"/>
      <c r="U145" s="76"/>
      <c r="V145" s="76"/>
      <c r="W145" s="247"/>
      <c r="X145" s="244"/>
      <c r="Y145" s="244"/>
      <c r="Z145" s="247"/>
      <c r="AA145" s="244"/>
      <c r="AC145" s="311" t="s">
        <v>506</v>
      </c>
    </row>
    <row r="146" spans="1:29" ht="13.2" x14ac:dyDescent="0.25">
      <c r="A146" s="1" t="s">
        <v>145</v>
      </c>
      <c r="B146" s="65"/>
      <c r="C146" s="66" t="s">
        <v>638</v>
      </c>
      <c r="D146" s="65">
        <v>4</v>
      </c>
      <c r="E146" s="65" t="s">
        <v>120</v>
      </c>
      <c r="F146" s="67">
        <v>1500000</v>
      </c>
      <c r="G146" s="154">
        <f>ROUNDDOWN(D146*F146,-3)</f>
        <v>6000000</v>
      </c>
      <c r="H146" s="188"/>
      <c r="I146" s="66" t="s">
        <v>638</v>
      </c>
      <c r="J146" s="65" cm="1">
        <f t="array" aca="1" ref="J146" ca="1">INDIRECT($J$5&amp;ROW())</f>
        <v>4</v>
      </c>
      <c r="K146" s="65" t="s">
        <v>120</v>
      </c>
      <c r="L146" s="67" cm="1">
        <f t="array" aca="1" ref="L146" ca="1">INDIRECT($L$5&amp;ROW())</f>
        <v>1500000</v>
      </c>
      <c r="M146" s="67">
        <f ca="1">ROUNDDOWN(J146*L146,-3)</f>
        <v>6000000</v>
      </c>
      <c r="N146" s="67">
        <f ca="1">G146-M146</f>
        <v>0</v>
      </c>
      <c r="O146" s="154">
        <f ca="1">M146-Y146</f>
        <v>6000000</v>
      </c>
      <c r="P146" s="154">
        <f ca="1">IF(N146=0,O146-N146,IF(N146&lt;0,N146+O146,IF(N146&gt;0,N146-O146)))</f>
        <v>6000000</v>
      </c>
      <c r="Q146" s="240" t="str">
        <f ca="1">IF(AND(ISBLANK(H146),N146&lt;&gt;0),"Rev","")</f>
        <v/>
      </c>
      <c r="R146" s="244"/>
      <c r="S146" s="244"/>
      <c r="T146" s="65">
        <v>4</v>
      </c>
      <c r="U146" s="67">
        <v>1500000</v>
      </c>
      <c r="V146" s="67">
        <f>ROUNDDOWN(T146*U146,-3)</f>
        <v>6000000</v>
      </c>
      <c r="W146" s="247">
        <v>0</v>
      </c>
      <c r="X146" s="247">
        <v>1500000</v>
      </c>
      <c r="Y146" s="67">
        <f>ROUNDDOWN(W146*X146,-3)</f>
        <v>0</v>
      </c>
      <c r="Z146" s="247"/>
      <c r="AA146" s="244"/>
    </row>
    <row r="147" spans="1:29" ht="13.2" x14ac:dyDescent="0.25">
      <c r="A147" s="1" t="s">
        <v>146</v>
      </c>
      <c r="B147" s="65"/>
      <c r="C147" s="66" t="s">
        <v>639</v>
      </c>
      <c r="D147" s="65">
        <v>4</v>
      </c>
      <c r="E147" s="65" t="s">
        <v>120</v>
      </c>
      <c r="F147" s="67">
        <v>1000000</v>
      </c>
      <c r="G147" s="154">
        <f>ROUNDDOWN(D147*F147,-3)</f>
        <v>4000000</v>
      </c>
      <c r="H147" s="188"/>
      <c r="I147" s="66" t="s">
        <v>639</v>
      </c>
      <c r="J147" s="65" cm="1">
        <f t="array" aca="1" ref="J147" ca="1">INDIRECT($J$5&amp;ROW())</f>
        <v>4</v>
      </c>
      <c r="K147" s="65" t="s">
        <v>120</v>
      </c>
      <c r="L147" s="67" cm="1">
        <f t="array" aca="1" ref="L147" ca="1">INDIRECT($L$5&amp;ROW())</f>
        <v>1000000</v>
      </c>
      <c r="M147" s="67">
        <f ca="1">ROUNDDOWN(J147*L147,-3)</f>
        <v>4000000</v>
      </c>
      <c r="N147" s="67">
        <f ca="1">G147-M147</f>
        <v>0</v>
      </c>
      <c r="O147" s="154">
        <f ca="1">M147-Y147</f>
        <v>4000000</v>
      </c>
      <c r="P147" s="154">
        <f ca="1">IF(N147=0,O147-N147,IF(N147&lt;0,N147+O147,IF(N147&gt;0,N147-O147)))</f>
        <v>4000000</v>
      </c>
      <c r="Q147" s="240" t="str">
        <f ca="1">IF(AND(ISBLANK(H147),N147&lt;&gt;0),"Rev","")</f>
        <v/>
      </c>
      <c r="R147" s="244"/>
      <c r="S147" s="244"/>
      <c r="T147" s="65">
        <v>4</v>
      </c>
      <c r="U147" s="67">
        <v>1000000</v>
      </c>
      <c r="V147" s="67">
        <f>ROUNDDOWN(T147*U147,-3)</f>
        <v>4000000</v>
      </c>
      <c r="W147" s="247">
        <v>0</v>
      </c>
      <c r="X147" s="247">
        <v>1000000</v>
      </c>
      <c r="Y147" s="67">
        <f>ROUNDDOWN(W147*X147,-3)</f>
        <v>0</v>
      </c>
      <c r="Z147" s="247"/>
      <c r="AA147" s="244"/>
    </row>
    <row r="148" spans="1:29" ht="13.2" x14ac:dyDescent="0.25">
      <c r="A148" s="1" t="s">
        <v>640</v>
      </c>
      <c r="B148" s="68" t="s">
        <v>524</v>
      </c>
      <c r="C148" s="69" t="s">
        <v>73</v>
      </c>
      <c r="D148" s="68"/>
      <c r="E148" s="68"/>
      <c r="F148" s="70"/>
      <c r="G148" s="155">
        <f>G149</f>
        <v>7800000</v>
      </c>
      <c r="H148" s="189" t="s">
        <v>524</v>
      </c>
      <c r="I148" s="69" t="s">
        <v>73</v>
      </c>
      <c r="J148" s="68"/>
      <c r="K148" s="68"/>
      <c r="L148" s="70"/>
      <c r="M148" s="70">
        <f ca="1">M149</f>
        <v>7800000</v>
      </c>
      <c r="N148" s="70">
        <f ca="1">N149</f>
        <v>0</v>
      </c>
      <c r="O148" s="155">
        <f ca="1">O149</f>
        <v>0</v>
      </c>
      <c r="P148" s="155">
        <f ca="1">P149</f>
        <v>0</v>
      </c>
      <c r="Q148" s="281"/>
      <c r="R148" s="244"/>
      <c r="S148" s="244"/>
      <c r="T148" s="68"/>
      <c r="U148" s="70"/>
      <c r="V148" s="70"/>
      <c r="W148" s="247"/>
      <c r="X148" s="244"/>
      <c r="Y148" s="244"/>
      <c r="Z148" s="247"/>
      <c r="AA148" s="244"/>
      <c r="AC148" s="311" t="s">
        <v>506</v>
      </c>
    </row>
    <row r="149" spans="1:29" ht="13.2" x14ac:dyDescent="0.25">
      <c r="A149" s="1" t="s">
        <v>641</v>
      </c>
      <c r="B149" s="65"/>
      <c r="C149" s="66" t="s">
        <v>622</v>
      </c>
      <c r="D149" s="65">
        <v>12</v>
      </c>
      <c r="E149" s="65" t="s">
        <v>120</v>
      </c>
      <c r="F149" s="67">
        <v>650000</v>
      </c>
      <c r="G149" s="154">
        <f>ROUNDDOWN(D149*F149,-3)</f>
        <v>7800000</v>
      </c>
      <c r="H149" s="188"/>
      <c r="I149" s="66" t="s">
        <v>962</v>
      </c>
      <c r="J149" s="65" cm="1">
        <f t="array" aca="1" ref="J149" ca="1">INDIRECT($J$5&amp;ROW())</f>
        <v>2</v>
      </c>
      <c r="K149" s="65" t="s">
        <v>120</v>
      </c>
      <c r="L149" s="67" cm="1">
        <f t="array" aca="1" ref="L149" ca="1">INDIRECT($L$5&amp;ROW())</f>
        <v>3900000</v>
      </c>
      <c r="M149" s="67">
        <f ca="1">ROUNDDOWN(J149*L149,-3)</f>
        <v>7800000</v>
      </c>
      <c r="N149" s="67">
        <f ca="1">G149-M149</f>
        <v>0</v>
      </c>
      <c r="O149" s="154">
        <f ca="1">M149-Y149</f>
        <v>0</v>
      </c>
      <c r="P149" s="154">
        <f ca="1">IF(N149=0,O149-N149,IF(N149&lt;0,N149+O149,IF(N149&gt;0,N149-O149)))</f>
        <v>0</v>
      </c>
      <c r="Q149" s="240" t="str">
        <f ca="1">IF(AND(ISBLANK(H149),N149&lt;&gt;0),"Rev","")</f>
        <v/>
      </c>
      <c r="R149" s="244"/>
      <c r="S149" s="244"/>
      <c r="T149" s="65">
        <v>2</v>
      </c>
      <c r="U149" s="67">
        <v>3900000</v>
      </c>
      <c r="V149" s="67">
        <f>ROUNDDOWN(T149*U149,-3)</f>
        <v>7800000</v>
      </c>
      <c r="W149" s="247">
        <v>2</v>
      </c>
      <c r="X149" s="247">
        <v>3900000</v>
      </c>
      <c r="Y149" s="67">
        <f>ROUNDDOWN(W149*X149,-3)</f>
        <v>7800000</v>
      </c>
      <c r="Z149" s="247"/>
      <c r="AA149" s="244"/>
    </row>
    <row r="150" spans="1:29" ht="13.2" x14ac:dyDescent="0.25">
      <c r="A150" s="1" t="s">
        <v>148</v>
      </c>
      <c r="B150" s="62" t="s">
        <v>525</v>
      </c>
      <c r="C150" s="63" t="s">
        <v>35</v>
      </c>
      <c r="D150" s="62"/>
      <c r="E150" s="62"/>
      <c r="F150" s="64"/>
      <c r="G150" s="153">
        <f>SUM(G151:G152)</f>
        <v>554500000</v>
      </c>
      <c r="H150" s="187" t="s">
        <v>525</v>
      </c>
      <c r="I150" s="63" t="s">
        <v>35</v>
      </c>
      <c r="J150" s="62"/>
      <c r="K150" s="62"/>
      <c r="L150" s="64"/>
      <c r="M150" s="64">
        <f ca="1">SUM(M151:M152)</f>
        <v>554500000</v>
      </c>
      <c r="N150" s="64">
        <f ca="1">SUM(N151:N152)</f>
        <v>0</v>
      </c>
      <c r="O150" s="153">
        <f ca="1">SUM(O151:O152)</f>
        <v>0</v>
      </c>
      <c r="P150" s="153">
        <f ca="1">SUM(P151:P152)</f>
        <v>0</v>
      </c>
      <c r="Q150" s="280"/>
      <c r="R150" s="244"/>
      <c r="S150" s="244"/>
      <c r="T150" s="62"/>
      <c r="U150" s="64"/>
      <c r="V150" s="64"/>
      <c r="W150" s="247"/>
      <c r="X150" s="244"/>
      <c r="Y150" s="244"/>
      <c r="Z150" s="247"/>
      <c r="AA150" s="244"/>
      <c r="AC150" s="311" t="s">
        <v>506</v>
      </c>
    </row>
    <row r="151" spans="1:29" ht="13.2" x14ac:dyDescent="0.25">
      <c r="A151" s="1" t="s">
        <v>149</v>
      </c>
      <c r="B151" s="65"/>
      <c r="C151" s="66" t="s">
        <v>642</v>
      </c>
      <c r="D151" s="65">
        <v>55</v>
      </c>
      <c r="E151" s="65" t="s">
        <v>26</v>
      </c>
      <c r="F151" s="67">
        <v>6075000</v>
      </c>
      <c r="G151" s="154">
        <f>ROUNDDOWN(D151*F151,-3)</f>
        <v>334125000</v>
      </c>
      <c r="H151" s="188"/>
      <c r="I151" s="271" t="s">
        <v>963</v>
      </c>
      <c r="J151" s="272" cm="1">
        <f t="array" aca="1" ref="J151" ca="1">INDIRECT($J$5&amp;ROW())</f>
        <v>50</v>
      </c>
      <c r="K151" s="272" t="s">
        <v>26</v>
      </c>
      <c r="L151" s="274" cm="1">
        <f t="array" aca="1" ref="L151" ca="1">INDIRECT($L$5&amp;ROW())</f>
        <v>7100000</v>
      </c>
      <c r="M151" s="274">
        <f ca="1">ROUNDDOWN(J151*L151,-3)</f>
        <v>355000000</v>
      </c>
      <c r="N151" s="274">
        <f ca="1">G151-M151</f>
        <v>-20875000</v>
      </c>
      <c r="O151" s="154">
        <f ca="1">M151-Y151</f>
        <v>0</v>
      </c>
      <c r="P151" s="154">
        <f ca="1">IF(N151=0,O151-N151,IF(N151&lt;0,N151+O151,IF(N151&gt;0,N151-O151)))</f>
        <v>-20875000</v>
      </c>
      <c r="Q151" s="253" t="str">
        <f ca="1">IF(AND(ISBLANK(H151),N151&lt;&gt;0),"Rev","")</f>
        <v>Rev</v>
      </c>
      <c r="R151" s="244"/>
      <c r="S151" s="244"/>
      <c r="T151" s="65">
        <v>50</v>
      </c>
      <c r="U151" s="67">
        <v>7100000</v>
      </c>
      <c r="V151" s="67">
        <f>ROUNDDOWN(T151*U151,-3)</f>
        <v>355000000</v>
      </c>
      <c r="W151" s="247">
        <v>50</v>
      </c>
      <c r="X151" s="247">
        <v>7100000</v>
      </c>
      <c r="Y151" s="67">
        <f>ROUNDDOWN(W151*X151,-3)</f>
        <v>355000000</v>
      </c>
      <c r="Z151" s="247"/>
      <c r="AA151" s="244"/>
    </row>
    <row r="152" spans="1:29" ht="26.4" x14ac:dyDescent="0.25">
      <c r="A152" s="1" t="s">
        <v>150</v>
      </c>
      <c r="B152" s="65"/>
      <c r="C152" s="66" t="s">
        <v>643</v>
      </c>
      <c r="D152" s="65">
        <v>36</v>
      </c>
      <c r="E152" s="65" t="s">
        <v>26</v>
      </c>
      <c r="F152" s="67">
        <v>6121528</v>
      </c>
      <c r="G152" s="154">
        <f>ROUNDDOWN(D152*F152,-3)</f>
        <v>220375000</v>
      </c>
      <c r="H152" s="188"/>
      <c r="I152" s="271" t="s">
        <v>964</v>
      </c>
      <c r="J152" s="272" cm="1">
        <f t="array" aca="1" ref="J152" ca="1">INDIRECT($J$5&amp;ROW())</f>
        <v>30</v>
      </c>
      <c r="K152" s="272" t="s">
        <v>26</v>
      </c>
      <c r="L152" s="274" cm="1">
        <f t="array" aca="1" ref="L152" ca="1">INDIRECT($L$5&amp;ROW())</f>
        <v>6650000</v>
      </c>
      <c r="M152" s="274">
        <f ca="1">ROUNDDOWN(J152*L152,-3)</f>
        <v>199500000</v>
      </c>
      <c r="N152" s="274">
        <f ca="1">G152-M152</f>
        <v>20875000</v>
      </c>
      <c r="O152" s="154">
        <f ca="1">M152-Y152</f>
        <v>0</v>
      </c>
      <c r="P152" s="154">
        <f ca="1">IF(N152=0,O152-N152,IF(N152&lt;0,N152+O152,IF(N152&gt;0,N152-O152)))</f>
        <v>20875000</v>
      </c>
      <c r="Q152" s="253" t="str">
        <f ca="1">IF(AND(ISBLANK(H152),N152&lt;&gt;0),"Rev","")</f>
        <v>Rev</v>
      </c>
      <c r="R152" s="244"/>
      <c r="S152" s="244"/>
      <c r="T152" s="65">
        <v>30</v>
      </c>
      <c r="U152" s="67">
        <v>6650000</v>
      </c>
      <c r="V152" s="67">
        <f>ROUNDDOWN(T152*U152,-3)</f>
        <v>199500000</v>
      </c>
      <c r="W152" s="247">
        <v>30</v>
      </c>
      <c r="X152" s="247">
        <v>6650000</v>
      </c>
      <c r="Y152" s="67">
        <f>ROUNDDOWN(W152*X152,-3)</f>
        <v>199500000</v>
      </c>
      <c r="Z152" s="247"/>
      <c r="AA152" s="244"/>
    </row>
    <row r="153" spans="1:29" ht="26.4" x14ac:dyDescent="0.25">
      <c r="A153" s="1" t="s">
        <v>151</v>
      </c>
      <c r="B153" s="80" t="s">
        <v>91</v>
      </c>
      <c r="C153" s="81" t="s">
        <v>152</v>
      </c>
      <c r="D153" s="80"/>
      <c r="E153" s="80"/>
      <c r="F153" s="82"/>
      <c r="G153" s="159">
        <f>SUM(G154,G159,G161,G163)</f>
        <v>78000000</v>
      </c>
      <c r="H153" s="193" t="s">
        <v>91</v>
      </c>
      <c r="I153" s="81" t="s">
        <v>152</v>
      </c>
      <c r="J153" s="80"/>
      <c r="K153" s="80"/>
      <c r="L153" s="82"/>
      <c r="M153" s="82">
        <f ca="1">SUM(M154,M159,M161,M163)</f>
        <v>81200000</v>
      </c>
      <c r="N153" s="82">
        <f ca="1">SUM(N154,N159,N161,N163)</f>
        <v>-3200000</v>
      </c>
      <c r="O153" s="159">
        <f ca="1">SUM(O154,O159,O161,O163)</f>
        <v>11000000</v>
      </c>
      <c r="P153" s="159">
        <f ca="1">SUM(P154,P159,P161,P163)</f>
        <v>7800000</v>
      </c>
      <c r="Q153" s="285"/>
      <c r="R153" s="244" t="s">
        <v>505</v>
      </c>
      <c r="S153" s="244" t="s">
        <v>506</v>
      </c>
      <c r="T153" s="80"/>
      <c r="U153" s="82"/>
      <c r="V153" s="82"/>
      <c r="W153" s="247"/>
      <c r="X153" s="244"/>
      <c r="Y153" s="244"/>
      <c r="Z153" s="247"/>
      <c r="AA153" s="244"/>
      <c r="AC153" s="311"/>
    </row>
    <row r="154" spans="1:29" ht="13.2" x14ac:dyDescent="0.25">
      <c r="A154" s="1" t="s">
        <v>153</v>
      </c>
      <c r="B154" s="74" t="s">
        <v>523</v>
      </c>
      <c r="C154" s="75" t="s">
        <v>24</v>
      </c>
      <c r="D154" s="74"/>
      <c r="E154" s="74"/>
      <c r="F154" s="76"/>
      <c r="G154" s="157">
        <f>SUM(G155:G158)</f>
        <v>34000000</v>
      </c>
      <c r="H154" s="191" t="s">
        <v>523</v>
      </c>
      <c r="I154" s="75" t="s">
        <v>24</v>
      </c>
      <c r="J154" s="74"/>
      <c r="K154" s="74"/>
      <c r="L154" s="76"/>
      <c r="M154" s="76">
        <f ca="1">SUM(M155:M158)</f>
        <v>34000000</v>
      </c>
      <c r="N154" s="76">
        <f ca="1">SUM(N155:N158)</f>
        <v>0</v>
      </c>
      <c r="O154" s="157">
        <f ca="1">SUM(O155:O158)</f>
        <v>11000000</v>
      </c>
      <c r="P154" s="157">
        <f ca="1">SUM(P155:P158)</f>
        <v>11000000</v>
      </c>
      <c r="Q154" s="283"/>
      <c r="R154" s="244"/>
      <c r="S154" s="244"/>
      <c r="T154" s="74"/>
      <c r="U154" s="76"/>
      <c r="V154" s="76"/>
      <c r="W154" s="247"/>
      <c r="X154" s="244"/>
      <c r="Y154" s="244"/>
      <c r="Z154" s="247"/>
      <c r="AA154" s="244"/>
      <c r="AC154" s="311" t="s">
        <v>506</v>
      </c>
    </row>
    <row r="155" spans="1:29" ht="13.2" x14ac:dyDescent="0.25">
      <c r="A155" s="1" t="s">
        <v>154</v>
      </c>
      <c r="B155" s="65"/>
      <c r="C155" s="66" t="s">
        <v>631</v>
      </c>
      <c r="D155" s="65">
        <v>8</v>
      </c>
      <c r="E155" s="65" t="s">
        <v>120</v>
      </c>
      <c r="F155" s="67">
        <v>1000000</v>
      </c>
      <c r="G155" s="154">
        <f>ROUNDDOWN(D155*F155,-3)</f>
        <v>8000000</v>
      </c>
      <c r="H155" s="188"/>
      <c r="I155" s="66" t="s">
        <v>631</v>
      </c>
      <c r="J155" s="65" cm="1">
        <f t="array" aca="1" ref="J155" ca="1">INDIRECT($J$5&amp;ROW())</f>
        <v>8</v>
      </c>
      <c r="K155" s="65" t="s">
        <v>120</v>
      </c>
      <c r="L155" s="67" cm="1">
        <f t="array" aca="1" ref="L155" ca="1">INDIRECT($L$5&amp;ROW())</f>
        <v>1000000</v>
      </c>
      <c r="M155" s="67">
        <f ca="1">ROUNDDOWN(J155*L155,-3)</f>
        <v>8000000</v>
      </c>
      <c r="N155" s="67">
        <f ca="1">G155-M155</f>
        <v>0</v>
      </c>
      <c r="O155" s="154">
        <f ca="1">M155-Y155</f>
        <v>2000000</v>
      </c>
      <c r="P155" s="154">
        <f ca="1">IF(N155=0,O155-N155,IF(N155&lt;0,N155+O155,IF(N155&gt;0,N155-O155)))</f>
        <v>2000000</v>
      </c>
      <c r="Q155" s="240" t="str">
        <f ca="1">IF(AND(ISBLANK(H155),N155&lt;&gt;0),"Rev","")</f>
        <v/>
      </c>
      <c r="R155" s="244"/>
      <c r="S155" s="244"/>
      <c r="T155" s="65">
        <v>8</v>
      </c>
      <c r="U155" s="67">
        <v>1000000</v>
      </c>
      <c r="V155" s="67">
        <f>ROUNDDOWN(T155*U155,-3)</f>
        <v>8000000</v>
      </c>
      <c r="W155" s="247">
        <v>6</v>
      </c>
      <c r="X155" s="247">
        <v>1000000</v>
      </c>
      <c r="Y155" s="67">
        <f>ROUNDDOWN(W155*X155,-3)</f>
        <v>6000000</v>
      </c>
      <c r="Z155" s="247"/>
      <c r="AA155" s="244"/>
    </row>
    <row r="156" spans="1:29" ht="13.2" x14ac:dyDescent="0.25">
      <c r="A156" s="1" t="s">
        <v>155</v>
      </c>
      <c r="B156" s="65"/>
      <c r="C156" s="66" t="s">
        <v>563</v>
      </c>
      <c r="D156" s="65">
        <v>8</v>
      </c>
      <c r="E156" s="65" t="s">
        <v>120</v>
      </c>
      <c r="F156" s="67">
        <v>1500000</v>
      </c>
      <c r="G156" s="154">
        <f>ROUNDDOWN(D156*F156,-3)</f>
        <v>12000000</v>
      </c>
      <c r="H156" s="188"/>
      <c r="I156" s="66" t="s">
        <v>563</v>
      </c>
      <c r="J156" s="65" cm="1">
        <f t="array" aca="1" ref="J156" ca="1">INDIRECT($J$5&amp;ROW())</f>
        <v>8</v>
      </c>
      <c r="K156" s="65" t="s">
        <v>120</v>
      </c>
      <c r="L156" s="67" cm="1">
        <f t="array" aca="1" ref="L156" ca="1">INDIRECT($L$5&amp;ROW())</f>
        <v>1500000</v>
      </c>
      <c r="M156" s="67">
        <f ca="1">ROUNDDOWN(J156*L156,-3)</f>
        <v>12000000</v>
      </c>
      <c r="N156" s="67">
        <f ca="1">G156-M156</f>
        <v>0</v>
      </c>
      <c r="O156" s="154">
        <f ca="1">M156-Y156</f>
        <v>3000000</v>
      </c>
      <c r="P156" s="154">
        <f ca="1">IF(N156=0,O156-N156,IF(N156&lt;0,N156+O156,IF(N156&gt;0,N156-O156)))</f>
        <v>3000000</v>
      </c>
      <c r="Q156" s="240" t="str">
        <f ca="1">IF(AND(ISBLANK(H156),N156&lt;&gt;0),"Rev","")</f>
        <v/>
      </c>
      <c r="R156" s="244"/>
      <c r="S156" s="244"/>
      <c r="T156" s="65">
        <v>8</v>
      </c>
      <c r="U156" s="67">
        <v>1500000</v>
      </c>
      <c r="V156" s="67">
        <f>ROUNDDOWN(T156*U156,-3)</f>
        <v>12000000</v>
      </c>
      <c r="W156" s="247">
        <v>6</v>
      </c>
      <c r="X156" s="247">
        <v>1500000</v>
      </c>
      <c r="Y156" s="67">
        <f>ROUNDDOWN(W156*X156,-3)</f>
        <v>9000000</v>
      </c>
      <c r="Z156" s="247"/>
      <c r="AA156" s="244"/>
    </row>
    <row r="157" spans="1:29" ht="13.2" x14ac:dyDescent="0.25">
      <c r="A157" s="1" t="s">
        <v>156</v>
      </c>
      <c r="B157" s="65"/>
      <c r="C157" s="66" t="s">
        <v>564</v>
      </c>
      <c r="D157" s="65">
        <v>8</v>
      </c>
      <c r="E157" s="65" t="s">
        <v>120</v>
      </c>
      <c r="F157" s="67">
        <v>1000000</v>
      </c>
      <c r="G157" s="154">
        <f>ROUNDDOWN(D157*F157,-3)</f>
        <v>8000000</v>
      </c>
      <c r="H157" s="188"/>
      <c r="I157" s="66" t="s">
        <v>564</v>
      </c>
      <c r="J157" s="65" cm="1">
        <f t="array" aca="1" ref="J157" ca="1">INDIRECT($J$5&amp;ROW())</f>
        <v>8</v>
      </c>
      <c r="K157" s="65" t="s">
        <v>120</v>
      </c>
      <c r="L157" s="67" cm="1">
        <f t="array" aca="1" ref="L157" ca="1">INDIRECT($L$5&amp;ROW())</f>
        <v>1000000</v>
      </c>
      <c r="M157" s="67">
        <f ca="1">ROUNDDOWN(J157*L157,-3)</f>
        <v>8000000</v>
      </c>
      <c r="N157" s="67">
        <f ca="1">G157-M157</f>
        <v>0</v>
      </c>
      <c r="O157" s="154">
        <f ca="1">M157-Y157</f>
        <v>2000000</v>
      </c>
      <c r="P157" s="154">
        <f ca="1">IF(N157=0,O157-N157,IF(N157&lt;0,N157+O157,IF(N157&gt;0,N157-O157)))</f>
        <v>2000000</v>
      </c>
      <c r="Q157" s="240" t="str">
        <f ca="1">IF(AND(ISBLANK(H157),N157&lt;&gt;0),"Rev","")</f>
        <v/>
      </c>
      <c r="R157" s="244"/>
      <c r="S157" s="244"/>
      <c r="T157" s="65">
        <v>8</v>
      </c>
      <c r="U157" s="67">
        <v>1000000</v>
      </c>
      <c r="V157" s="67">
        <f>ROUNDDOWN(T157*U157,-3)</f>
        <v>8000000</v>
      </c>
      <c r="W157" s="247">
        <v>6</v>
      </c>
      <c r="X157" s="247">
        <v>1000000</v>
      </c>
      <c r="Y157" s="67">
        <f>ROUNDDOWN(W157*X157,-3)</f>
        <v>6000000</v>
      </c>
      <c r="Z157" s="247"/>
      <c r="AA157" s="244"/>
    </row>
    <row r="158" spans="1:29" ht="13.2" x14ac:dyDescent="0.25">
      <c r="A158" s="1" t="s">
        <v>157</v>
      </c>
      <c r="B158" s="65"/>
      <c r="C158" s="66" t="s">
        <v>644</v>
      </c>
      <c r="D158" s="65">
        <v>12</v>
      </c>
      <c r="E158" s="65" t="s">
        <v>634</v>
      </c>
      <c r="F158" s="67">
        <v>500000</v>
      </c>
      <c r="G158" s="154">
        <f>ROUNDDOWN(D158*F158,-3)</f>
        <v>6000000</v>
      </c>
      <c r="H158" s="188"/>
      <c r="I158" s="66" t="s">
        <v>644</v>
      </c>
      <c r="J158" s="65" cm="1">
        <f t="array" aca="1" ref="J158" ca="1">INDIRECT($J$5&amp;ROW())</f>
        <v>12</v>
      </c>
      <c r="K158" s="65" t="s">
        <v>634</v>
      </c>
      <c r="L158" s="67" cm="1">
        <f t="array" aca="1" ref="L158" ca="1">INDIRECT($L$5&amp;ROW())</f>
        <v>500000</v>
      </c>
      <c r="M158" s="67">
        <f ca="1">ROUNDDOWN(J158*L158,-3)</f>
        <v>6000000</v>
      </c>
      <c r="N158" s="67">
        <f ca="1">G158-M158</f>
        <v>0</v>
      </c>
      <c r="O158" s="154">
        <f ca="1">M158-Y158</f>
        <v>4000000</v>
      </c>
      <c r="P158" s="154">
        <f ca="1">IF(N158=0,O158-N158,IF(N158&lt;0,N158+O158,IF(N158&gt;0,N158-O158)))</f>
        <v>4000000</v>
      </c>
      <c r="Q158" s="240" t="str">
        <f ca="1">IF(AND(ISBLANK(H158),N158&lt;&gt;0),"Rev","")</f>
        <v/>
      </c>
      <c r="R158" s="244"/>
      <c r="S158" s="244"/>
      <c r="T158" s="65">
        <v>12</v>
      </c>
      <c r="U158" s="67">
        <v>500000</v>
      </c>
      <c r="V158" s="67">
        <f>ROUNDDOWN(T158*U158,-3)</f>
        <v>6000000</v>
      </c>
      <c r="W158" s="247">
        <v>4</v>
      </c>
      <c r="X158" s="247">
        <v>500000</v>
      </c>
      <c r="Y158" s="67">
        <f>ROUNDDOWN(W158*X158,-3)</f>
        <v>2000000</v>
      </c>
      <c r="Z158" s="247"/>
      <c r="AA158" s="244"/>
    </row>
    <row r="159" spans="1:29" ht="13.2" x14ac:dyDescent="0.25">
      <c r="A159" s="1" t="s">
        <v>158</v>
      </c>
      <c r="B159" s="68" t="s">
        <v>532</v>
      </c>
      <c r="C159" s="69" t="s">
        <v>159</v>
      </c>
      <c r="D159" s="68"/>
      <c r="E159" s="68"/>
      <c r="F159" s="70"/>
      <c r="G159" s="155">
        <f>G160</f>
        <v>3000000</v>
      </c>
      <c r="H159" s="189" t="s">
        <v>532</v>
      </c>
      <c r="I159" s="69" t="s">
        <v>159</v>
      </c>
      <c r="J159" s="68"/>
      <c r="K159" s="68"/>
      <c r="L159" s="70"/>
      <c r="M159" s="70">
        <f ca="1">M160</f>
        <v>3000000</v>
      </c>
      <c r="N159" s="70">
        <f ca="1">N160</f>
        <v>0</v>
      </c>
      <c r="O159" s="155">
        <f ca="1">O160</f>
        <v>0</v>
      </c>
      <c r="P159" s="155">
        <f ca="1">P160</f>
        <v>0</v>
      </c>
      <c r="Q159" s="281"/>
      <c r="R159" s="244"/>
      <c r="S159" s="244"/>
      <c r="T159" s="68"/>
      <c r="U159" s="70"/>
      <c r="V159" s="70"/>
      <c r="W159" s="247"/>
      <c r="X159" s="244"/>
      <c r="Y159" s="244"/>
      <c r="Z159" s="247"/>
      <c r="AA159" s="244"/>
      <c r="AC159" s="311" t="s">
        <v>506</v>
      </c>
    </row>
    <row r="160" spans="1:29" ht="13.2" x14ac:dyDescent="0.25">
      <c r="A160" s="1" t="s">
        <v>160</v>
      </c>
      <c r="B160" s="65"/>
      <c r="C160" s="66" t="s">
        <v>645</v>
      </c>
      <c r="D160" s="65">
        <v>2</v>
      </c>
      <c r="E160" s="65" t="s">
        <v>161</v>
      </c>
      <c r="F160" s="67">
        <v>1500000</v>
      </c>
      <c r="G160" s="154">
        <f>ROUNDDOWN(D160*F160,-3)</f>
        <v>3000000</v>
      </c>
      <c r="H160" s="188"/>
      <c r="I160" s="66" t="s">
        <v>645</v>
      </c>
      <c r="J160" s="65" cm="1">
        <f t="array" aca="1" ref="J160" ca="1">INDIRECT($J$5&amp;ROW())</f>
        <v>2</v>
      </c>
      <c r="K160" s="65" t="s">
        <v>161</v>
      </c>
      <c r="L160" s="67" cm="1">
        <f t="array" aca="1" ref="L160" ca="1">INDIRECT($L$5&amp;ROW())</f>
        <v>1500000</v>
      </c>
      <c r="M160" s="67">
        <f ca="1">ROUNDDOWN(J160*L160,-3)</f>
        <v>3000000</v>
      </c>
      <c r="N160" s="67">
        <f ca="1">G160-M160</f>
        <v>0</v>
      </c>
      <c r="O160" s="154">
        <f ca="1">M160-Y160</f>
        <v>0</v>
      </c>
      <c r="P160" s="154">
        <f ca="1">IF(N160=0,O160-N160,IF(N160&lt;0,N160+O160,IF(N160&gt;0,N160-O160)))</f>
        <v>0</v>
      </c>
      <c r="Q160" s="240" t="str">
        <f ca="1">IF(AND(ISBLANK(H160),N160&lt;&gt;0),"Rev","")</f>
        <v/>
      </c>
      <c r="R160" s="244"/>
      <c r="S160" s="244"/>
      <c r="T160" s="65">
        <v>2</v>
      </c>
      <c r="U160" s="67">
        <v>1500000</v>
      </c>
      <c r="V160" s="67">
        <f>ROUNDDOWN(T160*U160,-3)</f>
        <v>3000000</v>
      </c>
      <c r="W160" s="247">
        <v>2</v>
      </c>
      <c r="X160" s="247">
        <v>1500000</v>
      </c>
      <c r="Y160" s="67">
        <f>ROUNDDOWN(W160*X160,-3)</f>
        <v>3000000</v>
      </c>
      <c r="Z160" s="247"/>
      <c r="AA160" s="244"/>
    </row>
    <row r="161" spans="1:29" ht="13.2" x14ac:dyDescent="0.25">
      <c r="A161" s="1" t="s">
        <v>162</v>
      </c>
      <c r="B161" s="68" t="s">
        <v>525</v>
      </c>
      <c r="C161" s="69" t="s">
        <v>35</v>
      </c>
      <c r="D161" s="68"/>
      <c r="E161" s="68"/>
      <c r="F161" s="70"/>
      <c r="G161" s="155">
        <f>G162</f>
        <v>38000000</v>
      </c>
      <c r="H161" s="189" t="s">
        <v>525</v>
      </c>
      <c r="I161" s="69" t="s">
        <v>35</v>
      </c>
      <c r="J161" s="68"/>
      <c r="K161" s="68"/>
      <c r="L161" s="70"/>
      <c r="M161" s="70">
        <f ca="1">M162</f>
        <v>40000000</v>
      </c>
      <c r="N161" s="70">
        <f ca="1">N162</f>
        <v>-2000000</v>
      </c>
      <c r="O161" s="155">
        <f ca="1">O162</f>
        <v>0</v>
      </c>
      <c r="P161" s="155">
        <f ca="1">P162</f>
        <v>-2000000</v>
      </c>
      <c r="Q161" s="281"/>
      <c r="R161" s="244"/>
      <c r="S161" s="244"/>
      <c r="T161" s="68"/>
      <c r="U161" s="70"/>
      <c r="V161" s="70"/>
      <c r="W161" s="247"/>
      <c r="X161" s="244"/>
      <c r="Y161" s="244"/>
      <c r="Z161" s="247"/>
      <c r="AA161" s="244"/>
      <c r="AC161" s="311" t="s">
        <v>506</v>
      </c>
    </row>
    <row r="162" spans="1:29" ht="26.4" x14ac:dyDescent="0.25">
      <c r="A162" s="1" t="s">
        <v>163</v>
      </c>
      <c r="B162" s="65"/>
      <c r="C162" s="66" t="s">
        <v>646</v>
      </c>
      <c r="D162" s="65">
        <v>8</v>
      </c>
      <c r="E162" s="65" t="s">
        <v>26</v>
      </c>
      <c r="F162" s="67">
        <v>4750000</v>
      </c>
      <c r="G162" s="154">
        <f>ROUNDDOWN(D162*F162,-3)</f>
        <v>38000000</v>
      </c>
      <c r="H162" s="188"/>
      <c r="I162" s="271" t="s">
        <v>965</v>
      </c>
      <c r="J162" s="272" cm="1">
        <f t="array" aca="1" ref="J162" ca="1">INDIRECT($J$5&amp;ROW())</f>
        <v>10</v>
      </c>
      <c r="K162" s="272" t="s">
        <v>26</v>
      </c>
      <c r="L162" s="274" cm="1">
        <f t="array" aca="1" ref="L162" ca="1">INDIRECT($L$5&amp;ROW())</f>
        <v>4000000</v>
      </c>
      <c r="M162" s="274">
        <f ca="1">ROUNDDOWN(J162*L162,-3)</f>
        <v>40000000</v>
      </c>
      <c r="N162" s="274">
        <f ca="1">G162-M162</f>
        <v>-2000000</v>
      </c>
      <c r="O162" s="154">
        <f ca="1">M162-Y162</f>
        <v>0</v>
      </c>
      <c r="P162" s="154">
        <f ca="1">IF(N162=0,O162-N162,IF(N162&lt;0,N162+O162,IF(N162&gt;0,N162-O162)))</f>
        <v>-2000000</v>
      </c>
      <c r="Q162" s="253" t="str">
        <f ca="1">IF(AND(ISBLANK(H162),N162&lt;&gt;0),"Rev","")</f>
        <v>Rev</v>
      </c>
      <c r="R162" s="244"/>
      <c r="S162" s="244"/>
      <c r="T162" s="65">
        <v>10</v>
      </c>
      <c r="U162" s="67">
        <v>4000000</v>
      </c>
      <c r="V162" s="67">
        <f>ROUNDDOWN(T162*U162,-3)</f>
        <v>40000000</v>
      </c>
      <c r="W162" s="247">
        <v>10</v>
      </c>
      <c r="X162" s="247">
        <v>4000000</v>
      </c>
      <c r="Y162" s="67">
        <f>ROUNDDOWN(W162*X162,-3)</f>
        <v>40000000</v>
      </c>
      <c r="Z162" s="247"/>
      <c r="AA162" s="244"/>
    </row>
    <row r="163" spans="1:29" ht="13.2" x14ac:dyDescent="0.25">
      <c r="A163" s="1" t="s">
        <v>164</v>
      </c>
      <c r="B163" s="74" t="s">
        <v>583</v>
      </c>
      <c r="C163" s="75" t="s">
        <v>80</v>
      </c>
      <c r="D163" s="74"/>
      <c r="E163" s="74"/>
      <c r="F163" s="76"/>
      <c r="G163" s="157">
        <f>G164</f>
        <v>3000000</v>
      </c>
      <c r="H163" s="191" t="s">
        <v>583</v>
      </c>
      <c r="I163" s="75" t="s">
        <v>80</v>
      </c>
      <c r="J163" s="74"/>
      <c r="K163" s="74"/>
      <c r="L163" s="76"/>
      <c r="M163" s="76">
        <f ca="1">M164</f>
        <v>4200000</v>
      </c>
      <c r="N163" s="76">
        <f ca="1">N164</f>
        <v>-1200000</v>
      </c>
      <c r="O163" s="157">
        <f ca="1">O164</f>
        <v>0</v>
      </c>
      <c r="P163" s="157">
        <f ca="1">P164</f>
        <v>-1200000</v>
      </c>
      <c r="Q163" s="283"/>
      <c r="R163" s="244"/>
      <c r="S163" s="244"/>
      <c r="T163" s="74"/>
      <c r="U163" s="76"/>
      <c r="V163" s="76"/>
      <c r="W163" s="247"/>
      <c r="X163" s="244"/>
      <c r="Y163" s="244"/>
      <c r="Z163" s="247"/>
      <c r="AA163" s="244"/>
      <c r="AC163" s="311" t="s">
        <v>506</v>
      </c>
    </row>
    <row r="164" spans="1:29" ht="13.2" x14ac:dyDescent="0.25">
      <c r="A164" s="1" t="s">
        <v>165</v>
      </c>
      <c r="B164" s="65"/>
      <c r="C164" s="66" t="s">
        <v>647</v>
      </c>
      <c r="D164" s="65">
        <v>20</v>
      </c>
      <c r="E164" s="65" t="s">
        <v>26</v>
      </c>
      <c r="F164" s="67">
        <v>150000</v>
      </c>
      <c r="G164" s="154">
        <f>ROUNDDOWN(D164*F164,-3)</f>
        <v>3000000</v>
      </c>
      <c r="H164" s="188"/>
      <c r="I164" s="271" t="s">
        <v>647</v>
      </c>
      <c r="J164" s="272" cm="1">
        <f t="array" aca="1" ref="J164" ca="1">INDIRECT($J$5&amp;ROW())</f>
        <v>28</v>
      </c>
      <c r="K164" s="272" t="s">
        <v>26</v>
      </c>
      <c r="L164" s="274" cm="1">
        <f t="array" aca="1" ref="L164" ca="1">INDIRECT($L$5&amp;ROW())</f>
        <v>150000</v>
      </c>
      <c r="M164" s="274">
        <f ca="1">ROUNDDOWN(J164*L164,-3)</f>
        <v>4200000</v>
      </c>
      <c r="N164" s="274">
        <f ca="1">G164-M164</f>
        <v>-1200000</v>
      </c>
      <c r="O164" s="154">
        <f ca="1">M164-Y164</f>
        <v>0</v>
      </c>
      <c r="P164" s="154">
        <f ca="1">IF(N164=0,O164-N164,IF(N164&lt;0,N164+O164,IF(N164&gt;0,N164-O164)))</f>
        <v>-1200000</v>
      </c>
      <c r="Q164" s="253" t="str">
        <f ca="1">IF(AND(ISBLANK(H164),N164&lt;&gt;0),"Rev","")</f>
        <v>Rev</v>
      </c>
      <c r="R164" s="244"/>
      <c r="S164" s="244"/>
      <c r="T164" s="65">
        <v>28</v>
      </c>
      <c r="U164" s="67">
        <v>150000</v>
      </c>
      <c r="V164" s="67">
        <f>ROUNDDOWN(T164*U164,-3)</f>
        <v>4200000</v>
      </c>
      <c r="W164" s="247">
        <v>28</v>
      </c>
      <c r="X164" s="247">
        <v>150000</v>
      </c>
      <c r="Y164" s="67">
        <f>ROUNDDOWN(W164*X164,-3)</f>
        <v>4200000</v>
      </c>
      <c r="Z164" s="247"/>
      <c r="AA164" s="244"/>
    </row>
    <row r="165" spans="1:29" ht="13.2" x14ac:dyDescent="0.25">
      <c r="A165" s="1" t="s">
        <v>166</v>
      </c>
      <c r="B165" s="80" t="s">
        <v>167</v>
      </c>
      <c r="C165" s="81" t="s">
        <v>168</v>
      </c>
      <c r="D165" s="80"/>
      <c r="E165" s="80"/>
      <c r="F165" s="82"/>
      <c r="G165" s="159">
        <f>SUM(G166,G171,G173)</f>
        <v>65000000</v>
      </c>
      <c r="H165" s="193" t="s">
        <v>167</v>
      </c>
      <c r="I165" s="81" t="s">
        <v>168</v>
      </c>
      <c r="J165" s="80"/>
      <c r="K165" s="80"/>
      <c r="L165" s="82"/>
      <c r="M165" s="82">
        <f ca="1">SUM(M166,M171,M173)</f>
        <v>63800000</v>
      </c>
      <c r="N165" s="82">
        <f ca="1">SUM(N166,N171,N173)</f>
        <v>1200000</v>
      </c>
      <c r="O165" s="159">
        <f ca="1">SUM(O166,O171,O173)</f>
        <v>4000000</v>
      </c>
      <c r="P165" s="159">
        <f ca="1">SUM(P166,P171,P173)</f>
        <v>5200000</v>
      </c>
      <c r="Q165" s="285"/>
      <c r="R165" s="244" t="s">
        <v>505</v>
      </c>
      <c r="S165" s="244" t="s">
        <v>506</v>
      </c>
      <c r="T165" s="80"/>
      <c r="U165" s="82"/>
      <c r="V165" s="82"/>
      <c r="W165" s="247"/>
      <c r="X165" s="244"/>
      <c r="Y165" s="244"/>
      <c r="Z165" s="247"/>
      <c r="AA165" s="244"/>
      <c r="AC165" s="311"/>
    </row>
    <row r="166" spans="1:29" ht="13.2" x14ac:dyDescent="0.25">
      <c r="A166" s="1" t="s">
        <v>169</v>
      </c>
      <c r="B166" s="68" t="s">
        <v>523</v>
      </c>
      <c r="C166" s="69" t="s">
        <v>24</v>
      </c>
      <c r="D166" s="68"/>
      <c r="E166" s="68"/>
      <c r="F166" s="70"/>
      <c r="G166" s="155">
        <f>SUM(G167:G170)</f>
        <v>22000000</v>
      </c>
      <c r="H166" s="189" t="s">
        <v>523</v>
      </c>
      <c r="I166" s="69" t="s">
        <v>24</v>
      </c>
      <c r="J166" s="68"/>
      <c r="K166" s="68"/>
      <c r="L166" s="70"/>
      <c r="M166" s="70">
        <f ca="1">SUM(M167:M170)</f>
        <v>22000000</v>
      </c>
      <c r="N166" s="70">
        <f ca="1">SUM(N167:N170)</f>
        <v>0</v>
      </c>
      <c r="O166" s="155">
        <f ca="1">SUM(O167:O170)</f>
        <v>4000000</v>
      </c>
      <c r="P166" s="155">
        <f ca="1">SUM(P167:P170)</f>
        <v>4000000</v>
      </c>
      <c r="Q166" s="281"/>
      <c r="R166" s="244"/>
      <c r="S166" s="244"/>
      <c r="T166" s="68"/>
      <c r="U166" s="70"/>
      <c r="V166" s="70"/>
      <c r="W166" s="247"/>
      <c r="X166" s="244"/>
      <c r="Y166" s="244"/>
      <c r="Z166" s="247"/>
      <c r="AA166" s="244"/>
      <c r="AC166" s="311" t="s">
        <v>506</v>
      </c>
    </row>
    <row r="167" spans="1:29" ht="13.2" x14ac:dyDescent="0.25">
      <c r="A167" s="1" t="s">
        <v>170</v>
      </c>
      <c r="B167" s="65"/>
      <c r="C167" s="66" t="s">
        <v>631</v>
      </c>
      <c r="D167" s="65">
        <v>4</v>
      </c>
      <c r="E167" s="65" t="s">
        <v>120</v>
      </c>
      <c r="F167" s="67">
        <v>1500000</v>
      </c>
      <c r="G167" s="154">
        <f>ROUNDDOWN(D167*F167,-3)</f>
        <v>6000000</v>
      </c>
      <c r="H167" s="188"/>
      <c r="I167" s="66" t="s">
        <v>631</v>
      </c>
      <c r="J167" s="65" cm="1">
        <f t="array" aca="1" ref="J167" ca="1">INDIRECT($J$5&amp;ROW())</f>
        <v>4</v>
      </c>
      <c r="K167" s="65" t="s">
        <v>120</v>
      </c>
      <c r="L167" s="67" cm="1">
        <f t="array" aca="1" ref="L167" ca="1">INDIRECT($L$5&amp;ROW())</f>
        <v>1500000</v>
      </c>
      <c r="M167" s="67">
        <f ca="1">ROUNDDOWN(J167*L167,-3)</f>
        <v>6000000</v>
      </c>
      <c r="N167" s="67">
        <f ca="1">G167-M167</f>
        <v>0</v>
      </c>
      <c r="O167" s="154">
        <f ca="1">M167-Y167</f>
        <v>0</v>
      </c>
      <c r="P167" s="154">
        <f ca="1">IF(N167=0,O167-N167,IF(N167&lt;0,N167+O167,IF(N167&gt;0,N167-O167)))</f>
        <v>0</v>
      </c>
      <c r="Q167" s="240" t="str">
        <f ca="1">IF(AND(ISBLANK(H167),N167&lt;&gt;0),"Rev","")</f>
        <v/>
      </c>
      <c r="R167" s="244"/>
      <c r="S167" s="244"/>
      <c r="T167" s="65">
        <v>4</v>
      </c>
      <c r="U167" s="67">
        <v>1500000</v>
      </c>
      <c r="V167" s="67">
        <f>ROUNDDOWN(T167*U167,-3)</f>
        <v>6000000</v>
      </c>
      <c r="W167" s="247">
        <v>4</v>
      </c>
      <c r="X167" s="247">
        <v>1500000</v>
      </c>
      <c r="Y167" s="67">
        <f>ROUNDDOWN(W167*X167,-3)</f>
        <v>6000000</v>
      </c>
      <c r="Z167" s="247"/>
      <c r="AA167" s="244"/>
    </row>
    <row r="168" spans="1:29" ht="13.2" x14ac:dyDescent="0.25">
      <c r="A168" s="1" t="s">
        <v>171</v>
      </c>
      <c r="B168" s="65"/>
      <c r="C168" s="66" t="s">
        <v>563</v>
      </c>
      <c r="D168" s="65">
        <v>4</v>
      </c>
      <c r="E168" s="65" t="s">
        <v>120</v>
      </c>
      <c r="F168" s="67">
        <v>1500000</v>
      </c>
      <c r="G168" s="154">
        <f>ROUNDDOWN(D168*F168,-3)</f>
        <v>6000000</v>
      </c>
      <c r="H168" s="188"/>
      <c r="I168" s="66" t="s">
        <v>563</v>
      </c>
      <c r="J168" s="65" cm="1">
        <f t="array" aca="1" ref="J168" ca="1">INDIRECT($J$5&amp;ROW())</f>
        <v>4</v>
      </c>
      <c r="K168" s="65" t="s">
        <v>120</v>
      </c>
      <c r="L168" s="67" cm="1">
        <f t="array" aca="1" ref="L168" ca="1">INDIRECT($L$5&amp;ROW())</f>
        <v>1500000</v>
      </c>
      <c r="M168" s="67">
        <f ca="1">ROUNDDOWN(J168*L168,-3)</f>
        <v>6000000</v>
      </c>
      <c r="N168" s="67">
        <f ca="1">G168-M168</f>
        <v>0</v>
      </c>
      <c r="O168" s="154">
        <f ca="1">M168-Y168</f>
        <v>0</v>
      </c>
      <c r="P168" s="154">
        <f ca="1">IF(N168=0,O168-N168,IF(N168&lt;0,N168+O168,IF(N168&gt;0,N168-O168)))</f>
        <v>0</v>
      </c>
      <c r="Q168" s="240" t="str">
        <f ca="1">IF(AND(ISBLANK(H168),N168&lt;&gt;0),"Rev","")</f>
        <v/>
      </c>
      <c r="R168" s="244"/>
      <c r="S168" s="244"/>
      <c r="T168" s="65">
        <v>4</v>
      </c>
      <c r="U168" s="67">
        <v>1500000</v>
      </c>
      <c r="V168" s="67">
        <f>ROUNDDOWN(T168*U168,-3)</f>
        <v>6000000</v>
      </c>
      <c r="W168" s="247">
        <v>4</v>
      </c>
      <c r="X168" s="247">
        <v>1500000</v>
      </c>
      <c r="Y168" s="67">
        <f>ROUNDDOWN(W168*X168,-3)</f>
        <v>6000000</v>
      </c>
      <c r="Z168" s="247"/>
      <c r="AA168" s="244"/>
    </row>
    <row r="169" spans="1:29" ht="13.2" x14ac:dyDescent="0.25">
      <c r="A169" s="1" t="s">
        <v>172</v>
      </c>
      <c r="B169" s="65"/>
      <c r="C169" s="66" t="s">
        <v>564</v>
      </c>
      <c r="D169" s="65">
        <v>4</v>
      </c>
      <c r="E169" s="65" t="s">
        <v>120</v>
      </c>
      <c r="F169" s="67">
        <v>1000000</v>
      </c>
      <c r="G169" s="154">
        <f>ROUNDDOWN(D169*F169,-3)</f>
        <v>4000000</v>
      </c>
      <c r="H169" s="188"/>
      <c r="I169" s="66" t="s">
        <v>564</v>
      </c>
      <c r="J169" s="65" cm="1">
        <f t="array" aca="1" ref="J169" ca="1">INDIRECT($J$5&amp;ROW())</f>
        <v>4</v>
      </c>
      <c r="K169" s="65" t="s">
        <v>120</v>
      </c>
      <c r="L169" s="67" cm="1">
        <f t="array" aca="1" ref="L169" ca="1">INDIRECT($L$5&amp;ROW())</f>
        <v>1000000</v>
      </c>
      <c r="M169" s="67">
        <f ca="1">ROUNDDOWN(J169*L169,-3)</f>
        <v>4000000</v>
      </c>
      <c r="N169" s="67">
        <f ca="1">G169-M169</f>
        <v>0</v>
      </c>
      <c r="O169" s="154">
        <f ca="1">M169-Y169</f>
        <v>0</v>
      </c>
      <c r="P169" s="154">
        <f ca="1">IF(N169=0,O169-N169,IF(N169&lt;0,N169+O169,IF(N169&gt;0,N169-O169)))</f>
        <v>0</v>
      </c>
      <c r="Q169" s="240" t="str">
        <f ca="1">IF(AND(ISBLANK(H169),N169&lt;&gt;0),"Rev","")</f>
        <v/>
      </c>
      <c r="R169" s="244"/>
      <c r="S169" s="244"/>
      <c r="T169" s="65">
        <v>4</v>
      </c>
      <c r="U169" s="67">
        <v>1000000</v>
      </c>
      <c r="V169" s="67">
        <f>ROUNDDOWN(T169*U169,-3)</f>
        <v>4000000</v>
      </c>
      <c r="W169" s="247">
        <v>4</v>
      </c>
      <c r="X169" s="247">
        <v>1000000</v>
      </c>
      <c r="Y169" s="67">
        <f>ROUNDDOWN(W169*X169,-3)</f>
        <v>4000000</v>
      </c>
      <c r="Z169" s="247"/>
      <c r="AA169" s="244"/>
    </row>
    <row r="170" spans="1:29" ht="13.2" x14ac:dyDescent="0.25">
      <c r="A170" s="1" t="s">
        <v>173</v>
      </c>
      <c r="B170" s="65"/>
      <c r="C170" s="66" t="s">
        <v>644</v>
      </c>
      <c r="D170" s="65">
        <v>12</v>
      </c>
      <c r="E170" s="65" t="s">
        <v>634</v>
      </c>
      <c r="F170" s="67">
        <v>500000</v>
      </c>
      <c r="G170" s="154">
        <f>ROUNDDOWN(D170*F170,-3)</f>
        <v>6000000</v>
      </c>
      <c r="H170" s="188"/>
      <c r="I170" s="66" t="s">
        <v>644</v>
      </c>
      <c r="J170" s="65" cm="1">
        <f t="array" aca="1" ref="J170" ca="1">INDIRECT($J$5&amp;ROW())</f>
        <v>12</v>
      </c>
      <c r="K170" s="65" t="s">
        <v>634</v>
      </c>
      <c r="L170" s="67" cm="1">
        <f t="array" aca="1" ref="L170" ca="1">INDIRECT($L$5&amp;ROW())</f>
        <v>500000</v>
      </c>
      <c r="M170" s="67">
        <f ca="1">ROUNDDOWN(J170*L170,-3)</f>
        <v>6000000</v>
      </c>
      <c r="N170" s="67">
        <f ca="1">G170-M170</f>
        <v>0</v>
      </c>
      <c r="O170" s="154">
        <f ca="1">M170-Y170</f>
        <v>4000000</v>
      </c>
      <c r="P170" s="154">
        <f ca="1">IF(N170=0,O170-N170,IF(N170&lt;0,N170+O170,IF(N170&gt;0,N170-O170)))</f>
        <v>4000000</v>
      </c>
      <c r="Q170" s="240" t="str">
        <f ca="1">IF(AND(ISBLANK(H170),N170&lt;&gt;0),"Rev","")</f>
        <v/>
      </c>
      <c r="R170" s="244"/>
      <c r="S170" s="244"/>
      <c r="T170" s="65">
        <v>12</v>
      </c>
      <c r="U170" s="67">
        <v>500000</v>
      </c>
      <c r="V170" s="67">
        <f>ROUNDDOWN(T170*U170,-3)</f>
        <v>6000000</v>
      </c>
      <c r="W170" s="247">
        <v>4</v>
      </c>
      <c r="X170" s="247">
        <v>500000</v>
      </c>
      <c r="Y170" s="67">
        <f>ROUNDDOWN(W170*X170,-3)</f>
        <v>2000000</v>
      </c>
      <c r="Z170" s="247"/>
      <c r="AA170" s="244"/>
    </row>
    <row r="171" spans="1:29" ht="13.2" x14ac:dyDescent="0.25">
      <c r="A171" s="1" t="s">
        <v>174</v>
      </c>
      <c r="B171" s="68" t="s">
        <v>525</v>
      </c>
      <c r="C171" s="69" t="s">
        <v>35</v>
      </c>
      <c r="D171" s="68"/>
      <c r="E171" s="68"/>
      <c r="F171" s="70"/>
      <c r="G171" s="155">
        <f>G172</f>
        <v>40000000</v>
      </c>
      <c r="H171" s="189" t="s">
        <v>525</v>
      </c>
      <c r="I171" s="69" t="s">
        <v>35</v>
      </c>
      <c r="J171" s="68"/>
      <c r="K171" s="68"/>
      <c r="L171" s="70"/>
      <c r="M171" s="70">
        <f ca="1">M172</f>
        <v>40000000</v>
      </c>
      <c r="N171" s="70">
        <f ca="1">N172</f>
        <v>0</v>
      </c>
      <c r="O171" s="155">
        <f ca="1">O172</f>
        <v>0</v>
      </c>
      <c r="P171" s="155">
        <f ca="1">P172</f>
        <v>0</v>
      </c>
      <c r="Q171" s="281"/>
      <c r="R171" s="244"/>
      <c r="S171" s="244"/>
      <c r="T171" s="68"/>
      <c r="U171" s="70"/>
      <c r="V171" s="70"/>
      <c r="W171" s="247"/>
      <c r="X171" s="244"/>
      <c r="Y171" s="244"/>
      <c r="Z171" s="247"/>
      <c r="AA171" s="244"/>
      <c r="AC171" s="311" t="s">
        <v>506</v>
      </c>
    </row>
    <row r="172" spans="1:29" ht="26.4" x14ac:dyDescent="0.25">
      <c r="A172" s="1" t="s">
        <v>175</v>
      </c>
      <c r="B172" s="65"/>
      <c r="C172" s="66" t="s">
        <v>648</v>
      </c>
      <c r="D172" s="65">
        <v>10</v>
      </c>
      <c r="E172" s="65" t="s">
        <v>26</v>
      </c>
      <c r="F172" s="67">
        <v>4000000</v>
      </c>
      <c r="G172" s="154">
        <f>ROUNDDOWN(D172*F172,-3)</f>
        <v>40000000</v>
      </c>
      <c r="H172" s="188"/>
      <c r="I172" s="66" t="s">
        <v>648</v>
      </c>
      <c r="J172" s="65" cm="1">
        <f t="array" aca="1" ref="J172" ca="1">INDIRECT($J$5&amp;ROW())</f>
        <v>10</v>
      </c>
      <c r="K172" s="65" t="s">
        <v>26</v>
      </c>
      <c r="L172" s="67" cm="1">
        <f t="array" aca="1" ref="L172" ca="1">INDIRECT($L$5&amp;ROW())</f>
        <v>4000000</v>
      </c>
      <c r="M172" s="67">
        <f ca="1">ROUNDDOWN(J172*L172,-3)</f>
        <v>40000000</v>
      </c>
      <c r="N172" s="67">
        <f ca="1">G172-M172</f>
        <v>0</v>
      </c>
      <c r="O172" s="154">
        <f ca="1">M172-Y172</f>
        <v>0</v>
      </c>
      <c r="P172" s="154">
        <f ca="1">IF(N172=0,O172-N172,IF(N172&lt;0,N172+O172,IF(N172&gt;0,N172-O172)))</f>
        <v>0</v>
      </c>
      <c r="Q172" s="240" t="str">
        <f ca="1">IF(AND(ISBLANK(H172),N172&lt;&gt;0),"Rev","")</f>
        <v/>
      </c>
      <c r="R172" s="244"/>
      <c r="S172" s="244"/>
      <c r="T172" s="65">
        <v>10</v>
      </c>
      <c r="U172" s="67">
        <v>4000000</v>
      </c>
      <c r="V172" s="67">
        <f>ROUNDDOWN(T172*U172,-3)</f>
        <v>40000000</v>
      </c>
      <c r="W172" s="247">
        <v>10</v>
      </c>
      <c r="X172" s="247">
        <v>4000000</v>
      </c>
      <c r="Y172" s="67">
        <f>ROUNDDOWN(W172*X172,-3)</f>
        <v>40000000</v>
      </c>
      <c r="Z172" s="247"/>
      <c r="AA172" s="244"/>
    </row>
    <row r="173" spans="1:29" ht="13.2" x14ac:dyDescent="0.25">
      <c r="A173" s="1" t="s">
        <v>649</v>
      </c>
      <c r="B173" s="68" t="s">
        <v>583</v>
      </c>
      <c r="C173" s="69" t="s">
        <v>80</v>
      </c>
      <c r="D173" s="68"/>
      <c r="E173" s="68"/>
      <c r="F173" s="70"/>
      <c r="G173" s="155">
        <f>G174</f>
        <v>3000000</v>
      </c>
      <c r="H173" s="189" t="s">
        <v>583</v>
      </c>
      <c r="I173" s="69" t="s">
        <v>80</v>
      </c>
      <c r="J173" s="68"/>
      <c r="K173" s="68"/>
      <c r="L173" s="70"/>
      <c r="M173" s="70">
        <f ca="1">M174</f>
        <v>1800000</v>
      </c>
      <c r="N173" s="70">
        <f ca="1">N174</f>
        <v>1200000</v>
      </c>
      <c r="O173" s="155">
        <f ca="1">O174</f>
        <v>0</v>
      </c>
      <c r="P173" s="155">
        <f ca="1">P174</f>
        <v>1200000</v>
      </c>
      <c r="Q173" s="281"/>
      <c r="R173" s="244"/>
      <c r="S173" s="244"/>
      <c r="T173" s="68"/>
      <c r="U173" s="70"/>
      <c r="V173" s="70"/>
      <c r="W173" s="247"/>
      <c r="X173" s="244"/>
      <c r="Y173" s="244"/>
      <c r="Z173" s="247"/>
      <c r="AA173" s="244"/>
      <c r="AC173" s="311" t="s">
        <v>506</v>
      </c>
    </row>
    <row r="174" spans="1:29" ht="13.2" x14ac:dyDescent="0.25">
      <c r="A174" s="1" t="s">
        <v>650</v>
      </c>
      <c r="B174" s="65"/>
      <c r="C174" s="66" t="s">
        <v>647</v>
      </c>
      <c r="D174" s="65">
        <v>20</v>
      </c>
      <c r="E174" s="65" t="s">
        <v>26</v>
      </c>
      <c r="F174" s="67">
        <v>150000</v>
      </c>
      <c r="G174" s="154">
        <f>ROUNDDOWN(D174*F174,-3)</f>
        <v>3000000</v>
      </c>
      <c r="H174" s="188"/>
      <c r="I174" s="271" t="s">
        <v>647</v>
      </c>
      <c r="J174" s="272" cm="1">
        <f t="array" aca="1" ref="J174" ca="1">INDIRECT($J$5&amp;ROW())</f>
        <v>12</v>
      </c>
      <c r="K174" s="272" t="s">
        <v>26</v>
      </c>
      <c r="L174" s="274" cm="1">
        <f t="array" aca="1" ref="L174" ca="1">INDIRECT($L$5&amp;ROW())</f>
        <v>150000</v>
      </c>
      <c r="M174" s="274">
        <f ca="1">ROUNDDOWN(J174*L174,-3)</f>
        <v>1800000</v>
      </c>
      <c r="N174" s="274">
        <f ca="1">G174-M174</f>
        <v>1200000</v>
      </c>
      <c r="O174" s="154">
        <f ca="1">M174-Y174</f>
        <v>0</v>
      </c>
      <c r="P174" s="154">
        <f ca="1">IF(N174=0,O174-N174,IF(N174&lt;0,N174+O174,IF(N174&gt;0,N174-O174)))</f>
        <v>1200000</v>
      </c>
      <c r="Q174" s="253" t="str">
        <f ca="1">IF(AND(ISBLANK(H174),N174&lt;&gt;0),"Rev","")</f>
        <v>Rev</v>
      </c>
      <c r="R174" s="244"/>
      <c r="S174" s="244"/>
      <c r="T174" s="65">
        <v>12</v>
      </c>
      <c r="U174" s="67">
        <v>150000</v>
      </c>
      <c r="V174" s="67">
        <f>ROUNDDOWN(T174*U174,-3)</f>
        <v>1800000</v>
      </c>
      <c r="W174" s="247">
        <v>12</v>
      </c>
      <c r="X174" s="247">
        <v>150000</v>
      </c>
      <c r="Y174" s="67">
        <f>ROUNDDOWN(W174*X174,-3)</f>
        <v>1800000</v>
      </c>
      <c r="Z174" s="247"/>
      <c r="AA174" s="244"/>
    </row>
    <row r="175" spans="1:29" ht="13.2" x14ac:dyDescent="0.25">
      <c r="A175" s="1" t="s">
        <v>176</v>
      </c>
      <c r="B175" s="80" t="s">
        <v>177</v>
      </c>
      <c r="C175" s="81" t="s">
        <v>178</v>
      </c>
      <c r="D175" s="80"/>
      <c r="E175" s="80"/>
      <c r="F175" s="82"/>
      <c r="G175" s="159">
        <f>SUM(G176,G181,G183,G186)</f>
        <v>82785000</v>
      </c>
      <c r="H175" s="193" t="s">
        <v>177</v>
      </c>
      <c r="I175" s="81" t="s">
        <v>178</v>
      </c>
      <c r="J175" s="80"/>
      <c r="K175" s="80"/>
      <c r="L175" s="82"/>
      <c r="M175" s="82">
        <f ca="1">SUM(M176,M181,M183,M186)</f>
        <v>156285000</v>
      </c>
      <c r="N175" s="82">
        <f ca="1">SUM(N176,N181,N183,N186)</f>
        <v>-73500000</v>
      </c>
      <c r="O175" s="159">
        <f ca="1">SUM(O176,O181,O183,O186)</f>
        <v>4000000</v>
      </c>
      <c r="P175" s="159">
        <f ca="1">SUM(P176,P181,P183,P186)</f>
        <v>-69500000</v>
      </c>
      <c r="Q175" s="285"/>
      <c r="R175" s="244" t="s">
        <v>505</v>
      </c>
      <c r="S175" s="244" t="s">
        <v>506</v>
      </c>
      <c r="T175" s="80"/>
      <c r="U175" s="82"/>
      <c r="V175" s="82"/>
      <c r="W175" s="247"/>
      <c r="X175" s="244"/>
      <c r="Y175" s="244"/>
      <c r="Z175" s="247"/>
      <c r="AA175" s="244"/>
      <c r="AC175" s="311"/>
    </row>
    <row r="176" spans="1:29" ht="13.2" x14ac:dyDescent="0.25">
      <c r="A176" s="1" t="s">
        <v>179</v>
      </c>
      <c r="B176" s="74" t="s">
        <v>523</v>
      </c>
      <c r="C176" s="75" t="s">
        <v>24</v>
      </c>
      <c r="D176" s="74"/>
      <c r="E176" s="74"/>
      <c r="F176" s="76"/>
      <c r="G176" s="157">
        <f>SUM(G177:G180)</f>
        <v>22000000</v>
      </c>
      <c r="H176" s="191" t="s">
        <v>523</v>
      </c>
      <c r="I176" s="75" t="s">
        <v>24</v>
      </c>
      <c r="J176" s="74"/>
      <c r="K176" s="74"/>
      <c r="L176" s="76"/>
      <c r="M176" s="76">
        <f ca="1">SUM(M177:M180)</f>
        <v>22000000</v>
      </c>
      <c r="N176" s="76">
        <f ca="1">SUM(N177:N180)</f>
        <v>0</v>
      </c>
      <c r="O176" s="157">
        <f ca="1">SUM(O177:O180)</f>
        <v>4000000</v>
      </c>
      <c r="P176" s="157">
        <f ca="1">SUM(P177:P180)</f>
        <v>4000000</v>
      </c>
      <c r="Q176" s="283"/>
      <c r="R176" s="244"/>
      <c r="S176" s="244"/>
      <c r="T176" s="74"/>
      <c r="U176" s="76"/>
      <c r="V176" s="76"/>
      <c r="W176" s="247"/>
      <c r="X176" s="244"/>
      <c r="Y176" s="244"/>
      <c r="Z176" s="247"/>
      <c r="AA176" s="244"/>
      <c r="AC176" s="311" t="s">
        <v>506</v>
      </c>
    </row>
    <row r="177" spans="1:29" ht="13.2" x14ac:dyDescent="0.25">
      <c r="A177" s="1" t="s">
        <v>180</v>
      </c>
      <c r="B177" s="65"/>
      <c r="C177" s="66" t="s">
        <v>631</v>
      </c>
      <c r="D177" s="65">
        <v>4</v>
      </c>
      <c r="E177" s="65" t="s">
        <v>120</v>
      </c>
      <c r="F177" s="67">
        <v>1500000</v>
      </c>
      <c r="G177" s="154">
        <f>ROUNDDOWN(D177*F177,-3)</f>
        <v>6000000</v>
      </c>
      <c r="H177" s="188"/>
      <c r="I177" s="66" t="s">
        <v>631</v>
      </c>
      <c r="J177" s="65" cm="1">
        <f t="array" aca="1" ref="J177" ca="1">INDIRECT($J$5&amp;ROW())</f>
        <v>4</v>
      </c>
      <c r="K177" s="65" t="s">
        <v>120</v>
      </c>
      <c r="L177" s="67" cm="1">
        <f t="array" aca="1" ref="L177" ca="1">INDIRECT($L$5&amp;ROW())</f>
        <v>1500000</v>
      </c>
      <c r="M177" s="67">
        <f ca="1">ROUNDDOWN(J177*L177,-3)</f>
        <v>6000000</v>
      </c>
      <c r="N177" s="67">
        <f ca="1">G177-M177</f>
        <v>0</v>
      </c>
      <c r="O177" s="154">
        <f ca="1">M177-Y177</f>
        <v>0</v>
      </c>
      <c r="P177" s="154">
        <f ca="1">IF(N177=0,O177-N177,IF(N177&lt;0,N177+O177,IF(N177&gt;0,N177-O177)))</f>
        <v>0</v>
      </c>
      <c r="Q177" s="240" t="str">
        <f ca="1">IF(AND(ISBLANK(H177),N177&lt;&gt;0),"Rev","")</f>
        <v/>
      </c>
      <c r="R177" s="244"/>
      <c r="S177" s="244"/>
      <c r="T177" s="65">
        <v>4</v>
      </c>
      <c r="U177" s="67">
        <v>1500000</v>
      </c>
      <c r="V177" s="67">
        <f>ROUNDDOWN(T177*U177,-3)</f>
        <v>6000000</v>
      </c>
      <c r="W177" s="247">
        <v>4</v>
      </c>
      <c r="X177" s="247">
        <v>1500000</v>
      </c>
      <c r="Y177" s="67">
        <f>ROUNDDOWN(W177*X177,-3)</f>
        <v>6000000</v>
      </c>
      <c r="Z177" s="247"/>
      <c r="AA177" s="244"/>
    </row>
    <row r="178" spans="1:29" ht="13.2" x14ac:dyDescent="0.25">
      <c r="A178" s="1" t="s">
        <v>181</v>
      </c>
      <c r="B178" s="65"/>
      <c r="C178" s="66" t="s">
        <v>563</v>
      </c>
      <c r="D178" s="65">
        <v>4</v>
      </c>
      <c r="E178" s="65" t="s">
        <v>120</v>
      </c>
      <c r="F178" s="67">
        <v>1500000</v>
      </c>
      <c r="G178" s="154">
        <f>ROUNDDOWN(D178*F178,-3)</f>
        <v>6000000</v>
      </c>
      <c r="H178" s="188"/>
      <c r="I178" s="66" t="s">
        <v>563</v>
      </c>
      <c r="J178" s="65" cm="1">
        <f t="array" aca="1" ref="J178" ca="1">INDIRECT($J$5&amp;ROW())</f>
        <v>4</v>
      </c>
      <c r="K178" s="65" t="s">
        <v>120</v>
      </c>
      <c r="L178" s="67" cm="1">
        <f t="array" aca="1" ref="L178" ca="1">INDIRECT($L$5&amp;ROW())</f>
        <v>1500000</v>
      </c>
      <c r="M178" s="67">
        <f ca="1">ROUNDDOWN(J178*L178,-3)</f>
        <v>6000000</v>
      </c>
      <c r="N178" s="67">
        <f ca="1">G178-M178</f>
        <v>0</v>
      </c>
      <c r="O178" s="154">
        <f ca="1">M178-Y178</f>
        <v>0</v>
      </c>
      <c r="P178" s="154">
        <f ca="1">IF(N178=0,O178-N178,IF(N178&lt;0,N178+O178,IF(N178&gt;0,N178-O178)))</f>
        <v>0</v>
      </c>
      <c r="Q178" s="240" t="str">
        <f ca="1">IF(AND(ISBLANK(H178),N178&lt;&gt;0),"Rev","")</f>
        <v/>
      </c>
      <c r="R178" s="244"/>
      <c r="S178" s="244"/>
      <c r="T178" s="65">
        <v>4</v>
      </c>
      <c r="U178" s="67">
        <v>1500000</v>
      </c>
      <c r="V178" s="67">
        <f>ROUNDDOWN(T178*U178,-3)</f>
        <v>6000000</v>
      </c>
      <c r="W178" s="247">
        <v>4</v>
      </c>
      <c r="X178" s="247">
        <v>1500000</v>
      </c>
      <c r="Y178" s="67">
        <f>ROUNDDOWN(W178*X178,-3)</f>
        <v>6000000</v>
      </c>
      <c r="Z178" s="247"/>
      <c r="AA178" s="244"/>
    </row>
    <row r="179" spans="1:29" ht="13.2" x14ac:dyDescent="0.25">
      <c r="A179" s="1" t="s">
        <v>182</v>
      </c>
      <c r="B179" s="65"/>
      <c r="C179" s="66" t="s">
        <v>564</v>
      </c>
      <c r="D179" s="65">
        <v>4</v>
      </c>
      <c r="E179" s="65" t="s">
        <v>120</v>
      </c>
      <c r="F179" s="67">
        <v>1000000</v>
      </c>
      <c r="G179" s="154">
        <f>ROUNDDOWN(D179*F179,-3)</f>
        <v>4000000</v>
      </c>
      <c r="H179" s="188"/>
      <c r="I179" s="66" t="s">
        <v>564</v>
      </c>
      <c r="J179" s="65" cm="1">
        <f t="array" aca="1" ref="J179" ca="1">INDIRECT($J$5&amp;ROW())</f>
        <v>4</v>
      </c>
      <c r="K179" s="65" t="s">
        <v>120</v>
      </c>
      <c r="L179" s="67" cm="1">
        <f t="array" aca="1" ref="L179" ca="1">INDIRECT($L$5&amp;ROW())</f>
        <v>1000000</v>
      </c>
      <c r="M179" s="67">
        <f ca="1">ROUNDDOWN(J179*L179,-3)</f>
        <v>4000000</v>
      </c>
      <c r="N179" s="67">
        <f ca="1">G179-M179</f>
        <v>0</v>
      </c>
      <c r="O179" s="154">
        <f ca="1">M179-Y179</f>
        <v>0</v>
      </c>
      <c r="P179" s="154">
        <f ca="1">IF(N179=0,O179-N179,IF(N179&lt;0,N179+O179,IF(N179&gt;0,N179-O179)))</f>
        <v>0</v>
      </c>
      <c r="Q179" s="240" t="str">
        <f ca="1">IF(AND(ISBLANK(H179),N179&lt;&gt;0),"Rev","")</f>
        <v/>
      </c>
      <c r="R179" s="244"/>
      <c r="S179" s="244"/>
      <c r="T179" s="65">
        <v>4</v>
      </c>
      <c r="U179" s="67">
        <v>1000000</v>
      </c>
      <c r="V179" s="67">
        <f>ROUNDDOWN(T179*U179,-3)</f>
        <v>4000000</v>
      </c>
      <c r="W179" s="247">
        <v>4</v>
      </c>
      <c r="X179" s="247">
        <v>1000000</v>
      </c>
      <c r="Y179" s="67">
        <f>ROUNDDOWN(W179*X179,-3)</f>
        <v>4000000</v>
      </c>
      <c r="Z179" s="247"/>
      <c r="AA179" s="244"/>
    </row>
    <row r="180" spans="1:29" ht="13.2" x14ac:dyDescent="0.25">
      <c r="A180" s="1" t="s">
        <v>183</v>
      </c>
      <c r="B180" s="65"/>
      <c r="C180" s="66" t="s">
        <v>644</v>
      </c>
      <c r="D180" s="65">
        <v>24</v>
      </c>
      <c r="E180" s="65" t="s">
        <v>634</v>
      </c>
      <c r="F180" s="67">
        <v>250000</v>
      </c>
      <c r="G180" s="154">
        <f>ROUNDDOWN(D180*F180,-3)</f>
        <v>6000000</v>
      </c>
      <c r="H180" s="188"/>
      <c r="I180" s="66" t="s">
        <v>644</v>
      </c>
      <c r="J180" s="65" cm="1">
        <f t="array" aca="1" ref="J180" ca="1">INDIRECT($J$5&amp;ROW())</f>
        <v>24</v>
      </c>
      <c r="K180" s="65" t="s">
        <v>634</v>
      </c>
      <c r="L180" s="67" cm="1">
        <f t="array" aca="1" ref="L180" ca="1">INDIRECT($L$5&amp;ROW())</f>
        <v>250000</v>
      </c>
      <c r="M180" s="67">
        <f ca="1">ROUNDDOWN(J180*L180,-3)</f>
        <v>6000000</v>
      </c>
      <c r="N180" s="67">
        <f ca="1">G180-M180</f>
        <v>0</v>
      </c>
      <c r="O180" s="154">
        <f ca="1">M180-Y180</f>
        <v>4000000</v>
      </c>
      <c r="P180" s="154">
        <f ca="1">IF(N180=0,O180-N180,IF(N180&lt;0,N180+O180,IF(N180&gt;0,N180-O180)))</f>
        <v>4000000</v>
      </c>
      <c r="Q180" s="240" t="str">
        <f ca="1">IF(AND(ISBLANK(H180),N180&lt;&gt;0),"Rev","")</f>
        <v/>
      </c>
      <c r="R180" s="244"/>
      <c r="S180" s="244"/>
      <c r="T180" s="65">
        <v>24</v>
      </c>
      <c r="U180" s="67">
        <v>250000</v>
      </c>
      <c r="V180" s="67">
        <f>ROUNDDOWN(T180*U180,-3)</f>
        <v>6000000</v>
      </c>
      <c r="W180" s="247">
        <v>8</v>
      </c>
      <c r="X180" s="247">
        <v>250000</v>
      </c>
      <c r="Y180" s="67">
        <f>ROUNDDOWN(W180*X180,-3)</f>
        <v>2000000</v>
      </c>
      <c r="Z180" s="247"/>
      <c r="AA180" s="244"/>
    </row>
    <row r="181" spans="1:29" ht="13.2" x14ac:dyDescent="0.25">
      <c r="A181" s="1" t="s">
        <v>651</v>
      </c>
      <c r="B181" s="68" t="s">
        <v>524</v>
      </c>
      <c r="C181" s="69" t="s">
        <v>73</v>
      </c>
      <c r="D181" s="68"/>
      <c r="E181" s="68"/>
      <c r="F181" s="70"/>
      <c r="G181" s="155">
        <f>G182</f>
        <v>26250000</v>
      </c>
      <c r="H181" s="189" t="s">
        <v>524</v>
      </c>
      <c r="I181" s="69" t="s">
        <v>73</v>
      </c>
      <c r="J181" s="68"/>
      <c r="K181" s="68"/>
      <c r="L181" s="70"/>
      <c r="M181" s="70">
        <f ca="1">M182</f>
        <v>26250000</v>
      </c>
      <c r="N181" s="70">
        <f ca="1">N182</f>
        <v>0</v>
      </c>
      <c r="O181" s="155">
        <f ca="1">O182</f>
        <v>0</v>
      </c>
      <c r="P181" s="155">
        <f ca="1">P182</f>
        <v>0</v>
      </c>
      <c r="Q181" s="281"/>
      <c r="R181" s="244"/>
      <c r="S181" s="244"/>
      <c r="T181" s="68"/>
      <c r="U181" s="70"/>
      <c r="V181" s="70"/>
      <c r="W181" s="247"/>
      <c r="X181" s="244"/>
      <c r="Y181" s="244"/>
      <c r="Z181" s="247"/>
      <c r="AA181" s="244"/>
      <c r="AC181" s="311" t="s">
        <v>506</v>
      </c>
    </row>
    <row r="182" spans="1:29" ht="13.2" x14ac:dyDescent="0.25">
      <c r="A182" s="1" t="s">
        <v>652</v>
      </c>
      <c r="B182" s="65"/>
      <c r="C182" s="66" t="s">
        <v>653</v>
      </c>
      <c r="D182" s="65">
        <v>15</v>
      </c>
      <c r="E182" s="65" t="s">
        <v>26</v>
      </c>
      <c r="F182" s="67">
        <v>1750000</v>
      </c>
      <c r="G182" s="154">
        <f>ROUNDDOWN(D182*F182,-3)</f>
        <v>26250000</v>
      </c>
      <c r="H182" s="188"/>
      <c r="I182" s="66" t="s">
        <v>653</v>
      </c>
      <c r="J182" s="65" cm="1">
        <f t="array" aca="1" ref="J182" ca="1">INDIRECT($J$5&amp;ROW())</f>
        <v>15</v>
      </c>
      <c r="K182" s="65" t="s">
        <v>26</v>
      </c>
      <c r="L182" s="67" cm="1">
        <f t="array" aca="1" ref="L182" ca="1">INDIRECT($L$5&amp;ROW())</f>
        <v>1750000</v>
      </c>
      <c r="M182" s="67">
        <f ca="1">ROUNDDOWN(J182*L182,-3)</f>
        <v>26250000</v>
      </c>
      <c r="N182" s="67">
        <f ca="1">G182-M182</f>
        <v>0</v>
      </c>
      <c r="O182" s="154">
        <f ca="1">M182-Y182</f>
        <v>0</v>
      </c>
      <c r="P182" s="154">
        <f ca="1">IF(N182=0,O182-N182,IF(N182&lt;0,N182+O182,IF(N182&gt;0,N182-O182)))</f>
        <v>0</v>
      </c>
      <c r="Q182" s="240" t="str">
        <f ca="1">IF(AND(ISBLANK(H182),N182&lt;&gt;0),"Rev","")</f>
        <v/>
      </c>
      <c r="R182" s="244"/>
      <c r="S182" s="244"/>
      <c r="T182" s="65">
        <v>15</v>
      </c>
      <c r="U182" s="67">
        <v>1750000</v>
      </c>
      <c r="V182" s="67">
        <f>ROUNDDOWN(T182*U182,-3)</f>
        <v>26250000</v>
      </c>
      <c r="W182" s="247">
        <v>15</v>
      </c>
      <c r="X182" s="247">
        <v>1750000</v>
      </c>
      <c r="Y182" s="67">
        <f>ROUNDDOWN(W182*X182,-3)</f>
        <v>26250000</v>
      </c>
      <c r="Z182" s="247"/>
      <c r="AA182" s="244"/>
    </row>
    <row r="183" spans="1:29" ht="13.2" x14ac:dyDescent="0.25">
      <c r="A183" s="1" t="s">
        <v>186</v>
      </c>
      <c r="B183" s="68" t="s">
        <v>525</v>
      </c>
      <c r="C183" s="69" t="s">
        <v>35</v>
      </c>
      <c r="D183" s="68"/>
      <c r="E183" s="68"/>
      <c r="F183" s="70"/>
      <c r="G183" s="155">
        <f>G184</f>
        <v>32435000</v>
      </c>
      <c r="H183" s="189" t="s">
        <v>525</v>
      </c>
      <c r="I183" s="69" t="s">
        <v>35</v>
      </c>
      <c r="J183" s="68"/>
      <c r="K183" s="68"/>
      <c r="L183" s="70"/>
      <c r="M183" s="70">
        <f ca="1">SUM(M184:M185)</f>
        <v>105935000</v>
      </c>
      <c r="N183" s="70">
        <f ca="1">SUM(N184:N185)</f>
        <v>-73500000</v>
      </c>
      <c r="O183" s="155">
        <f ca="1">SUM(O184:O185)</f>
        <v>0</v>
      </c>
      <c r="P183" s="155">
        <f ca="1">SUM(P184:P185)</f>
        <v>-73500000</v>
      </c>
      <c r="Q183" s="281"/>
      <c r="R183" s="244"/>
      <c r="S183" s="244"/>
      <c r="T183" s="68"/>
      <c r="U183" s="70"/>
      <c r="V183" s="70"/>
      <c r="W183" s="247"/>
      <c r="X183" s="244"/>
      <c r="Y183" s="244"/>
      <c r="Z183" s="247"/>
      <c r="AA183" s="244"/>
      <c r="AC183" s="311" t="s">
        <v>506</v>
      </c>
    </row>
    <row r="184" spans="1:29" ht="13.2" x14ac:dyDescent="0.25">
      <c r="A184" s="1" t="s">
        <v>187</v>
      </c>
      <c r="B184" s="65"/>
      <c r="C184" s="66" t="s">
        <v>654</v>
      </c>
      <c r="D184" s="65">
        <v>12</v>
      </c>
      <c r="E184" s="65" t="s">
        <v>26</v>
      </c>
      <c r="F184" s="67">
        <v>2702917</v>
      </c>
      <c r="G184" s="154">
        <f>ROUNDDOWN(D184*F184,-3)</f>
        <v>32435000</v>
      </c>
      <c r="H184" s="188"/>
      <c r="I184" s="271" t="s">
        <v>654</v>
      </c>
      <c r="J184" s="272" cm="1">
        <f t="array" aca="1" ref="J184" ca="1">INDIRECT($J$5&amp;ROW())</f>
        <v>10</v>
      </c>
      <c r="K184" s="272" t="s">
        <v>26</v>
      </c>
      <c r="L184" s="274" cm="1">
        <f t="array" aca="1" ref="L184" ca="1">INDIRECT($L$5&amp;ROW())</f>
        <v>3843500</v>
      </c>
      <c r="M184" s="274">
        <f ca="1">ROUNDDOWN(J184*L184,-3)</f>
        <v>38435000</v>
      </c>
      <c r="N184" s="274">
        <f ca="1">G184-M184</f>
        <v>-6000000</v>
      </c>
      <c r="O184" s="154">
        <f ca="1">M184-Y184</f>
        <v>0</v>
      </c>
      <c r="P184" s="154">
        <f ca="1">IF(N184=0,O184-N184,IF(N184&lt;0,N184+O184,IF(N184&gt;0,N184-O184)))</f>
        <v>-6000000</v>
      </c>
      <c r="Q184" s="253" t="str">
        <f ca="1">IF(AND(ISBLANK(H184),N184&lt;&gt;0),"Rev","")</f>
        <v>Rev</v>
      </c>
      <c r="R184" s="244"/>
      <c r="S184" s="244"/>
      <c r="T184" s="65">
        <v>10</v>
      </c>
      <c r="U184" s="67">
        <v>3843500</v>
      </c>
      <c r="V184" s="67">
        <f>ROUNDDOWN(T184*U184,-3)</f>
        <v>38435000</v>
      </c>
      <c r="W184" s="247">
        <v>10</v>
      </c>
      <c r="X184" s="247">
        <v>3843500</v>
      </c>
      <c r="Y184" s="67">
        <f>ROUNDDOWN(W184*X184,-3)</f>
        <v>38435000</v>
      </c>
      <c r="Z184" s="247"/>
      <c r="AA184" s="244"/>
    </row>
    <row r="185" spans="1:29" ht="26.4" x14ac:dyDescent="0.25">
      <c r="A185" s="1"/>
      <c r="B185" s="65"/>
      <c r="C185" s="66"/>
      <c r="D185" s="65"/>
      <c r="E185" s="65"/>
      <c r="F185" s="67"/>
      <c r="G185" s="154"/>
      <c r="H185" s="188"/>
      <c r="I185" s="275" t="s">
        <v>966</v>
      </c>
      <c r="J185" s="272" cm="1">
        <f t="array" aca="1" ref="J185" ca="1">INDIRECT($J$5&amp;ROW())</f>
        <v>15</v>
      </c>
      <c r="K185" s="272" t="s">
        <v>26</v>
      </c>
      <c r="L185" s="274" cm="1">
        <f t="array" aca="1" ref="L185" ca="1">INDIRECT($L$5&amp;ROW())</f>
        <v>4500000</v>
      </c>
      <c r="M185" s="274">
        <f ca="1">ROUNDDOWN(J185*L185,-3)</f>
        <v>67500000</v>
      </c>
      <c r="N185" s="274">
        <f ca="1">G185-M185</f>
        <v>-67500000</v>
      </c>
      <c r="O185" s="154">
        <f ca="1">M185-Y185</f>
        <v>0</v>
      </c>
      <c r="P185" s="154">
        <f ca="1">IF(N185=0,O185-N185,IF(N185&lt;0,N185+O185,IF(N185&gt;0,N185-O185)))</f>
        <v>-67500000</v>
      </c>
      <c r="Q185" s="253" t="str">
        <f ca="1">IF(AND(ISBLANK(H185),N185&lt;&gt;0),"Rev","")</f>
        <v>Rev</v>
      </c>
      <c r="R185" s="244"/>
      <c r="S185" s="244"/>
      <c r="T185" s="65">
        <v>15</v>
      </c>
      <c r="U185" s="67">
        <v>4500000</v>
      </c>
      <c r="V185" s="67">
        <f>ROUNDDOWN(T185*U185,-3)</f>
        <v>67500000</v>
      </c>
      <c r="W185" s="247">
        <v>15</v>
      </c>
      <c r="X185" s="247">
        <v>4500000</v>
      </c>
      <c r="Y185" s="67">
        <f>ROUNDDOWN(W185*X185,-3)</f>
        <v>67500000</v>
      </c>
      <c r="Z185" s="247"/>
      <c r="AA185" s="244"/>
    </row>
    <row r="186" spans="1:29" ht="13.2" x14ac:dyDescent="0.25">
      <c r="A186" s="1" t="s">
        <v>188</v>
      </c>
      <c r="B186" s="62" t="s">
        <v>583</v>
      </c>
      <c r="C186" s="63" t="s">
        <v>80</v>
      </c>
      <c r="D186" s="62"/>
      <c r="E186" s="62"/>
      <c r="F186" s="64"/>
      <c r="G186" s="153">
        <f>G187</f>
        <v>2100000</v>
      </c>
      <c r="H186" s="187" t="s">
        <v>583</v>
      </c>
      <c r="I186" s="63" t="s">
        <v>80</v>
      </c>
      <c r="J186" s="62"/>
      <c r="K186" s="62"/>
      <c r="L186" s="64"/>
      <c r="M186" s="64">
        <f ca="1">M187</f>
        <v>2100000</v>
      </c>
      <c r="N186" s="64">
        <f ca="1">N187</f>
        <v>0</v>
      </c>
      <c r="O186" s="153">
        <f ca="1">O187</f>
        <v>0</v>
      </c>
      <c r="P186" s="153">
        <f ca="1">P187</f>
        <v>0</v>
      </c>
      <c r="Q186" s="280"/>
      <c r="R186" s="244"/>
      <c r="S186" s="244"/>
      <c r="T186" s="62"/>
      <c r="U186" s="64"/>
      <c r="V186" s="64"/>
      <c r="W186" s="247"/>
      <c r="X186" s="244"/>
      <c r="Y186" s="244"/>
      <c r="Z186" s="247"/>
      <c r="AA186" s="244"/>
      <c r="AC186" s="311" t="s">
        <v>506</v>
      </c>
    </row>
    <row r="187" spans="1:29" ht="13.2" x14ac:dyDescent="0.25">
      <c r="A187" s="1" t="s">
        <v>189</v>
      </c>
      <c r="B187" s="65"/>
      <c r="C187" s="66" t="s">
        <v>647</v>
      </c>
      <c r="D187" s="65">
        <v>14</v>
      </c>
      <c r="E187" s="65" t="s">
        <v>26</v>
      </c>
      <c r="F187" s="67">
        <v>150000</v>
      </c>
      <c r="G187" s="154">
        <f>ROUNDDOWN(D187*F187,-3)</f>
        <v>2100000</v>
      </c>
      <c r="H187" s="188"/>
      <c r="I187" s="66" t="s">
        <v>647</v>
      </c>
      <c r="J187" s="65" cm="1">
        <f t="array" aca="1" ref="J187" ca="1">INDIRECT($J$5&amp;ROW())</f>
        <v>14</v>
      </c>
      <c r="K187" s="65" t="s">
        <v>26</v>
      </c>
      <c r="L187" s="67" cm="1">
        <f t="array" aca="1" ref="L187" ca="1">INDIRECT($L$5&amp;ROW())</f>
        <v>150000</v>
      </c>
      <c r="M187" s="67">
        <f ca="1">ROUNDDOWN(J187*L187,-3)</f>
        <v>2100000</v>
      </c>
      <c r="N187" s="67">
        <f ca="1">G187-M187</f>
        <v>0</v>
      </c>
      <c r="O187" s="154">
        <f ca="1">M187-Y187</f>
        <v>0</v>
      </c>
      <c r="P187" s="154">
        <f ca="1">IF(N187=0,O187-N187,IF(N187&lt;0,N187+O187,IF(N187&gt;0,N187-O187)))</f>
        <v>0</v>
      </c>
      <c r="Q187" s="240" t="str">
        <f ca="1">IF(AND(ISBLANK(H187),N187&lt;&gt;0),"Rev","")</f>
        <v/>
      </c>
      <c r="R187" s="244"/>
      <c r="S187" s="244"/>
      <c r="T187" s="65">
        <v>14</v>
      </c>
      <c r="U187" s="67">
        <v>150000</v>
      </c>
      <c r="V187" s="67">
        <f>ROUNDDOWN(T187*U187,-3)</f>
        <v>2100000</v>
      </c>
      <c r="W187" s="247">
        <v>14</v>
      </c>
      <c r="X187" s="247">
        <v>150000</v>
      </c>
      <c r="Y187" s="67">
        <f>ROUNDDOWN(W187*X187,-3)</f>
        <v>2100000</v>
      </c>
      <c r="Z187" s="247"/>
      <c r="AA187" s="244"/>
    </row>
    <row r="188" spans="1:29" ht="13.2" x14ac:dyDescent="0.25">
      <c r="A188" s="1" t="s">
        <v>190</v>
      </c>
      <c r="B188" s="80" t="s">
        <v>191</v>
      </c>
      <c r="C188" s="81" t="s">
        <v>655</v>
      </c>
      <c r="D188" s="80"/>
      <c r="E188" s="80"/>
      <c r="F188" s="82"/>
      <c r="G188" s="159">
        <f>SUM(G189,G194,G196,G198)</f>
        <v>50042000</v>
      </c>
      <c r="H188" s="193" t="s">
        <v>191</v>
      </c>
      <c r="I188" s="81" t="s">
        <v>655</v>
      </c>
      <c r="J188" s="80"/>
      <c r="K188" s="80"/>
      <c r="L188" s="82"/>
      <c r="M188" s="82">
        <f ca="1">SUM(M189,M194,M196,M198)</f>
        <v>50042000</v>
      </c>
      <c r="N188" s="82">
        <f ca="1">SUM(N189,N194,N196,N198)</f>
        <v>0</v>
      </c>
      <c r="O188" s="159">
        <f ca="1">SUM(O189,O194,O196,O198)</f>
        <v>0</v>
      </c>
      <c r="P188" s="159">
        <f ca="1">SUM(P189,P194,P196,P198)</f>
        <v>0</v>
      </c>
      <c r="Q188" s="285"/>
      <c r="R188" s="244" t="s">
        <v>502</v>
      </c>
      <c r="S188" s="244" t="s">
        <v>503</v>
      </c>
      <c r="T188" s="80"/>
      <c r="U188" s="82"/>
      <c r="V188" s="82"/>
      <c r="W188" s="247"/>
      <c r="X188" s="244"/>
      <c r="Y188" s="244"/>
      <c r="Z188" s="247"/>
      <c r="AA188" s="244"/>
      <c r="AC188" s="311"/>
    </row>
    <row r="189" spans="1:29" ht="13.2" x14ac:dyDescent="0.25">
      <c r="A189" s="1" t="s">
        <v>192</v>
      </c>
      <c r="B189" s="68" t="s">
        <v>523</v>
      </c>
      <c r="C189" s="69" t="s">
        <v>24</v>
      </c>
      <c r="D189" s="68"/>
      <c r="E189" s="68"/>
      <c r="F189" s="70"/>
      <c r="G189" s="155">
        <f>SUM(G190:G193)</f>
        <v>20000000</v>
      </c>
      <c r="H189" s="189" t="s">
        <v>523</v>
      </c>
      <c r="I189" s="69" t="s">
        <v>24</v>
      </c>
      <c r="J189" s="68"/>
      <c r="K189" s="68"/>
      <c r="L189" s="70"/>
      <c r="M189" s="70">
        <f ca="1">SUM(M190:M193)</f>
        <v>20000000</v>
      </c>
      <c r="N189" s="70">
        <f ca="1">SUM(N190:N193)</f>
        <v>0</v>
      </c>
      <c r="O189" s="155">
        <f ca="1">SUM(O190:O193)</f>
        <v>0</v>
      </c>
      <c r="P189" s="155">
        <f ca="1">SUM(P190:P193)</f>
        <v>0</v>
      </c>
      <c r="Q189" s="281"/>
      <c r="R189" s="244"/>
      <c r="S189" s="244"/>
      <c r="T189" s="68"/>
      <c r="U189" s="70"/>
      <c r="V189" s="70"/>
      <c r="W189" s="247"/>
      <c r="X189" s="244"/>
      <c r="Y189" s="244"/>
      <c r="Z189" s="247"/>
      <c r="AA189" s="244"/>
      <c r="AC189" s="311" t="s">
        <v>503</v>
      </c>
    </row>
    <row r="190" spans="1:29" ht="13.2" x14ac:dyDescent="0.25">
      <c r="A190" s="1" t="s">
        <v>193</v>
      </c>
      <c r="B190" s="65"/>
      <c r="C190" s="66" t="s">
        <v>555</v>
      </c>
      <c r="D190" s="65">
        <v>160</v>
      </c>
      <c r="E190" s="65" t="s">
        <v>26</v>
      </c>
      <c r="F190" s="67">
        <v>75000</v>
      </c>
      <c r="G190" s="154">
        <f>ROUNDDOWN(D190*F190,-3)</f>
        <v>12000000</v>
      </c>
      <c r="H190" s="188"/>
      <c r="I190" s="66" t="s">
        <v>555</v>
      </c>
      <c r="J190" s="65" cm="1">
        <f t="array" aca="1" ref="J190" ca="1">INDIRECT($J$5&amp;ROW())</f>
        <v>160</v>
      </c>
      <c r="K190" s="65" t="s">
        <v>26</v>
      </c>
      <c r="L190" s="67" cm="1">
        <f t="array" aca="1" ref="L190" ca="1">INDIRECT($L$5&amp;ROW())</f>
        <v>75000</v>
      </c>
      <c r="M190" s="67">
        <f ca="1">ROUNDDOWN(J190*L190,-3)</f>
        <v>12000000</v>
      </c>
      <c r="N190" s="67">
        <f ca="1">G190-M190</f>
        <v>0</v>
      </c>
      <c r="O190" s="154">
        <f ca="1">M190-Y190</f>
        <v>0</v>
      </c>
      <c r="P190" s="154">
        <f ca="1">IF(N190=0,O190-N190,IF(N190&lt;0,N190+O190,IF(N190&gt;0,N190-O190)))</f>
        <v>0</v>
      </c>
      <c r="Q190" s="240" t="str">
        <f ca="1">IF(AND(ISBLANK(H190),N190&lt;&gt;0),"Rev","")</f>
        <v/>
      </c>
      <c r="R190" s="244"/>
      <c r="S190" s="244"/>
      <c r="T190" s="65">
        <v>160</v>
      </c>
      <c r="U190" s="67">
        <v>75000</v>
      </c>
      <c r="V190" s="67">
        <f>ROUNDDOWN(T190*U190,-3)</f>
        <v>12000000</v>
      </c>
      <c r="W190" s="247">
        <v>160</v>
      </c>
      <c r="X190" s="247">
        <v>75000</v>
      </c>
      <c r="Y190" s="67">
        <f>ROUNDDOWN(W190*X190,-3)</f>
        <v>12000000</v>
      </c>
      <c r="Z190" s="247"/>
      <c r="AA190" s="244"/>
    </row>
    <row r="191" spans="1:29" ht="13.2" x14ac:dyDescent="0.25">
      <c r="A191" s="1" t="s">
        <v>194</v>
      </c>
      <c r="B191" s="65"/>
      <c r="C191" s="66" t="s">
        <v>556</v>
      </c>
      <c r="D191" s="65">
        <v>2</v>
      </c>
      <c r="E191" s="65" t="s">
        <v>120</v>
      </c>
      <c r="F191" s="67">
        <v>1500000</v>
      </c>
      <c r="G191" s="154">
        <f>ROUNDDOWN(D191*F191,-3)</f>
        <v>3000000</v>
      </c>
      <c r="H191" s="188"/>
      <c r="I191" s="66" t="s">
        <v>556</v>
      </c>
      <c r="J191" s="65" cm="1">
        <f t="array" aca="1" ref="J191" ca="1">INDIRECT($J$5&amp;ROW())</f>
        <v>2</v>
      </c>
      <c r="K191" s="65" t="s">
        <v>120</v>
      </c>
      <c r="L191" s="67" cm="1">
        <f t="array" aca="1" ref="L191" ca="1">INDIRECT($L$5&amp;ROW())</f>
        <v>1500000</v>
      </c>
      <c r="M191" s="67">
        <f ca="1">ROUNDDOWN(J191*L191,-3)</f>
        <v>3000000</v>
      </c>
      <c r="N191" s="67">
        <f ca="1">G191-M191</f>
        <v>0</v>
      </c>
      <c r="O191" s="154">
        <f ca="1">M191-Y191</f>
        <v>0</v>
      </c>
      <c r="P191" s="154">
        <f ca="1">IF(N191=0,O191-N191,IF(N191&lt;0,N191+O191,IF(N191&gt;0,N191-O191)))</f>
        <v>0</v>
      </c>
      <c r="Q191" s="240" t="str">
        <f ca="1">IF(AND(ISBLANK(H191),N191&lt;&gt;0),"Rev","")</f>
        <v/>
      </c>
      <c r="R191" s="244"/>
      <c r="S191" s="244"/>
      <c r="T191" s="65">
        <v>2</v>
      </c>
      <c r="U191" s="67">
        <v>1500000</v>
      </c>
      <c r="V191" s="67">
        <f>ROUNDDOWN(T191*U191,-3)</f>
        <v>3000000</v>
      </c>
      <c r="W191" s="247">
        <v>2</v>
      </c>
      <c r="X191" s="247">
        <v>1500000</v>
      </c>
      <c r="Y191" s="67">
        <f>ROUNDDOWN(W191*X191,-3)</f>
        <v>3000000</v>
      </c>
      <c r="Z191" s="247"/>
      <c r="AA191" s="244"/>
    </row>
    <row r="192" spans="1:29" ht="13.2" x14ac:dyDescent="0.25">
      <c r="A192" s="1" t="s">
        <v>195</v>
      </c>
      <c r="B192" s="65"/>
      <c r="C192" s="66" t="s">
        <v>557</v>
      </c>
      <c r="D192" s="65">
        <v>2</v>
      </c>
      <c r="E192" s="65" t="s">
        <v>120</v>
      </c>
      <c r="F192" s="67">
        <v>1500000</v>
      </c>
      <c r="G192" s="154">
        <f>ROUNDDOWN(D192*F192,-3)</f>
        <v>3000000</v>
      </c>
      <c r="H192" s="188"/>
      <c r="I192" s="66" t="s">
        <v>557</v>
      </c>
      <c r="J192" s="65" cm="1">
        <f t="array" aca="1" ref="J192" ca="1">INDIRECT($J$5&amp;ROW())</f>
        <v>2</v>
      </c>
      <c r="K192" s="65" t="s">
        <v>120</v>
      </c>
      <c r="L192" s="67" cm="1">
        <f t="array" aca="1" ref="L192" ca="1">INDIRECT($L$5&amp;ROW())</f>
        <v>1500000</v>
      </c>
      <c r="M192" s="67">
        <f ca="1">ROUNDDOWN(J192*L192,-3)</f>
        <v>3000000</v>
      </c>
      <c r="N192" s="67">
        <f ca="1">G192-M192</f>
        <v>0</v>
      </c>
      <c r="O192" s="154">
        <f ca="1">M192-Y192</f>
        <v>0</v>
      </c>
      <c r="P192" s="154">
        <f ca="1">IF(N192=0,O192-N192,IF(N192&lt;0,N192+O192,IF(N192&gt;0,N192-O192)))</f>
        <v>0</v>
      </c>
      <c r="Q192" s="240" t="str">
        <f ca="1">IF(AND(ISBLANK(H192),N192&lt;&gt;0),"Rev","")</f>
        <v/>
      </c>
      <c r="R192" s="244"/>
      <c r="S192" s="244"/>
      <c r="T192" s="65">
        <v>2</v>
      </c>
      <c r="U192" s="67">
        <v>1500000</v>
      </c>
      <c r="V192" s="67">
        <f>ROUNDDOWN(T192*U192,-3)</f>
        <v>3000000</v>
      </c>
      <c r="W192" s="247">
        <v>2</v>
      </c>
      <c r="X192" s="247">
        <v>1500000</v>
      </c>
      <c r="Y192" s="67">
        <f>ROUNDDOWN(W192*X192,-3)</f>
        <v>3000000</v>
      </c>
      <c r="Z192" s="247"/>
      <c r="AA192" s="244"/>
    </row>
    <row r="193" spans="1:29" ht="13.2" x14ac:dyDescent="0.25">
      <c r="A193" s="1" t="s">
        <v>656</v>
      </c>
      <c r="B193" s="65"/>
      <c r="C193" s="66" t="s">
        <v>558</v>
      </c>
      <c r="D193" s="65">
        <v>2</v>
      </c>
      <c r="E193" s="65" t="s">
        <v>120</v>
      </c>
      <c r="F193" s="67">
        <v>1000000</v>
      </c>
      <c r="G193" s="154">
        <f>ROUNDDOWN(D193*F193,-3)</f>
        <v>2000000</v>
      </c>
      <c r="H193" s="188"/>
      <c r="I193" s="66" t="s">
        <v>558</v>
      </c>
      <c r="J193" s="65" cm="1">
        <f t="array" aca="1" ref="J193" ca="1">INDIRECT($J$5&amp;ROW())</f>
        <v>2</v>
      </c>
      <c r="K193" s="65" t="s">
        <v>120</v>
      </c>
      <c r="L193" s="67" cm="1">
        <f t="array" aca="1" ref="L193" ca="1">INDIRECT($L$5&amp;ROW())</f>
        <v>1000000</v>
      </c>
      <c r="M193" s="67">
        <f ca="1">ROUNDDOWN(J193*L193,-3)</f>
        <v>2000000</v>
      </c>
      <c r="N193" s="67">
        <f ca="1">G193-M193</f>
        <v>0</v>
      </c>
      <c r="O193" s="154">
        <f ca="1">M193-Y193</f>
        <v>0</v>
      </c>
      <c r="P193" s="154">
        <f ca="1">IF(N193=0,O193-N193,IF(N193&lt;0,N193+O193,IF(N193&gt;0,N193-O193)))</f>
        <v>0</v>
      </c>
      <c r="Q193" s="240" t="str">
        <f ca="1">IF(AND(ISBLANK(H193),N193&lt;&gt;0),"Rev","")</f>
        <v/>
      </c>
      <c r="R193" s="244"/>
      <c r="S193" s="244"/>
      <c r="T193" s="65">
        <v>2</v>
      </c>
      <c r="U193" s="67">
        <v>1000000</v>
      </c>
      <c r="V193" s="67">
        <f>ROUNDDOWN(T193*U193,-3)</f>
        <v>2000000</v>
      </c>
      <c r="W193" s="247">
        <v>2</v>
      </c>
      <c r="X193" s="247">
        <v>1000000</v>
      </c>
      <c r="Y193" s="67">
        <f>ROUNDDOWN(W193*X193,-3)</f>
        <v>2000000</v>
      </c>
      <c r="Z193" s="247"/>
      <c r="AA193" s="244"/>
    </row>
    <row r="194" spans="1:29" ht="13.2" x14ac:dyDescent="0.25">
      <c r="A194" s="1" t="s">
        <v>196</v>
      </c>
      <c r="B194" s="68" t="s">
        <v>524</v>
      </c>
      <c r="C194" s="69" t="s">
        <v>73</v>
      </c>
      <c r="D194" s="68"/>
      <c r="E194" s="68"/>
      <c r="F194" s="70"/>
      <c r="G194" s="155">
        <f>G195</f>
        <v>3000000</v>
      </c>
      <c r="H194" s="189" t="s">
        <v>524</v>
      </c>
      <c r="I194" s="69" t="s">
        <v>73</v>
      </c>
      <c r="J194" s="68"/>
      <c r="K194" s="68"/>
      <c r="L194" s="70"/>
      <c r="M194" s="70">
        <f ca="1">M195</f>
        <v>3000000</v>
      </c>
      <c r="N194" s="70">
        <f ca="1">N195</f>
        <v>0</v>
      </c>
      <c r="O194" s="155">
        <f ca="1">O195</f>
        <v>0</v>
      </c>
      <c r="P194" s="155">
        <f ca="1">P195</f>
        <v>0</v>
      </c>
      <c r="Q194" s="281"/>
      <c r="R194" s="244"/>
      <c r="S194" s="244"/>
      <c r="T194" s="68"/>
      <c r="U194" s="70"/>
      <c r="V194" s="70"/>
      <c r="W194" s="247"/>
      <c r="X194" s="244"/>
      <c r="Y194" s="244"/>
      <c r="Z194" s="247"/>
      <c r="AA194" s="244"/>
      <c r="AC194" s="311" t="s">
        <v>503</v>
      </c>
    </row>
    <row r="195" spans="1:29" ht="13.2" x14ac:dyDescent="0.25">
      <c r="A195" s="1" t="s">
        <v>197</v>
      </c>
      <c r="B195" s="65"/>
      <c r="C195" s="66" t="s">
        <v>622</v>
      </c>
      <c r="D195" s="65">
        <v>12</v>
      </c>
      <c r="E195" s="65" t="s">
        <v>120</v>
      </c>
      <c r="F195" s="67">
        <v>250000</v>
      </c>
      <c r="G195" s="154">
        <f>ROUNDDOWN(D195*F195,-3)</f>
        <v>3000000</v>
      </c>
      <c r="H195" s="188"/>
      <c r="I195" s="66" t="s">
        <v>622</v>
      </c>
      <c r="J195" s="65" cm="1">
        <f t="array" aca="1" ref="J195" ca="1">INDIRECT($J$5&amp;ROW())</f>
        <v>12</v>
      </c>
      <c r="K195" s="65" t="s">
        <v>120</v>
      </c>
      <c r="L195" s="67" cm="1">
        <f t="array" aca="1" ref="L195" ca="1">INDIRECT($L$5&amp;ROW())</f>
        <v>250000</v>
      </c>
      <c r="M195" s="67">
        <f ca="1">ROUNDDOWN(J195*L195,-3)</f>
        <v>3000000</v>
      </c>
      <c r="N195" s="67">
        <f ca="1">G195-M195</f>
        <v>0</v>
      </c>
      <c r="O195" s="154">
        <f ca="1">M195-Y195</f>
        <v>0</v>
      </c>
      <c r="P195" s="154">
        <f ca="1">IF(N195=0,O195-N195,IF(N195&lt;0,N195+O195,IF(N195&gt;0,N195-O195)))</f>
        <v>0</v>
      </c>
      <c r="Q195" s="240" t="str">
        <f ca="1">IF(AND(ISBLANK(H195),N195&lt;&gt;0),"Rev","")</f>
        <v/>
      </c>
      <c r="R195" s="244"/>
      <c r="S195" s="244"/>
      <c r="T195" s="65">
        <v>12</v>
      </c>
      <c r="U195" s="67">
        <v>250000</v>
      </c>
      <c r="V195" s="67">
        <f>ROUNDDOWN(T195*U195,-3)</f>
        <v>3000000</v>
      </c>
      <c r="W195" s="247">
        <v>12</v>
      </c>
      <c r="X195" s="247">
        <v>250000</v>
      </c>
      <c r="Y195" s="67">
        <f>ROUNDDOWN(W195*X195,-3)</f>
        <v>3000000</v>
      </c>
      <c r="Z195" s="247"/>
      <c r="AA195" s="244"/>
    </row>
    <row r="196" spans="1:29" ht="13.2" x14ac:dyDescent="0.25">
      <c r="A196" s="1" t="s">
        <v>198</v>
      </c>
      <c r="B196" s="68" t="s">
        <v>528</v>
      </c>
      <c r="C196" s="69" t="s">
        <v>31</v>
      </c>
      <c r="D196" s="68"/>
      <c r="E196" s="68"/>
      <c r="F196" s="70"/>
      <c r="G196" s="155">
        <f>G197</f>
        <v>9000000</v>
      </c>
      <c r="H196" s="189" t="s">
        <v>528</v>
      </c>
      <c r="I196" s="69" t="s">
        <v>31</v>
      </c>
      <c r="J196" s="68"/>
      <c r="K196" s="68"/>
      <c r="L196" s="70"/>
      <c r="M196" s="70">
        <f ca="1">M197</f>
        <v>9000000</v>
      </c>
      <c r="N196" s="70">
        <f ca="1">N197</f>
        <v>0</v>
      </c>
      <c r="O196" s="155">
        <f ca="1">O197</f>
        <v>0</v>
      </c>
      <c r="P196" s="155">
        <f ca="1">P197</f>
        <v>0</v>
      </c>
      <c r="Q196" s="281"/>
      <c r="R196" s="244"/>
      <c r="S196" s="244"/>
      <c r="T196" s="68"/>
      <c r="U196" s="70"/>
      <c r="V196" s="70"/>
      <c r="W196" s="247"/>
      <c r="X196" s="244"/>
      <c r="Y196" s="244"/>
      <c r="Z196" s="247"/>
      <c r="AA196" s="244"/>
      <c r="AC196" s="311" t="s">
        <v>503</v>
      </c>
    </row>
    <row r="197" spans="1:29" ht="13.2" x14ac:dyDescent="0.25">
      <c r="A197" s="1" t="s">
        <v>199</v>
      </c>
      <c r="B197" s="65"/>
      <c r="C197" s="66" t="s">
        <v>559</v>
      </c>
      <c r="D197" s="65">
        <v>10</v>
      </c>
      <c r="E197" s="65" t="s">
        <v>33</v>
      </c>
      <c r="F197" s="67">
        <v>900000</v>
      </c>
      <c r="G197" s="154">
        <f>ROUNDDOWN(D197*F197,-3)</f>
        <v>9000000</v>
      </c>
      <c r="H197" s="188"/>
      <c r="I197" s="66" t="s">
        <v>559</v>
      </c>
      <c r="J197" s="65" cm="1">
        <f t="array" aca="1" ref="J197" ca="1">INDIRECT($J$5&amp;ROW())</f>
        <v>10</v>
      </c>
      <c r="K197" s="65" t="s">
        <v>33</v>
      </c>
      <c r="L197" s="67" cm="1">
        <f t="array" aca="1" ref="L197" ca="1">INDIRECT($L$5&amp;ROW())</f>
        <v>900000</v>
      </c>
      <c r="M197" s="67">
        <f ca="1">ROUNDDOWN(J197*L197,-3)</f>
        <v>9000000</v>
      </c>
      <c r="N197" s="67">
        <f ca="1">G197-M197</f>
        <v>0</v>
      </c>
      <c r="O197" s="154">
        <f ca="1">M197-Y197</f>
        <v>0</v>
      </c>
      <c r="P197" s="154">
        <f ca="1">IF(N197=0,O197-N197,IF(N197&lt;0,N197+O197,IF(N197&gt;0,N197-O197)))</f>
        <v>0</v>
      </c>
      <c r="Q197" s="240" t="str">
        <f ca="1">IF(AND(ISBLANK(H197),N197&lt;&gt;0),"Rev","")</f>
        <v/>
      </c>
      <c r="R197" s="244"/>
      <c r="S197" s="244"/>
      <c r="T197" s="65">
        <v>10</v>
      </c>
      <c r="U197" s="67">
        <v>900000</v>
      </c>
      <c r="V197" s="67">
        <f>ROUNDDOWN(T197*U197,-3)</f>
        <v>9000000</v>
      </c>
      <c r="W197" s="247">
        <v>10</v>
      </c>
      <c r="X197" s="247">
        <v>900000</v>
      </c>
      <c r="Y197" s="67">
        <f>ROUNDDOWN(W197*X197,-3)</f>
        <v>9000000</v>
      </c>
      <c r="Z197" s="247"/>
      <c r="AA197" s="244"/>
    </row>
    <row r="198" spans="1:29" ht="13.2" x14ac:dyDescent="0.25">
      <c r="A198" s="1" t="s">
        <v>200</v>
      </c>
      <c r="B198" s="68" t="s">
        <v>525</v>
      </c>
      <c r="C198" s="69" t="s">
        <v>35</v>
      </c>
      <c r="D198" s="68"/>
      <c r="E198" s="68"/>
      <c r="F198" s="70"/>
      <c r="G198" s="155">
        <f>G199</f>
        <v>18042000</v>
      </c>
      <c r="H198" s="189" t="s">
        <v>525</v>
      </c>
      <c r="I198" s="69" t="s">
        <v>35</v>
      </c>
      <c r="J198" s="68"/>
      <c r="K198" s="68"/>
      <c r="L198" s="70"/>
      <c r="M198" s="70">
        <f ca="1">M199</f>
        <v>18042000</v>
      </c>
      <c r="N198" s="70">
        <f ca="1">N199</f>
        <v>0</v>
      </c>
      <c r="O198" s="155">
        <f ca="1">O199</f>
        <v>0</v>
      </c>
      <c r="P198" s="155">
        <f ca="1">P199</f>
        <v>0</v>
      </c>
      <c r="Q198" s="281"/>
      <c r="R198" s="244"/>
      <c r="S198" s="244"/>
      <c r="T198" s="68"/>
      <c r="U198" s="70"/>
      <c r="V198" s="70"/>
      <c r="W198" s="247"/>
      <c r="X198" s="244"/>
      <c r="Y198" s="244"/>
      <c r="Z198" s="247"/>
      <c r="AA198" s="244"/>
      <c r="AC198" s="311" t="s">
        <v>503</v>
      </c>
    </row>
    <row r="199" spans="1:29" ht="13.2" x14ac:dyDescent="0.25">
      <c r="A199" s="1" t="s">
        <v>201</v>
      </c>
      <c r="B199" s="65"/>
      <c r="C199" s="66" t="s">
        <v>657</v>
      </c>
      <c r="D199" s="65">
        <v>6</v>
      </c>
      <c r="E199" s="65" t="s">
        <v>26</v>
      </c>
      <c r="F199" s="67">
        <v>3007000</v>
      </c>
      <c r="G199" s="154">
        <f>ROUNDDOWN(D199*F199,-3)</f>
        <v>18042000</v>
      </c>
      <c r="H199" s="188"/>
      <c r="I199" s="66" t="s">
        <v>657</v>
      </c>
      <c r="J199" s="65" cm="1">
        <f t="array" aca="1" ref="J199" ca="1">INDIRECT($J$5&amp;ROW())</f>
        <v>6</v>
      </c>
      <c r="K199" s="65" t="s">
        <v>26</v>
      </c>
      <c r="L199" s="67" cm="1">
        <f t="array" aca="1" ref="L199" ca="1">INDIRECT($L$5&amp;ROW())</f>
        <v>3007000</v>
      </c>
      <c r="M199" s="67">
        <f ca="1">ROUNDDOWN(J199*L199,-3)</f>
        <v>18042000</v>
      </c>
      <c r="N199" s="67">
        <f ca="1">G199-M199</f>
        <v>0</v>
      </c>
      <c r="O199" s="154">
        <f ca="1">M199-Y199</f>
        <v>0</v>
      </c>
      <c r="P199" s="154">
        <f ca="1">IF(N199=0,O199-N199,IF(N199&lt;0,N199+O199,IF(N199&gt;0,N199-O199)))</f>
        <v>0</v>
      </c>
      <c r="Q199" s="240" t="str">
        <f ca="1">IF(AND(ISBLANK(H199),N199&lt;&gt;0),"Rev","")</f>
        <v/>
      </c>
      <c r="R199" s="244"/>
      <c r="S199" s="244"/>
      <c r="T199" s="65">
        <v>6</v>
      </c>
      <c r="U199" s="67">
        <v>3007000</v>
      </c>
      <c r="V199" s="67">
        <f>ROUNDDOWN(T199*U199,-3)</f>
        <v>18042000</v>
      </c>
      <c r="W199" s="247">
        <v>6</v>
      </c>
      <c r="X199" s="247">
        <v>3007000</v>
      </c>
      <c r="Y199" s="67">
        <f>ROUNDDOWN(W199*X199,-3)</f>
        <v>18042000</v>
      </c>
      <c r="Z199" s="247"/>
      <c r="AA199" s="244"/>
    </row>
    <row r="200" spans="1:29" ht="13.2" x14ac:dyDescent="0.25">
      <c r="A200" s="1" t="s">
        <v>202</v>
      </c>
      <c r="B200" s="80" t="s">
        <v>203</v>
      </c>
      <c r="C200" s="81" t="s">
        <v>658</v>
      </c>
      <c r="D200" s="80"/>
      <c r="E200" s="80"/>
      <c r="F200" s="82"/>
      <c r="G200" s="159">
        <f>SUM(G201,G206,G208)</f>
        <v>99334000</v>
      </c>
      <c r="H200" s="193" t="s">
        <v>203</v>
      </c>
      <c r="I200" s="81" t="s">
        <v>658</v>
      </c>
      <c r="J200" s="80"/>
      <c r="K200" s="80"/>
      <c r="L200" s="82"/>
      <c r="M200" s="82">
        <f ca="1">SUM(M201,M206,M208)</f>
        <v>99334000</v>
      </c>
      <c r="N200" s="82">
        <f ca="1">SUM(N201,N206,N208)</f>
        <v>0</v>
      </c>
      <c r="O200" s="159">
        <f ca="1">SUM(O201,O206,O208)</f>
        <v>0</v>
      </c>
      <c r="P200" s="159">
        <f ca="1">SUM(P201,P206,P208)</f>
        <v>0</v>
      </c>
      <c r="Q200" s="285"/>
      <c r="R200" s="244" t="s">
        <v>499</v>
      </c>
      <c r="S200" s="244" t="s">
        <v>500</v>
      </c>
      <c r="T200" s="80"/>
      <c r="U200" s="82"/>
      <c r="V200" s="82"/>
      <c r="W200" s="247"/>
      <c r="X200" s="244"/>
      <c r="Y200" s="244"/>
      <c r="Z200" s="247"/>
      <c r="AA200" s="244"/>
      <c r="AC200" s="311"/>
    </row>
    <row r="201" spans="1:29" ht="13.2" x14ac:dyDescent="0.25">
      <c r="A201" s="1" t="s">
        <v>205</v>
      </c>
      <c r="B201" s="62" t="s">
        <v>523</v>
      </c>
      <c r="C201" s="63" t="s">
        <v>24</v>
      </c>
      <c r="D201" s="62"/>
      <c r="E201" s="62"/>
      <c r="F201" s="64"/>
      <c r="G201" s="153">
        <f>SUM(G202:G205)</f>
        <v>24800000</v>
      </c>
      <c r="H201" s="187" t="s">
        <v>523</v>
      </c>
      <c r="I201" s="63" t="s">
        <v>24</v>
      </c>
      <c r="J201" s="62"/>
      <c r="K201" s="62"/>
      <c r="L201" s="64"/>
      <c r="M201" s="64">
        <f ca="1">SUM(M202:M205)</f>
        <v>24800000</v>
      </c>
      <c r="N201" s="64">
        <f ca="1">SUM(N202:N205)</f>
        <v>0</v>
      </c>
      <c r="O201" s="153">
        <f ca="1">SUM(O202:O205)</f>
        <v>0</v>
      </c>
      <c r="P201" s="153">
        <f ca="1">SUM(P202:P205)</f>
        <v>0</v>
      </c>
      <c r="Q201" s="280"/>
      <c r="R201" s="244"/>
      <c r="S201" s="244"/>
      <c r="T201" s="62"/>
      <c r="U201" s="64"/>
      <c r="V201" s="64"/>
      <c r="W201" s="247"/>
      <c r="X201" s="244"/>
      <c r="Y201" s="244"/>
      <c r="Z201" s="247"/>
      <c r="AA201" s="244"/>
      <c r="AC201" s="311" t="s">
        <v>500</v>
      </c>
    </row>
    <row r="202" spans="1:29" ht="13.2" x14ac:dyDescent="0.25">
      <c r="A202" s="1" t="s">
        <v>206</v>
      </c>
      <c r="B202" s="65"/>
      <c r="C202" s="66" t="s">
        <v>555</v>
      </c>
      <c r="D202" s="65">
        <v>224</v>
      </c>
      <c r="E202" s="65" t="s">
        <v>26</v>
      </c>
      <c r="F202" s="67">
        <v>75000</v>
      </c>
      <c r="G202" s="154">
        <f>ROUNDDOWN(D202*F202,-3)</f>
        <v>16800000</v>
      </c>
      <c r="H202" s="188"/>
      <c r="I202" s="271" t="s">
        <v>555</v>
      </c>
      <c r="J202" s="272" cm="1">
        <f t="array" aca="1" ref="J202" ca="1">INDIRECT($J$5&amp;ROW())</f>
        <v>254</v>
      </c>
      <c r="K202" s="272" t="s">
        <v>26</v>
      </c>
      <c r="L202" s="274" cm="1">
        <f t="array" aca="1" ref="L202" ca="1">INDIRECT($L$5&amp;ROW())</f>
        <v>75000</v>
      </c>
      <c r="M202" s="274">
        <f ca="1">ROUNDDOWN(J202*L202,-3)</f>
        <v>19050000</v>
      </c>
      <c r="N202" s="274">
        <f ca="1">G202-M202</f>
        <v>-2250000</v>
      </c>
      <c r="O202" s="154">
        <f ca="1">M202-Y202</f>
        <v>0</v>
      </c>
      <c r="P202" s="154">
        <f ca="1">IF(N202=0,O202-N202,IF(N202&lt;0,N202+O202,IF(N202&gt;0,N202-O202)))</f>
        <v>-2250000</v>
      </c>
      <c r="Q202" s="253" t="str">
        <f ca="1">IF(AND(ISBLANK(H202),N202&lt;&gt;0),"Rev","")</f>
        <v>Rev</v>
      </c>
      <c r="R202" s="244"/>
      <c r="S202" s="244"/>
      <c r="T202" s="65">
        <v>254</v>
      </c>
      <c r="U202" s="67">
        <v>75000</v>
      </c>
      <c r="V202" s="67">
        <f>ROUNDDOWN(T202*U202,-3)</f>
        <v>19050000</v>
      </c>
      <c r="W202" s="247">
        <v>254</v>
      </c>
      <c r="X202" s="247">
        <v>75000</v>
      </c>
      <c r="Y202" s="67">
        <f>ROUNDDOWN(W202*X202,-3)</f>
        <v>19050000</v>
      </c>
      <c r="Z202" s="247"/>
      <c r="AA202" s="244"/>
    </row>
    <row r="203" spans="1:29" ht="13.2" x14ac:dyDescent="0.25">
      <c r="A203" s="1" t="s">
        <v>207</v>
      </c>
      <c r="B203" s="65"/>
      <c r="C203" s="66" t="s">
        <v>556</v>
      </c>
      <c r="D203" s="65">
        <v>2</v>
      </c>
      <c r="E203" s="65" t="s">
        <v>120</v>
      </c>
      <c r="F203" s="67">
        <v>1500000</v>
      </c>
      <c r="G203" s="154">
        <f>ROUNDDOWN(D203*F203,-3)</f>
        <v>3000000</v>
      </c>
      <c r="H203" s="188"/>
      <c r="I203" s="271" t="s">
        <v>556</v>
      </c>
      <c r="J203" s="272" cm="1">
        <f t="array" aca="1" ref="J203" ca="1">INDIRECT($J$5&amp;ROW())</f>
        <v>1</v>
      </c>
      <c r="K203" s="272" t="s">
        <v>120</v>
      </c>
      <c r="L203" s="274" cm="1">
        <f t="array" aca="1" ref="L203" ca="1">INDIRECT($L$5&amp;ROW())</f>
        <v>750000</v>
      </c>
      <c r="M203" s="274">
        <f ca="1">ROUNDDOWN(J203*L203,-3)</f>
        <v>750000</v>
      </c>
      <c r="N203" s="274">
        <f ca="1">G203-M203</f>
        <v>2250000</v>
      </c>
      <c r="O203" s="154">
        <f ca="1">M203-Y203</f>
        <v>0</v>
      </c>
      <c r="P203" s="154">
        <f ca="1">IF(N203=0,O203-N203,IF(N203&lt;0,N203+O203,IF(N203&gt;0,N203-O203)))</f>
        <v>2250000</v>
      </c>
      <c r="Q203" s="253" t="str">
        <f ca="1">IF(AND(ISBLANK(H203),N203&lt;&gt;0),"Rev","")</f>
        <v>Rev</v>
      </c>
      <c r="R203" s="244"/>
      <c r="S203" s="244"/>
      <c r="T203" s="65">
        <v>1</v>
      </c>
      <c r="U203" s="67">
        <v>750000</v>
      </c>
      <c r="V203" s="67">
        <f>ROUNDDOWN(T203*U203,-3)</f>
        <v>750000</v>
      </c>
      <c r="W203" s="247">
        <v>1</v>
      </c>
      <c r="X203" s="247">
        <v>750000</v>
      </c>
      <c r="Y203" s="67">
        <f>ROUNDDOWN(W203*X203,-3)</f>
        <v>750000</v>
      </c>
      <c r="Z203" s="247"/>
      <c r="AA203" s="244"/>
    </row>
    <row r="204" spans="1:29" ht="13.2" x14ac:dyDescent="0.25">
      <c r="A204" s="1" t="s">
        <v>208</v>
      </c>
      <c r="B204" s="65"/>
      <c r="C204" s="66" t="s">
        <v>557</v>
      </c>
      <c r="D204" s="65">
        <v>2</v>
      </c>
      <c r="E204" s="65" t="s">
        <v>120</v>
      </c>
      <c r="F204" s="67">
        <v>1500000</v>
      </c>
      <c r="G204" s="154">
        <f>ROUNDDOWN(D204*F204,-3)</f>
        <v>3000000</v>
      </c>
      <c r="H204" s="188"/>
      <c r="I204" s="66" t="s">
        <v>557</v>
      </c>
      <c r="J204" s="65" cm="1">
        <f t="array" aca="1" ref="J204" ca="1">INDIRECT($J$5&amp;ROW())</f>
        <v>2</v>
      </c>
      <c r="K204" s="65" t="s">
        <v>120</v>
      </c>
      <c r="L204" s="67" cm="1">
        <f t="array" aca="1" ref="L204" ca="1">INDIRECT($L$5&amp;ROW())</f>
        <v>1500000</v>
      </c>
      <c r="M204" s="67">
        <f ca="1">ROUNDDOWN(J204*L204,-3)</f>
        <v>3000000</v>
      </c>
      <c r="N204" s="67">
        <f ca="1">G204-M204</f>
        <v>0</v>
      </c>
      <c r="O204" s="154">
        <f ca="1">M204-Y204</f>
        <v>0</v>
      </c>
      <c r="P204" s="154">
        <f ca="1">IF(N204=0,O204-N204,IF(N204&lt;0,N204+O204,IF(N204&gt;0,N204-O204)))</f>
        <v>0</v>
      </c>
      <c r="Q204" s="240" t="str">
        <f ca="1">IF(AND(ISBLANK(H204),N204&lt;&gt;0),"Rev","")</f>
        <v/>
      </c>
      <c r="R204" s="244"/>
      <c r="S204" s="244"/>
      <c r="T204" s="65">
        <v>2</v>
      </c>
      <c r="U204" s="67">
        <v>1500000</v>
      </c>
      <c r="V204" s="67">
        <f>ROUNDDOWN(T204*U204,-3)</f>
        <v>3000000</v>
      </c>
      <c r="W204" s="247">
        <v>2</v>
      </c>
      <c r="X204" s="247">
        <v>1500000</v>
      </c>
      <c r="Y204" s="67">
        <f>ROUNDDOWN(W204*X204,-3)</f>
        <v>3000000</v>
      </c>
      <c r="Z204" s="247"/>
      <c r="AA204" s="244"/>
    </row>
    <row r="205" spans="1:29" ht="13.2" x14ac:dyDescent="0.25">
      <c r="A205" s="1" t="s">
        <v>659</v>
      </c>
      <c r="B205" s="65"/>
      <c r="C205" s="66" t="s">
        <v>558</v>
      </c>
      <c r="D205" s="65">
        <v>2</v>
      </c>
      <c r="E205" s="65" t="s">
        <v>120</v>
      </c>
      <c r="F205" s="67">
        <v>1000000</v>
      </c>
      <c r="G205" s="154">
        <f>ROUNDDOWN(D205*F205,-3)</f>
        <v>2000000</v>
      </c>
      <c r="H205" s="188"/>
      <c r="I205" s="66" t="s">
        <v>558</v>
      </c>
      <c r="J205" s="65" cm="1">
        <f t="array" aca="1" ref="J205" ca="1">INDIRECT($J$5&amp;ROW())</f>
        <v>2</v>
      </c>
      <c r="K205" s="65" t="s">
        <v>120</v>
      </c>
      <c r="L205" s="67" cm="1">
        <f t="array" aca="1" ref="L205" ca="1">INDIRECT($L$5&amp;ROW())</f>
        <v>1000000</v>
      </c>
      <c r="M205" s="67">
        <f ca="1">ROUNDDOWN(J205*L205,-3)</f>
        <v>2000000</v>
      </c>
      <c r="N205" s="67">
        <f ca="1">G205-M205</f>
        <v>0</v>
      </c>
      <c r="O205" s="154">
        <f ca="1">M205-Y205</f>
        <v>0</v>
      </c>
      <c r="P205" s="154">
        <f ca="1">IF(N205=0,O205-N205,IF(N205&lt;0,N205+O205,IF(N205&gt;0,N205-O205)))</f>
        <v>0</v>
      </c>
      <c r="Q205" s="240" t="str">
        <f ca="1">IF(AND(ISBLANK(H205),N205&lt;&gt;0),"Rev","")</f>
        <v/>
      </c>
      <c r="R205" s="244"/>
      <c r="S205" s="244"/>
      <c r="T205" s="65">
        <v>2</v>
      </c>
      <c r="U205" s="67">
        <v>1000000</v>
      </c>
      <c r="V205" s="67">
        <f>ROUNDDOWN(T205*U205,-3)</f>
        <v>2000000</v>
      </c>
      <c r="W205" s="247">
        <v>2</v>
      </c>
      <c r="X205" s="247">
        <v>1000000</v>
      </c>
      <c r="Y205" s="67">
        <f>ROUNDDOWN(W205*X205,-3)</f>
        <v>2000000</v>
      </c>
      <c r="Z205" s="247"/>
      <c r="AA205" s="244"/>
    </row>
    <row r="206" spans="1:29" ht="13.2" x14ac:dyDescent="0.25">
      <c r="A206" s="1" t="s">
        <v>209</v>
      </c>
      <c r="B206" s="68" t="s">
        <v>524</v>
      </c>
      <c r="C206" s="69" t="s">
        <v>73</v>
      </c>
      <c r="D206" s="68"/>
      <c r="E206" s="68"/>
      <c r="F206" s="70"/>
      <c r="G206" s="155">
        <f>G207</f>
        <v>3000000</v>
      </c>
      <c r="H206" s="189" t="s">
        <v>524</v>
      </c>
      <c r="I206" s="69" t="s">
        <v>73</v>
      </c>
      <c r="J206" s="68"/>
      <c r="K206" s="68"/>
      <c r="L206" s="70"/>
      <c r="M206" s="70">
        <f ca="1">M207</f>
        <v>3000000</v>
      </c>
      <c r="N206" s="70">
        <f ca="1">N207</f>
        <v>0</v>
      </c>
      <c r="O206" s="155">
        <f ca="1">O207</f>
        <v>0</v>
      </c>
      <c r="P206" s="155">
        <f ca="1">P207</f>
        <v>0</v>
      </c>
      <c r="Q206" s="281"/>
      <c r="R206" s="244"/>
      <c r="S206" s="244"/>
      <c r="T206" s="68"/>
      <c r="U206" s="70"/>
      <c r="V206" s="70"/>
      <c r="W206" s="247"/>
      <c r="X206" s="244"/>
      <c r="Y206" s="244"/>
      <c r="Z206" s="247"/>
      <c r="AA206" s="244"/>
      <c r="AC206" s="311" t="s">
        <v>500</v>
      </c>
    </row>
    <row r="207" spans="1:29" ht="13.2" x14ac:dyDescent="0.25">
      <c r="A207" s="1" t="s">
        <v>210</v>
      </c>
      <c r="B207" s="65"/>
      <c r="C207" s="66" t="s">
        <v>622</v>
      </c>
      <c r="D207" s="65">
        <v>12</v>
      </c>
      <c r="E207" s="65" t="s">
        <v>120</v>
      </c>
      <c r="F207" s="67">
        <v>250000</v>
      </c>
      <c r="G207" s="154">
        <f>ROUNDDOWN(D207*F207,-3)</f>
        <v>3000000</v>
      </c>
      <c r="H207" s="188"/>
      <c r="I207" s="66" t="s">
        <v>622</v>
      </c>
      <c r="J207" s="65" cm="1">
        <f t="array" aca="1" ref="J207" ca="1">INDIRECT($J$5&amp;ROW())</f>
        <v>12</v>
      </c>
      <c r="K207" s="65" t="s">
        <v>120</v>
      </c>
      <c r="L207" s="67" cm="1">
        <f t="array" aca="1" ref="L207" ca="1">INDIRECT($L$5&amp;ROW())</f>
        <v>250000</v>
      </c>
      <c r="M207" s="67">
        <f ca="1">ROUNDDOWN(J207*L207,-3)</f>
        <v>3000000</v>
      </c>
      <c r="N207" s="67">
        <f ca="1">G207-M207</f>
        <v>0</v>
      </c>
      <c r="O207" s="154">
        <f ca="1">M207-Y207</f>
        <v>0</v>
      </c>
      <c r="P207" s="154">
        <f ca="1">IF(N207=0,O207-N207,IF(N207&lt;0,N207+O207,IF(N207&gt;0,N207-O207)))</f>
        <v>0</v>
      </c>
      <c r="Q207" s="240" t="str">
        <f ca="1">IF(AND(ISBLANK(H207),N207&lt;&gt;0),"Rev","")</f>
        <v/>
      </c>
      <c r="R207" s="244"/>
      <c r="S207" s="244"/>
      <c r="T207" s="65">
        <v>12</v>
      </c>
      <c r="U207" s="67">
        <v>250000</v>
      </c>
      <c r="V207" s="67">
        <f>ROUNDDOWN(T207*U207,-3)</f>
        <v>3000000</v>
      </c>
      <c r="W207" s="247">
        <v>12</v>
      </c>
      <c r="X207" s="247">
        <v>250000</v>
      </c>
      <c r="Y207" s="67">
        <f>ROUNDDOWN(W207*X207,-3)</f>
        <v>3000000</v>
      </c>
      <c r="Z207" s="247"/>
      <c r="AA207" s="244"/>
    </row>
    <row r="208" spans="1:29" ht="13.2" x14ac:dyDescent="0.25">
      <c r="A208" s="1" t="s">
        <v>211</v>
      </c>
      <c r="B208" s="62" t="s">
        <v>525</v>
      </c>
      <c r="C208" s="63" t="s">
        <v>35</v>
      </c>
      <c r="D208" s="62"/>
      <c r="E208" s="62"/>
      <c r="F208" s="64"/>
      <c r="G208" s="153">
        <f>G209</f>
        <v>71534000</v>
      </c>
      <c r="H208" s="187" t="s">
        <v>525</v>
      </c>
      <c r="I208" s="63" t="s">
        <v>35</v>
      </c>
      <c r="J208" s="62"/>
      <c r="K208" s="62"/>
      <c r="L208" s="64"/>
      <c r="M208" s="64">
        <f ca="1">M209</f>
        <v>71534000</v>
      </c>
      <c r="N208" s="64">
        <f ca="1">N209</f>
        <v>0</v>
      </c>
      <c r="O208" s="153">
        <f ca="1">O209</f>
        <v>0</v>
      </c>
      <c r="P208" s="153">
        <f ca="1">P209</f>
        <v>0</v>
      </c>
      <c r="Q208" s="280"/>
      <c r="R208" s="244"/>
      <c r="S208" s="244"/>
      <c r="T208" s="62"/>
      <c r="U208" s="64"/>
      <c r="V208" s="64"/>
      <c r="W208" s="247"/>
      <c r="X208" s="244"/>
      <c r="Y208" s="244"/>
      <c r="Z208" s="247"/>
      <c r="AA208" s="244"/>
      <c r="AC208" s="311" t="s">
        <v>500</v>
      </c>
    </row>
    <row r="209" spans="1:29" ht="26.4" x14ac:dyDescent="0.25">
      <c r="A209" s="1" t="s">
        <v>212</v>
      </c>
      <c r="B209" s="65"/>
      <c r="C209" s="66" t="s">
        <v>660</v>
      </c>
      <c r="D209" s="65">
        <v>14</v>
      </c>
      <c r="E209" s="65" t="s">
        <v>26</v>
      </c>
      <c r="F209" s="67">
        <v>5109636</v>
      </c>
      <c r="G209" s="154">
        <f>ROUNDDOWN(D209*F209,-3)</f>
        <v>71534000</v>
      </c>
      <c r="H209" s="188"/>
      <c r="I209" s="66" t="s">
        <v>660</v>
      </c>
      <c r="J209" s="65" cm="1">
        <f t="array" aca="1" ref="J209" ca="1">INDIRECT($J$5&amp;ROW())</f>
        <v>14</v>
      </c>
      <c r="K209" s="65" t="s">
        <v>26</v>
      </c>
      <c r="L209" s="67" cm="1">
        <f t="array" aca="1" ref="L209" ca="1">INDIRECT($L$5&amp;ROW())</f>
        <v>5109636</v>
      </c>
      <c r="M209" s="67">
        <f ca="1">ROUNDDOWN(J209*L209,-3)</f>
        <v>71534000</v>
      </c>
      <c r="N209" s="67">
        <f ca="1">G209-M209</f>
        <v>0</v>
      </c>
      <c r="O209" s="154">
        <f ca="1">M209-Y209</f>
        <v>0</v>
      </c>
      <c r="P209" s="154">
        <f ca="1">IF(N209=0,O209-N209,IF(N209&lt;0,N209+O209,IF(N209&gt;0,N209-O209)))</f>
        <v>0</v>
      </c>
      <c r="Q209" s="240" t="str">
        <f ca="1">IF(AND(ISBLANK(H209),N209&lt;&gt;0),"Rev","")</f>
        <v/>
      </c>
      <c r="R209" s="244"/>
      <c r="S209" s="244"/>
      <c r="T209" s="65">
        <v>14</v>
      </c>
      <c r="U209" s="67">
        <v>5109636</v>
      </c>
      <c r="V209" s="67">
        <f>ROUNDDOWN(T209*U209,-3)</f>
        <v>71534000</v>
      </c>
      <c r="W209" s="247">
        <v>14</v>
      </c>
      <c r="X209" s="247">
        <v>5109636</v>
      </c>
      <c r="Y209" s="67">
        <f>ROUNDDOWN(W209*X209,-3)</f>
        <v>71534000</v>
      </c>
      <c r="Z209" s="247"/>
      <c r="AA209" s="244"/>
    </row>
    <row r="210" spans="1:29" ht="13.2" x14ac:dyDescent="0.25">
      <c r="A210" s="1" t="s">
        <v>213</v>
      </c>
      <c r="B210" s="80" t="s">
        <v>214</v>
      </c>
      <c r="C210" s="81" t="s">
        <v>661</v>
      </c>
      <c r="D210" s="80"/>
      <c r="E210" s="80"/>
      <c r="F210" s="82"/>
      <c r="G210" s="159">
        <f>SUM(G211,G216)</f>
        <v>139554000</v>
      </c>
      <c r="H210" s="193" t="s">
        <v>214</v>
      </c>
      <c r="I210" s="81" t="s">
        <v>661</v>
      </c>
      <c r="J210" s="80"/>
      <c r="K210" s="80"/>
      <c r="L210" s="82"/>
      <c r="M210" s="82">
        <f ca="1">SUM(M211,M216)</f>
        <v>174685000</v>
      </c>
      <c r="N210" s="82">
        <f ca="1">SUM(N211,N216)</f>
        <v>-35131000</v>
      </c>
      <c r="O210" s="159">
        <f ca="1">SUM(O211,O216)</f>
        <v>0</v>
      </c>
      <c r="P210" s="159">
        <f ca="1">SUM(P211,P216)</f>
        <v>-35131000</v>
      </c>
      <c r="Q210" s="285"/>
      <c r="R210" s="244" t="s">
        <v>499</v>
      </c>
      <c r="S210" s="244" t="s">
        <v>501</v>
      </c>
      <c r="T210" s="80"/>
      <c r="U210" s="82"/>
      <c r="V210" s="82"/>
      <c r="W210" s="247"/>
      <c r="X210" s="244"/>
      <c r="Y210" s="244"/>
      <c r="Z210" s="247"/>
      <c r="AA210" s="244"/>
      <c r="AC210" s="311"/>
    </row>
    <row r="211" spans="1:29" ht="13.2" x14ac:dyDescent="0.25">
      <c r="A211" s="1" t="s">
        <v>215</v>
      </c>
      <c r="B211" s="62" t="s">
        <v>523</v>
      </c>
      <c r="C211" s="63" t="s">
        <v>24</v>
      </c>
      <c r="D211" s="62"/>
      <c r="E211" s="62"/>
      <c r="F211" s="64"/>
      <c r="G211" s="153">
        <f>SUM(G212:G215)</f>
        <v>23500000</v>
      </c>
      <c r="H211" s="187" t="s">
        <v>523</v>
      </c>
      <c r="I211" s="63" t="s">
        <v>24</v>
      </c>
      <c r="J211" s="62"/>
      <c r="K211" s="62"/>
      <c r="L211" s="64"/>
      <c r="M211" s="64">
        <f ca="1">SUM(M212:M215)</f>
        <v>31000000</v>
      </c>
      <c r="N211" s="64">
        <f ca="1">SUM(N212:N215)</f>
        <v>-7500000</v>
      </c>
      <c r="O211" s="153">
        <f ca="1">SUM(O212:O215)</f>
        <v>0</v>
      </c>
      <c r="P211" s="153">
        <f ca="1">SUM(P212:P215)</f>
        <v>-7500000</v>
      </c>
      <c r="Q211" s="280"/>
      <c r="R211" s="244"/>
      <c r="S211" s="244"/>
      <c r="T211" s="62"/>
      <c r="U211" s="64"/>
      <c r="V211" s="64"/>
      <c r="W211" s="247"/>
      <c r="X211" s="244"/>
      <c r="Y211" s="244"/>
      <c r="Z211" s="247"/>
      <c r="AA211" s="244"/>
      <c r="AC211" s="311" t="s">
        <v>501</v>
      </c>
    </row>
    <row r="212" spans="1:29" ht="13.2" x14ac:dyDescent="0.25">
      <c r="A212" s="1" t="s">
        <v>216</v>
      </c>
      <c r="B212" s="65"/>
      <c r="C212" s="66" t="s">
        <v>555</v>
      </c>
      <c r="D212" s="65">
        <v>100</v>
      </c>
      <c r="E212" s="65" t="s">
        <v>26</v>
      </c>
      <c r="F212" s="67">
        <v>75000</v>
      </c>
      <c r="G212" s="154">
        <f>ROUNDDOWN(D212*F212,-3)</f>
        <v>7500000</v>
      </c>
      <c r="H212" s="188"/>
      <c r="I212" s="271" t="s">
        <v>555</v>
      </c>
      <c r="J212" s="272" cm="1">
        <f t="array" aca="1" ref="J212" ca="1">INDIRECT($J$5&amp;ROW())</f>
        <v>200</v>
      </c>
      <c r="K212" s="272" t="s">
        <v>26</v>
      </c>
      <c r="L212" s="274" cm="1">
        <f t="array" aca="1" ref="L212" ca="1">INDIRECT($L$5&amp;ROW())</f>
        <v>75000</v>
      </c>
      <c r="M212" s="274">
        <f ca="1">ROUNDDOWN(J212*L212,-3)</f>
        <v>15000000</v>
      </c>
      <c r="N212" s="274">
        <f ca="1">G212-M212</f>
        <v>-7500000</v>
      </c>
      <c r="O212" s="154">
        <f ca="1">M212-Y212</f>
        <v>0</v>
      </c>
      <c r="P212" s="154">
        <f ca="1">IF(N212=0,O212-N212,IF(N212&lt;0,N212+O212,IF(N212&gt;0,N212-O212)))</f>
        <v>-7500000</v>
      </c>
      <c r="Q212" s="253" t="str">
        <f ca="1">IF(AND(ISBLANK(H212),N212&lt;&gt;0),"Rev","")</f>
        <v>Rev</v>
      </c>
      <c r="R212" s="244"/>
      <c r="S212" s="244"/>
      <c r="T212" s="65">
        <v>200</v>
      </c>
      <c r="U212" s="67">
        <v>75000</v>
      </c>
      <c r="V212" s="67">
        <f>ROUNDDOWN(T212*U212,-3)</f>
        <v>15000000</v>
      </c>
      <c r="W212" s="247">
        <v>200</v>
      </c>
      <c r="X212" s="247">
        <v>75000</v>
      </c>
      <c r="Y212" s="67">
        <f>ROUNDDOWN(W212*X212,-3)</f>
        <v>15000000</v>
      </c>
      <c r="Z212" s="247"/>
      <c r="AA212" s="244"/>
    </row>
    <row r="213" spans="1:29" ht="13.2" x14ac:dyDescent="0.25">
      <c r="A213" s="1" t="s">
        <v>217</v>
      </c>
      <c r="B213" s="65"/>
      <c r="C213" s="66" t="s">
        <v>556</v>
      </c>
      <c r="D213" s="65">
        <v>4</v>
      </c>
      <c r="E213" s="65" t="s">
        <v>120</v>
      </c>
      <c r="F213" s="67">
        <v>1500000</v>
      </c>
      <c r="G213" s="154">
        <f>ROUNDDOWN(D213*F213,-3)</f>
        <v>6000000</v>
      </c>
      <c r="H213" s="188"/>
      <c r="I213" s="66" t="s">
        <v>556</v>
      </c>
      <c r="J213" s="65" cm="1">
        <f t="array" aca="1" ref="J213" ca="1">INDIRECT($J$5&amp;ROW())</f>
        <v>4</v>
      </c>
      <c r="K213" s="65" t="s">
        <v>120</v>
      </c>
      <c r="L213" s="67" cm="1">
        <f t="array" aca="1" ref="L213" ca="1">INDIRECT($L$5&amp;ROW())</f>
        <v>1500000</v>
      </c>
      <c r="M213" s="67">
        <f ca="1">ROUNDDOWN(J213*L213,-3)</f>
        <v>6000000</v>
      </c>
      <c r="N213" s="67">
        <f ca="1">G213-M213</f>
        <v>0</v>
      </c>
      <c r="O213" s="154">
        <f ca="1">M213-Y213</f>
        <v>0</v>
      </c>
      <c r="P213" s="154">
        <f ca="1">IF(N213=0,O213-N213,IF(N213&lt;0,N213+O213,IF(N213&gt;0,N213-O213)))</f>
        <v>0</v>
      </c>
      <c r="Q213" s="240" t="str">
        <f ca="1">IF(AND(ISBLANK(H213),N213&lt;&gt;0),"Rev","")</f>
        <v/>
      </c>
      <c r="R213" s="244"/>
      <c r="S213" s="244"/>
      <c r="T213" s="65">
        <v>4</v>
      </c>
      <c r="U213" s="67">
        <v>1500000</v>
      </c>
      <c r="V213" s="67">
        <f>ROUNDDOWN(T213*U213,-3)</f>
        <v>6000000</v>
      </c>
      <c r="W213" s="247">
        <v>4</v>
      </c>
      <c r="X213" s="247">
        <v>1500000</v>
      </c>
      <c r="Y213" s="67">
        <f>ROUNDDOWN(W213*X213,-3)</f>
        <v>6000000</v>
      </c>
      <c r="Z213" s="247"/>
      <c r="AA213" s="244"/>
    </row>
    <row r="214" spans="1:29" ht="13.2" x14ac:dyDescent="0.25">
      <c r="A214" s="1" t="s">
        <v>218</v>
      </c>
      <c r="B214" s="65"/>
      <c r="C214" s="66" t="s">
        <v>557</v>
      </c>
      <c r="D214" s="65">
        <v>4</v>
      </c>
      <c r="E214" s="65" t="s">
        <v>120</v>
      </c>
      <c r="F214" s="67">
        <v>1500000</v>
      </c>
      <c r="G214" s="154">
        <f>ROUNDDOWN(D214*F214,-3)</f>
        <v>6000000</v>
      </c>
      <c r="H214" s="188"/>
      <c r="I214" s="66" t="s">
        <v>557</v>
      </c>
      <c r="J214" s="65" cm="1">
        <f t="array" aca="1" ref="J214" ca="1">INDIRECT($J$5&amp;ROW())</f>
        <v>4</v>
      </c>
      <c r="K214" s="65" t="s">
        <v>120</v>
      </c>
      <c r="L214" s="67" cm="1">
        <f t="array" aca="1" ref="L214" ca="1">INDIRECT($L$5&amp;ROW())</f>
        <v>1500000</v>
      </c>
      <c r="M214" s="67">
        <f ca="1">ROUNDDOWN(J214*L214,-3)</f>
        <v>6000000</v>
      </c>
      <c r="N214" s="67">
        <f ca="1">G214-M214</f>
        <v>0</v>
      </c>
      <c r="O214" s="154">
        <f ca="1">M214-Y214</f>
        <v>0</v>
      </c>
      <c r="P214" s="154">
        <f ca="1">IF(N214=0,O214-N214,IF(N214&lt;0,N214+O214,IF(N214&gt;0,N214-O214)))</f>
        <v>0</v>
      </c>
      <c r="Q214" s="240" t="str">
        <f ca="1">IF(AND(ISBLANK(H214),N214&lt;&gt;0),"Rev","")</f>
        <v/>
      </c>
      <c r="R214" s="244"/>
      <c r="S214" s="244"/>
      <c r="T214" s="65">
        <v>4</v>
      </c>
      <c r="U214" s="67">
        <v>1500000</v>
      </c>
      <c r="V214" s="67">
        <f>ROUNDDOWN(T214*U214,-3)</f>
        <v>6000000</v>
      </c>
      <c r="W214" s="247">
        <v>4</v>
      </c>
      <c r="X214" s="247">
        <v>1500000</v>
      </c>
      <c r="Y214" s="67">
        <f>ROUNDDOWN(W214*X214,-3)</f>
        <v>6000000</v>
      </c>
      <c r="Z214" s="247"/>
      <c r="AA214" s="244"/>
    </row>
    <row r="215" spans="1:29" ht="13.2" x14ac:dyDescent="0.25">
      <c r="A215" s="1" t="s">
        <v>219</v>
      </c>
      <c r="B215" s="65"/>
      <c r="C215" s="66" t="s">
        <v>558</v>
      </c>
      <c r="D215" s="65">
        <v>4</v>
      </c>
      <c r="E215" s="65" t="s">
        <v>120</v>
      </c>
      <c r="F215" s="67">
        <v>1000000</v>
      </c>
      <c r="G215" s="154">
        <f>ROUNDDOWN(D215*F215,-3)</f>
        <v>4000000</v>
      </c>
      <c r="H215" s="188"/>
      <c r="I215" s="66" t="s">
        <v>558</v>
      </c>
      <c r="J215" s="65" cm="1">
        <f t="array" aca="1" ref="J215" ca="1">INDIRECT($J$5&amp;ROW())</f>
        <v>4</v>
      </c>
      <c r="K215" s="65" t="s">
        <v>120</v>
      </c>
      <c r="L215" s="67" cm="1">
        <f t="array" aca="1" ref="L215" ca="1">INDIRECT($L$5&amp;ROW())</f>
        <v>1000000</v>
      </c>
      <c r="M215" s="67">
        <f ca="1">ROUNDDOWN(J215*L215,-3)</f>
        <v>4000000</v>
      </c>
      <c r="N215" s="67">
        <f ca="1">G215-M215</f>
        <v>0</v>
      </c>
      <c r="O215" s="154">
        <f ca="1">M215-Y215</f>
        <v>0</v>
      </c>
      <c r="P215" s="154">
        <f ca="1">IF(N215=0,O215-N215,IF(N215&lt;0,N215+O215,IF(N215&gt;0,N215-O215)))</f>
        <v>0</v>
      </c>
      <c r="Q215" s="240" t="str">
        <f ca="1">IF(AND(ISBLANK(H215),N215&lt;&gt;0),"Rev","")</f>
        <v/>
      </c>
      <c r="R215" s="244"/>
      <c r="S215" s="244"/>
      <c r="T215" s="65">
        <v>4</v>
      </c>
      <c r="U215" s="67">
        <v>1000000</v>
      </c>
      <c r="V215" s="67">
        <f>ROUNDDOWN(T215*U215,-3)</f>
        <v>4000000</v>
      </c>
      <c r="W215" s="247">
        <v>4</v>
      </c>
      <c r="X215" s="247">
        <v>1000000</v>
      </c>
      <c r="Y215" s="67">
        <f>ROUNDDOWN(W215*X215,-3)</f>
        <v>4000000</v>
      </c>
      <c r="Z215" s="247"/>
      <c r="AA215" s="244"/>
    </row>
    <row r="216" spans="1:29" ht="13.2" x14ac:dyDescent="0.25">
      <c r="A216" s="1" t="s">
        <v>220</v>
      </c>
      <c r="B216" s="62" t="s">
        <v>525</v>
      </c>
      <c r="C216" s="63" t="s">
        <v>35</v>
      </c>
      <c r="D216" s="62"/>
      <c r="E216" s="62"/>
      <c r="F216" s="64"/>
      <c r="G216" s="153">
        <f>G217</f>
        <v>116054000</v>
      </c>
      <c r="H216" s="187" t="s">
        <v>525</v>
      </c>
      <c r="I216" s="63" t="s">
        <v>35</v>
      </c>
      <c r="J216" s="62"/>
      <c r="K216" s="62"/>
      <c r="L216" s="64"/>
      <c r="M216" s="64">
        <f ca="1">M217</f>
        <v>143685000</v>
      </c>
      <c r="N216" s="64">
        <f ca="1">N217</f>
        <v>-27631000</v>
      </c>
      <c r="O216" s="153">
        <f ca="1">O217</f>
        <v>0</v>
      </c>
      <c r="P216" s="153">
        <f ca="1">P217</f>
        <v>-27631000</v>
      </c>
      <c r="Q216" s="280"/>
      <c r="R216" s="244"/>
      <c r="S216" s="244"/>
      <c r="T216" s="62"/>
      <c r="U216" s="64"/>
      <c r="V216" s="64"/>
      <c r="W216" s="247"/>
      <c r="X216" s="244"/>
      <c r="Y216" s="244"/>
      <c r="Z216" s="247"/>
      <c r="AA216" s="244"/>
      <c r="AC216" s="311" t="s">
        <v>501</v>
      </c>
    </row>
    <row r="217" spans="1:29" ht="13.2" x14ac:dyDescent="0.25">
      <c r="A217" s="1" t="s">
        <v>221</v>
      </c>
      <c r="B217" s="65"/>
      <c r="C217" s="66" t="s">
        <v>662</v>
      </c>
      <c r="D217" s="65">
        <v>21</v>
      </c>
      <c r="E217" s="65" t="s">
        <v>26</v>
      </c>
      <c r="F217" s="67">
        <v>5526381</v>
      </c>
      <c r="G217" s="154">
        <f>ROUNDDOWN(D217*F217,-3)</f>
        <v>116054000</v>
      </c>
      <c r="H217" s="188"/>
      <c r="I217" s="271" t="s">
        <v>662</v>
      </c>
      <c r="J217" s="272" cm="1">
        <f t="array" aca="1" ref="J217" ca="1">INDIRECT($J$5&amp;ROW())</f>
        <v>26</v>
      </c>
      <c r="K217" s="272" t="s">
        <v>26</v>
      </c>
      <c r="L217" s="274" cm="1">
        <f t="array" aca="1" ref="L217" ca="1">INDIRECT($L$5&amp;ROW())</f>
        <v>5526381</v>
      </c>
      <c r="M217" s="274">
        <f ca="1">ROUNDDOWN(J217*L217,-3)</f>
        <v>143685000</v>
      </c>
      <c r="N217" s="274">
        <f ca="1">G217-M217</f>
        <v>-27631000</v>
      </c>
      <c r="O217" s="154">
        <f ca="1">M217-Y217</f>
        <v>0</v>
      </c>
      <c r="P217" s="154">
        <f ca="1">IF(N217=0,O217-N217,IF(N217&lt;0,N217+O217,IF(N217&gt;0,N217-O217)))</f>
        <v>-27631000</v>
      </c>
      <c r="Q217" s="253" t="str">
        <f ca="1">IF(AND(ISBLANK(H217),N217&lt;&gt;0),"Rev","")</f>
        <v>Rev</v>
      </c>
      <c r="R217" s="244"/>
      <c r="S217" s="244"/>
      <c r="T217" s="65">
        <v>26</v>
      </c>
      <c r="U217" s="67">
        <v>5526381</v>
      </c>
      <c r="V217" s="67">
        <f>ROUNDDOWN(T217*U217,-3)</f>
        <v>143685000</v>
      </c>
      <c r="W217" s="247">
        <v>26</v>
      </c>
      <c r="X217" s="247">
        <v>5526381</v>
      </c>
      <c r="Y217" s="67">
        <f>ROUNDDOWN(W217*X217,-3)</f>
        <v>143685000</v>
      </c>
      <c r="Z217" s="247"/>
      <c r="AA217" s="244"/>
    </row>
    <row r="218" spans="1:29" ht="13.2" x14ac:dyDescent="0.25">
      <c r="A218" s="1" t="s">
        <v>222</v>
      </c>
      <c r="B218" s="80" t="s">
        <v>223</v>
      </c>
      <c r="C218" s="81" t="s">
        <v>663</v>
      </c>
      <c r="D218" s="80"/>
      <c r="E218" s="80"/>
      <c r="F218" s="82"/>
      <c r="G218" s="159">
        <f>SUM(G219,G224)</f>
        <v>50000000</v>
      </c>
      <c r="H218" s="193" t="s">
        <v>223</v>
      </c>
      <c r="I218" s="81" t="s">
        <v>663</v>
      </c>
      <c r="J218" s="80"/>
      <c r="K218" s="80"/>
      <c r="L218" s="82"/>
      <c r="M218" s="82">
        <f ca="1">SUM(M219,M224)</f>
        <v>50000000</v>
      </c>
      <c r="N218" s="82">
        <f ca="1">SUM(N219,N224)</f>
        <v>0</v>
      </c>
      <c r="O218" s="159">
        <f ca="1">SUM(O219,O224)</f>
        <v>0</v>
      </c>
      <c r="P218" s="159">
        <f ca="1">SUM(P219,P224)</f>
        <v>0</v>
      </c>
      <c r="Q218" s="285"/>
      <c r="R218" s="244" t="s">
        <v>502</v>
      </c>
      <c r="S218" s="244" t="s">
        <v>503</v>
      </c>
      <c r="T218" s="80"/>
      <c r="U218" s="82"/>
      <c r="V218" s="82"/>
      <c r="W218" s="247"/>
      <c r="X218" s="244"/>
      <c r="Y218" s="244"/>
      <c r="Z218" s="247"/>
      <c r="AA218" s="244"/>
      <c r="AC218" s="311"/>
    </row>
    <row r="219" spans="1:29" ht="13.2" x14ac:dyDescent="0.25">
      <c r="A219" s="1" t="s">
        <v>224</v>
      </c>
      <c r="B219" s="68" t="s">
        <v>523</v>
      </c>
      <c r="C219" s="69" t="s">
        <v>24</v>
      </c>
      <c r="D219" s="68"/>
      <c r="E219" s="68"/>
      <c r="F219" s="70"/>
      <c r="G219" s="155">
        <f>SUM(G220:G223)</f>
        <v>15500000</v>
      </c>
      <c r="H219" s="189" t="s">
        <v>523</v>
      </c>
      <c r="I219" s="69" t="s">
        <v>24</v>
      </c>
      <c r="J219" s="68"/>
      <c r="K219" s="68"/>
      <c r="L219" s="70"/>
      <c r="M219" s="70">
        <f ca="1">SUM(M220:M223)</f>
        <v>15500000</v>
      </c>
      <c r="N219" s="70">
        <f ca="1">SUM(N220:N223)</f>
        <v>0</v>
      </c>
      <c r="O219" s="155">
        <f ca="1">SUM(O220:O223)</f>
        <v>0</v>
      </c>
      <c r="P219" s="155">
        <f ca="1">SUM(P220:P223)</f>
        <v>0</v>
      </c>
      <c r="Q219" s="281"/>
      <c r="R219" s="244"/>
      <c r="S219" s="244"/>
      <c r="T219" s="68"/>
      <c r="U219" s="70"/>
      <c r="V219" s="70"/>
      <c r="W219" s="247"/>
      <c r="X219" s="244"/>
      <c r="Y219" s="244"/>
      <c r="Z219" s="247"/>
      <c r="AA219" s="244"/>
      <c r="AC219" s="311" t="s">
        <v>503</v>
      </c>
    </row>
    <row r="220" spans="1:29" ht="13.2" x14ac:dyDescent="0.25">
      <c r="A220" s="1" t="s">
        <v>225</v>
      </c>
      <c r="B220" s="65"/>
      <c r="C220" s="66" t="s">
        <v>555</v>
      </c>
      <c r="D220" s="65">
        <v>100</v>
      </c>
      <c r="E220" s="65" t="s">
        <v>26</v>
      </c>
      <c r="F220" s="67">
        <v>75000</v>
      </c>
      <c r="G220" s="154">
        <f>ROUNDDOWN(D220*F220,-3)</f>
        <v>7500000</v>
      </c>
      <c r="H220" s="188"/>
      <c r="I220" s="66" t="s">
        <v>555</v>
      </c>
      <c r="J220" s="65" cm="1">
        <f t="array" aca="1" ref="J220" ca="1">INDIRECT($J$5&amp;ROW())</f>
        <v>100</v>
      </c>
      <c r="K220" s="65" t="s">
        <v>26</v>
      </c>
      <c r="L220" s="67" cm="1">
        <f t="array" aca="1" ref="L220" ca="1">INDIRECT($L$5&amp;ROW())</f>
        <v>75000</v>
      </c>
      <c r="M220" s="67">
        <f ca="1">ROUNDDOWN(J220*L220,-3)</f>
        <v>7500000</v>
      </c>
      <c r="N220" s="67">
        <f ca="1">G220-M220</f>
        <v>0</v>
      </c>
      <c r="O220" s="154">
        <f ca="1">M220-Y220</f>
        <v>0</v>
      </c>
      <c r="P220" s="154">
        <f ca="1">IF(N220=0,O220-N220,IF(N220&lt;0,N220+O220,IF(N220&gt;0,N220-O220)))</f>
        <v>0</v>
      </c>
      <c r="Q220" s="240" t="str">
        <f ca="1">IF(AND(ISBLANK(H220),N220&lt;&gt;0),"Rev","")</f>
        <v/>
      </c>
      <c r="R220" s="244"/>
      <c r="S220" s="244"/>
      <c r="T220" s="65">
        <v>100</v>
      </c>
      <c r="U220" s="67">
        <v>75000</v>
      </c>
      <c r="V220" s="67">
        <f>ROUNDDOWN(T220*U220,-3)</f>
        <v>7500000</v>
      </c>
      <c r="W220" s="247">
        <v>100</v>
      </c>
      <c r="X220" s="247">
        <v>75000</v>
      </c>
      <c r="Y220" s="67">
        <f>ROUNDDOWN(W220*X220,-3)</f>
        <v>7500000</v>
      </c>
      <c r="Z220" s="247"/>
      <c r="AA220" s="244"/>
    </row>
    <row r="221" spans="1:29" ht="13.2" x14ac:dyDescent="0.25">
      <c r="A221" s="1" t="s">
        <v>226</v>
      </c>
      <c r="B221" s="65"/>
      <c r="C221" s="66" t="s">
        <v>556</v>
      </c>
      <c r="D221" s="65">
        <v>2</v>
      </c>
      <c r="E221" s="65" t="s">
        <v>120</v>
      </c>
      <c r="F221" s="67">
        <v>1500000</v>
      </c>
      <c r="G221" s="154">
        <f>ROUNDDOWN(D221*F221,-3)</f>
        <v>3000000</v>
      </c>
      <c r="H221" s="188"/>
      <c r="I221" s="66" t="s">
        <v>556</v>
      </c>
      <c r="J221" s="65" cm="1">
        <f t="array" aca="1" ref="J221" ca="1">INDIRECT($J$5&amp;ROW())</f>
        <v>2</v>
      </c>
      <c r="K221" s="65" t="s">
        <v>120</v>
      </c>
      <c r="L221" s="67" cm="1">
        <f t="array" aca="1" ref="L221" ca="1">INDIRECT($L$5&amp;ROW())</f>
        <v>1500000</v>
      </c>
      <c r="M221" s="67">
        <f ca="1">ROUNDDOWN(J221*L221,-3)</f>
        <v>3000000</v>
      </c>
      <c r="N221" s="67">
        <f ca="1">G221-M221</f>
        <v>0</v>
      </c>
      <c r="O221" s="154">
        <f ca="1">M221-Y221</f>
        <v>0</v>
      </c>
      <c r="P221" s="154">
        <f ca="1">IF(N221=0,O221-N221,IF(N221&lt;0,N221+O221,IF(N221&gt;0,N221-O221)))</f>
        <v>0</v>
      </c>
      <c r="Q221" s="240" t="str">
        <f ca="1">IF(AND(ISBLANK(H221),N221&lt;&gt;0),"Rev","")</f>
        <v/>
      </c>
      <c r="R221" s="244"/>
      <c r="S221" s="244"/>
      <c r="T221" s="65">
        <v>2</v>
      </c>
      <c r="U221" s="67">
        <v>1500000</v>
      </c>
      <c r="V221" s="67">
        <f>ROUNDDOWN(T221*U221,-3)</f>
        <v>3000000</v>
      </c>
      <c r="W221" s="247">
        <v>2</v>
      </c>
      <c r="X221" s="247">
        <v>1500000</v>
      </c>
      <c r="Y221" s="67">
        <f>ROUNDDOWN(W221*X221,-3)</f>
        <v>3000000</v>
      </c>
      <c r="Z221" s="247"/>
      <c r="AA221" s="244"/>
    </row>
    <row r="222" spans="1:29" ht="13.2" x14ac:dyDescent="0.25">
      <c r="A222" s="1" t="s">
        <v>227</v>
      </c>
      <c r="B222" s="65"/>
      <c r="C222" s="66" t="s">
        <v>557</v>
      </c>
      <c r="D222" s="65">
        <v>2</v>
      </c>
      <c r="E222" s="65" t="s">
        <v>120</v>
      </c>
      <c r="F222" s="67">
        <v>1500000</v>
      </c>
      <c r="G222" s="154">
        <f>ROUNDDOWN(D222*F222,-3)</f>
        <v>3000000</v>
      </c>
      <c r="H222" s="188"/>
      <c r="I222" s="66" t="s">
        <v>557</v>
      </c>
      <c r="J222" s="65" cm="1">
        <f t="array" aca="1" ref="J222" ca="1">INDIRECT($J$5&amp;ROW())</f>
        <v>2</v>
      </c>
      <c r="K222" s="65" t="s">
        <v>120</v>
      </c>
      <c r="L222" s="67" cm="1">
        <f t="array" aca="1" ref="L222" ca="1">INDIRECT($L$5&amp;ROW())</f>
        <v>1500000</v>
      </c>
      <c r="M222" s="67">
        <f ca="1">ROUNDDOWN(J222*L222,-3)</f>
        <v>3000000</v>
      </c>
      <c r="N222" s="67">
        <f ca="1">G222-M222</f>
        <v>0</v>
      </c>
      <c r="O222" s="154">
        <f ca="1">M222-Y222</f>
        <v>0</v>
      </c>
      <c r="P222" s="154">
        <f ca="1">IF(N222=0,O222-N222,IF(N222&lt;0,N222+O222,IF(N222&gt;0,N222-O222)))</f>
        <v>0</v>
      </c>
      <c r="Q222" s="240" t="str">
        <f ca="1">IF(AND(ISBLANK(H222),N222&lt;&gt;0),"Rev","")</f>
        <v/>
      </c>
      <c r="R222" s="244"/>
      <c r="S222" s="244"/>
      <c r="T222" s="65">
        <v>2</v>
      </c>
      <c r="U222" s="67">
        <v>1500000</v>
      </c>
      <c r="V222" s="67">
        <f>ROUNDDOWN(T222*U222,-3)</f>
        <v>3000000</v>
      </c>
      <c r="W222" s="247">
        <v>2</v>
      </c>
      <c r="X222" s="247">
        <v>1500000</v>
      </c>
      <c r="Y222" s="67">
        <f>ROUNDDOWN(W222*X222,-3)</f>
        <v>3000000</v>
      </c>
      <c r="Z222" s="247"/>
      <c r="AA222" s="244"/>
    </row>
    <row r="223" spans="1:29" ht="13.2" x14ac:dyDescent="0.25">
      <c r="A223" s="1" t="s">
        <v>228</v>
      </c>
      <c r="B223" s="65"/>
      <c r="C223" s="66" t="s">
        <v>558</v>
      </c>
      <c r="D223" s="65">
        <v>2</v>
      </c>
      <c r="E223" s="65" t="s">
        <v>120</v>
      </c>
      <c r="F223" s="67">
        <v>1000000</v>
      </c>
      <c r="G223" s="154">
        <f>ROUNDDOWN(D223*F223,-3)</f>
        <v>2000000</v>
      </c>
      <c r="H223" s="188"/>
      <c r="I223" s="66" t="s">
        <v>558</v>
      </c>
      <c r="J223" s="65" cm="1">
        <f t="array" aca="1" ref="J223" ca="1">INDIRECT($J$5&amp;ROW())</f>
        <v>2</v>
      </c>
      <c r="K223" s="65" t="s">
        <v>120</v>
      </c>
      <c r="L223" s="67" cm="1">
        <f t="array" aca="1" ref="L223" ca="1">INDIRECT($L$5&amp;ROW())</f>
        <v>1000000</v>
      </c>
      <c r="M223" s="67">
        <f ca="1">ROUNDDOWN(J223*L223,-3)</f>
        <v>2000000</v>
      </c>
      <c r="N223" s="67">
        <f ca="1">G223-M223</f>
        <v>0</v>
      </c>
      <c r="O223" s="154">
        <f ca="1">M223-Y223</f>
        <v>0</v>
      </c>
      <c r="P223" s="154">
        <f ca="1">IF(N223=0,O223-N223,IF(N223&lt;0,N223+O223,IF(N223&gt;0,N223-O223)))</f>
        <v>0</v>
      </c>
      <c r="Q223" s="240" t="str">
        <f ca="1">IF(AND(ISBLANK(H223),N223&lt;&gt;0),"Rev","")</f>
        <v/>
      </c>
      <c r="R223" s="244"/>
      <c r="S223" s="244"/>
      <c r="T223" s="65">
        <v>2</v>
      </c>
      <c r="U223" s="67">
        <v>1000000</v>
      </c>
      <c r="V223" s="67">
        <f>ROUNDDOWN(T223*U223,-3)</f>
        <v>2000000</v>
      </c>
      <c r="W223" s="247">
        <v>2</v>
      </c>
      <c r="X223" s="247">
        <v>1000000</v>
      </c>
      <c r="Y223" s="67">
        <f>ROUNDDOWN(W223*X223,-3)</f>
        <v>2000000</v>
      </c>
      <c r="Z223" s="247"/>
      <c r="AA223" s="244"/>
    </row>
    <row r="224" spans="1:29" ht="13.2" x14ac:dyDescent="0.25">
      <c r="A224" s="1" t="s">
        <v>229</v>
      </c>
      <c r="B224" s="62" t="s">
        <v>525</v>
      </c>
      <c r="C224" s="63" t="s">
        <v>35</v>
      </c>
      <c r="D224" s="62"/>
      <c r="E224" s="62"/>
      <c r="F224" s="64"/>
      <c r="G224" s="153">
        <f>G225</f>
        <v>34500000</v>
      </c>
      <c r="H224" s="187" t="s">
        <v>525</v>
      </c>
      <c r="I224" s="63" t="s">
        <v>35</v>
      </c>
      <c r="J224" s="62"/>
      <c r="K224" s="62"/>
      <c r="L224" s="64"/>
      <c r="M224" s="64">
        <f ca="1">M225</f>
        <v>34500000</v>
      </c>
      <c r="N224" s="64">
        <f ca="1">N225</f>
        <v>0</v>
      </c>
      <c r="O224" s="153">
        <f ca="1">O225</f>
        <v>0</v>
      </c>
      <c r="P224" s="153">
        <f ca="1">P225</f>
        <v>0</v>
      </c>
      <c r="Q224" s="280"/>
      <c r="R224" s="244"/>
      <c r="S224" s="244"/>
      <c r="T224" s="62"/>
      <c r="U224" s="64"/>
      <c r="V224" s="64"/>
      <c r="W224" s="247"/>
      <c r="X224" s="244"/>
      <c r="Y224" s="244"/>
      <c r="Z224" s="247"/>
      <c r="AA224" s="244"/>
      <c r="AC224" s="311" t="s">
        <v>503</v>
      </c>
    </row>
    <row r="225" spans="1:29" ht="13.2" x14ac:dyDescent="0.25">
      <c r="A225" s="1" t="s">
        <v>230</v>
      </c>
      <c r="B225" s="65"/>
      <c r="C225" s="66" t="s">
        <v>664</v>
      </c>
      <c r="D225" s="65">
        <v>6</v>
      </c>
      <c r="E225" s="65" t="s">
        <v>26</v>
      </c>
      <c r="F225" s="67">
        <v>5750000</v>
      </c>
      <c r="G225" s="154">
        <f>ROUNDDOWN(D225*F225,-3)</f>
        <v>34500000</v>
      </c>
      <c r="H225" s="188"/>
      <c r="I225" s="66" t="s">
        <v>664</v>
      </c>
      <c r="J225" s="65" cm="1">
        <f t="array" aca="1" ref="J225" ca="1">INDIRECT($J$5&amp;ROW())</f>
        <v>6</v>
      </c>
      <c r="K225" s="65" t="s">
        <v>26</v>
      </c>
      <c r="L225" s="67" cm="1">
        <f t="array" aca="1" ref="L225" ca="1">INDIRECT($L$5&amp;ROW())</f>
        <v>5750000</v>
      </c>
      <c r="M225" s="67">
        <f ca="1">ROUNDDOWN(J225*L225,-3)</f>
        <v>34500000</v>
      </c>
      <c r="N225" s="67">
        <f ca="1">G225-M225</f>
        <v>0</v>
      </c>
      <c r="O225" s="154">
        <f ca="1">M225-Y225</f>
        <v>0</v>
      </c>
      <c r="P225" s="154">
        <f ca="1">IF(N225=0,O225-N225,IF(N225&lt;0,N225+O225,IF(N225&gt;0,N225-O225)))</f>
        <v>0</v>
      </c>
      <c r="Q225" s="240" t="str">
        <f ca="1">IF(AND(ISBLANK(H225),N225&lt;&gt;0),"Rev","")</f>
        <v/>
      </c>
      <c r="R225" s="244"/>
      <c r="S225" s="244"/>
      <c r="T225" s="65">
        <v>6</v>
      </c>
      <c r="U225" s="67">
        <v>5750000</v>
      </c>
      <c r="V225" s="67">
        <f>ROUNDDOWN(T225*U225,-3)</f>
        <v>34500000</v>
      </c>
      <c r="W225" s="247">
        <v>6</v>
      </c>
      <c r="X225" s="247">
        <v>5750000</v>
      </c>
      <c r="Y225" s="67">
        <f>ROUNDDOWN(W225*X225,-3)</f>
        <v>34500000</v>
      </c>
      <c r="Z225" s="247"/>
      <c r="AA225" s="244"/>
    </row>
    <row r="226" spans="1:29" ht="13.2" x14ac:dyDescent="0.25">
      <c r="A226" s="1"/>
      <c r="B226" s="65"/>
      <c r="C226" s="66"/>
      <c r="D226" s="65"/>
      <c r="E226" s="65"/>
      <c r="F226" s="67"/>
      <c r="G226" s="154"/>
      <c r="H226" s="193" t="s">
        <v>959</v>
      </c>
      <c r="I226" s="81" t="s">
        <v>968</v>
      </c>
      <c r="J226" s="80"/>
      <c r="K226" s="80"/>
      <c r="L226" s="82"/>
      <c r="M226" s="82">
        <f ca="1">SUM(M227,M232,M234,M236)</f>
        <v>198500000</v>
      </c>
      <c r="N226" s="82">
        <f ca="1">SUM(N227,N232,N234,N236)</f>
        <v>-198500000</v>
      </c>
      <c r="O226" s="159">
        <f ca="1">SUM(O227,O232,O234,O236)</f>
        <v>0</v>
      </c>
      <c r="P226" s="159">
        <f ca="1">SUM(P227,P232,P234,P236)</f>
        <v>-198500000</v>
      </c>
      <c r="Q226" s="240"/>
      <c r="R226" s="244" t="s">
        <v>505</v>
      </c>
      <c r="S226" s="244" t="s">
        <v>506</v>
      </c>
      <c r="T226" s="80"/>
      <c r="U226" s="82"/>
      <c r="V226" s="82"/>
      <c r="W226" s="247"/>
      <c r="X226" s="244"/>
      <c r="Y226" s="244"/>
      <c r="Z226" s="247"/>
      <c r="AA226" s="244"/>
      <c r="AC226" s="311"/>
    </row>
    <row r="227" spans="1:29" ht="13.2" x14ac:dyDescent="0.25">
      <c r="A227" s="1"/>
      <c r="B227" s="65"/>
      <c r="C227" s="66"/>
      <c r="D227" s="65"/>
      <c r="E227" s="65"/>
      <c r="F227" s="67"/>
      <c r="G227" s="154"/>
      <c r="H227" s="189">
        <v>521211</v>
      </c>
      <c r="I227" s="69" t="s">
        <v>24</v>
      </c>
      <c r="J227" s="68"/>
      <c r="K227" s="68"/>
      <c r="L227" s="70"/>
      <c r="M227" s="70">
        <f ca="1">SUM(M228:M231)</f>
        <v>36500000</v>
      </c>
      <c r="N227" s="70">
        <f ca="1">SUM(N228:N231)</f>
        <v>-36500000</v>
      </c>
      <c r="O227" s="155">
        <f ca="1">SUM(O228:O231)</f>
        <v>0</v>
      </c>
      <c r="P227" s="155">
        <f ca="1">SUM(P228:P231)</f>
        <v>-36500000</v>
      </c>
      <c r="Q227" s="240"/>
      <c r="R227" s="244"/>
      <c r="S227" s="244"/>
      <c r="T227" s="68"/>
      <c r="U227" s="70"/>
      <c r="V227" s="70"/>
      <c r="W227" s="247"/>
      <c r="X227" s="244"/>
      <c r="Y227" s="244"/>
      <c r="Z227" s="247"/>
      <c r="AA227" s="244"/>
      <c r="AC227" s="311" t="s">
        <v>506</v>
      </c>
    </row>
    <row r="228" spans="1:29" ht="13.2" x14ac:dyDescent="0.25">
      <c r="A228" s="1"/>
      <c r="B228" s="65"/>
      <c r="C228" s="66"/>
      <c r="D228" s="65"/>
      <c r="E228" s="65"/>
      <c r="F228" s="67"/>
      <c r="G228" s="154"/>
      <c r="H228" s="188"/>
      <c r="I228" s="271" t="s">
        <v>969</v>
      </c>
      <c r="J228" s="272" cm="1">
        <f t="array" aca="1" ref="J228" ca="1">INDIRECT($J$5&amp;ROW())</f>
        <v>65</v>
      </c>
      <c r="K228" s="272" t="s">
        <v>120</v>
      </c>
      <c r="L228" s="274" cm="1">
        <f t="array" aca="1" ref="L228" ca="1">INDIRECT($L$5&amp;ROW())</f>
        <v>500000</v>
      </c>
      <c r="M228" s="274">
        <f ca="1">ROUNDDOWN(J228*L228,-3)</f>
        <v>32500000</v>
      </c>
      <c r="N228" s="274">
        <f ca="1">G228-M228</f>
        <v>-32500000</v>
      </c>
      <c r="O228" s="154">
        <f ca="1">M228-Y228</f>
        <v>0</v>
      </c>
      <c r="P228" s="154">
        <f ca="1">IF(N228=0,O228-N228,IF(N228&lt;0,N228+O228,IF(N228&gt;0,N228-O228)))</f>
        <v>-32500000</v>
      </c>
      <c r="Q228" s="253" t="str">
        <f ca="1">IF(AND(ISBLANK(H228),N228&lt;&gt;0),"Rev","")</f>
        <v>Rev</v>
      </c>
      <c r="R228" s="244"/>
      <c r="S228" s="244"/>
      <c r="T228" s="65">
        <v>65</v>
      </c>
      <c r="U228" s="67">
        <v>500000</v>
      </c>
      <c r="V228" s="67">
        <f>ROUNDDOWN(T228*U228,-3)</f>
        <v>32500000</v>
      </c>
      <c r="W228" s="247">
        <v>65</v>
      </c>
      <c r="X228" s="247">
        <v>500000</v>
      </c>
      <c r="Y228" s="67">
        <f>ROUNDDOWN(W228*X228,-3)</f>
        <v>32500000</v>
      </c>
      <c r="Z228" s="247"/>
      <c r="AA228" s="244"/>
    </row>
    <row r="229" spans="1:29" ht="13.2" x14ac:dyDescent="0.25">
      <c r="A229" s="1"/>
      <c r="B229" s="65"/>
      <c r="C229" s="66"/>
      <c r="D229" s="65"/>
      <c r="E229" s="65"/>
      <c r="F229" s="67"/>
      <c r="G229" s="154"/>
      <c r="H229" s="188"/>
      <c r="I229" s="271" t="s">
        <v>563</v>
      </c>
      <c r="J229" s="272" cm="1">
        <f t="array" aca="1" ref="J229" ca="1">INDIRECT($J$5&amp;ROW())</f>
        <v>1</v>
      </c>
      <c r="K229" s="272" t="s">
        <v>120</v>
      </c>
      <c r="L229" s="274" cm="1">
        <f t="array" aca="1" ref="L229" ca="1">INDIRECT($L$5&amp;ROW())</f>
        <v>1500000</v>
      </c>
      <c r="M229" s="274">
        <f ca="1">ROUNDDOWN(J229*L229,-3)</f>
        <v>1500000</v>
      </c>
      <c r="N229" s="274">
        <f ca="1">G229-M229</f>
        <v>-1500000</v>
      </c>
      <c r="O229" s="154">
        <f ca="1">M229-Y229</f>
        <v>0</v>
      </c>
      <c r="P229" s="154">
        <f ca="1">IF(N229=0,O229-N229,IF(N229&lt;0,N229+O229,IF(N229&gt;0,N229-O229)))</f>
        <v>-1500000</v>
      </c>
      <c r="Q229" s="253" t="str">
        <f ca="1">IF(AND(ISBLANK(H229),N229&lt;&gt;0),"Rev","")</f>
        <v>Rev</v>
      </c>
      <c r="R229" s="244"/>
      <c r="S229" s="244"/>
      <c r="T229" s="65">
        <v>1</v>
      </c>
      <c r="U229" s="67">
        <v>1500000</v>
      </c>
      <c r="V229" s="67">
        <f>ROUNDDOWN(T229*U229,-3)</f>
        <v>1500000</v>
      </c>
      <c r="W229" s="247">
        <v>1</v>
      </c>
      <c r="X229" s="247">
        <v>1500000</v>
      </c>
      <c r="Y229" s="67">
        <f>ROUNDDOWN(W229*X229,-3)</f>
        <v>1500000</v>
      </c>
      <c r="Z229" s="247"/>
      <c r="AA229" s="244"/>
    </row>
    <row r="230" spans="1:29" ht="13.2" x14ac:dyDescent="0.25">
      <c r="A230" s="1"/>
      <c r="B230" s="65"/>
      <c r="C230" s="66"/>
      <c r="D230" s="65"/>
      <c r="E230" s="65"/>
      <c r="F230" s="67"/>
      <c r="G230" s="154"/>
      <c r="H230" s="188"/>
      <c r="I230" s="271" t="s">
        <v>564</v>
      </c>
      <c r="J230" s="272" cm="1">
        <f t="array" aca="1" ref="J230" ca="1">INDIRECT($J$5&amp;ROW())</f>
        <v>1</v>
      </c>
      <c r="K230" s="272" t="s">
        <v>120</v>
      </c>
      <c r="L230" s="274" cm="1">
        <f t="array" aca="1" ref="L230" ca="1">INDIRECT($L$5&amp;ROW())</f>
        <v>1000000</v>
      </c>
      <c r="M230" s="274">
        <f ca="1">ROUNDDOWN(J230*L230,-3)</f>
        <v>1000000</v>
      </c>
      <c r="N230" s="274">
        <f ca="1">G230-M230</f>
        <v>-1000000</v>
      </c>
      <c r="O230" s="154">
        <f ca="1">M230-Y230</f>
        <v>0</v>
      </c>
      <c r="P230" s="154">
        <f ca="1">IF(N230=0,O230-N230,IF(N230&lt;0,N230+O230,IF(N230&gt;0,N230-O230)))</f>
        <v>-1000000</v>
      </c>
      <c r="Q230" s="253" t="str">
        <f ca="1">IF(AND(ISBLANK(H230),N230&lt;&gt;0),"Rev","")</f>
        <v>Rev</v>
      </c>
      <c r="R230" s="244"/>
      <c r="S230" s="244"/>
      <c r="T230" s="65">
        <v>1</v>
      </c>
      <c r="U230" s="67">
        <v>1000000</v>
      </c>
      <c r="V230" s="67">
        <f>ROUNDDOWN(T230*U230,-3)</f>
        <v>1000000</v>
      </c>
      <c r="W230" s="247">
        <v>1</v>
      </c>
      <c r="X230" s="247">
        <v>1000000</v>
      </c>
      <c r="Y230" s="67">
        <f>ROUNDDOWN(W230*X230,-3)</f>
        <v>1000000</v>
      </c>
      <c r="Z230" s="247"/>
      <c r="AA230" s="244"/>
    </row>
    <row r="231" spans="1:29" ht="13.2" x14ac:dyDescent="0.25">
      <c r="A231" s="1"/>
      <c r="B231" s="65"/>
      <c r="C231" s="66"/>
      <c r="D231" s="65"/>
      <c r="E231" s="65"/>
      <c r="F231" s="67"/>
      <c r="G231" s="154"/>
      <c r="H231" s="188"/>
      <c r="I231" s="271" t="s">
        <v>644</v>
      </c>
      <c r="J231" s="272" cm="1">
        <f t="array" aca="1" ref="J231" ca="1">INDIRECT($J$5&amp;ROW())</f>
        <v>1</v>
      </c>
      <c r="K231" s="272" t="s">
        <v>120</v>
      </c>
      <c r="L231" s="274" cm="1">
        <f t="array" aca="1" ref="L231" ca="1">INDIRECT($L$5&amp;ROW())</f>
        <v>1500000</v>
      </c>
      <c r="M231" s="274">
        <f ca="1">ROUNDDOWN(J231*L231,-3)</f>
        <v>1500000</v>
      </c>
      <c r="N231" s="274">
        <f ca="1">G231-M231</f>
        <v>-1500000</v>
      </c>
      <c r="O231" s="154">
        <f ca="1">M231-Y231</f>
        <v>0</v>
      </c>
      <c r="P231" s="154">
        <f ca="1">IF(N231=0,O231-N231,IF(N231&lt;0,N231+O231,IF(N231&gt;0,N231-O231)))</f>
        <v>-1500000</v>
      </c>
      <c r="Q231" s="253" t="str">
        <f ca="1">IF(AND(ISBLANK(H231),N231&lt;&gt;0),"Rev","")</f>
        <v>Rev</v>
      </c>
      <c r="R231" s="244"/>
      <c r="S231" s="244"/>
      <c r="T231" s="65">
        <v>1</v>
      </c>
      <c r="U231" s="67">
        <v>1500000</v>
      </c>
      <c r="V231" s="67">
        <f>ROUNDDOWN(T231*U231,-3)</f>
        <v>1500000</v>
      </c>
      <c r="W231" s="247">
        <v>1</v>
      </c>
      <c r="X231" s="247">
        <v>1500000</v>
      </c>
      <c r="Y231" s="67">
        <f>ROUNDDOWN(W231*X231,-3)</f>
        <v>1500000</v>
      </c>
      <c r="Z231" s="247"/>
      <c r="AA231" s="244"/>
    </row>
    <row r="232" spans="1:29" ht="13.2" x14ac:dyDescent="0.25">
      <c r="A232" s="1"/>
      <c r="B232" s="65"/>
      <c r="C232" s="66"/>
      <c r="D232" s="65"/>
      <c r="E232" s="65"/>
      <c r="F232" s="67"/>
      <c r="G232" s="154"/>
      <c r="H232" s="187">
        <v>522191</v>
      </c>
      <c r="I232" s="63" t="s">
        <v>185</v>
      </c>
      <c r="J232" s="62"/>
      <c r="K232" s="62"/>
      <c r="L232" s="64"/>
      <c r="M232" s="64">
        <f ca="1">M233</f>
        <v>60000000</v>
      </c>
      <c r="N232" s="64">
        <f ca="1">N233</f>
        <v>-60000000</v>
      </c>
      <c r="O232" s="153">
        <f ca="1">O233</f>
        <v>0</v>
      </c>
      <c r="P232" s="153">
        <f ca="1">P233</f>
        <v>-60000000</v>
      </c>
      <c r="Q232" s="240"/>
      <c r="R232" s="244"/>
      <c r="S232" s="244"/>
      <c r="T232" s="62"/>
      <c r="U232" s="64"/>
      <c r="V232" s="64"/>
      <c r="W232" s="247"/>
      <c r="X232" s="244"/>
      <c r="Y232" s="244"/>
      <c r="Z232" s="247"/>
      <c r="AA232" s="244"/>
      <c r="AC232" s="311" t="s">
        <v>506</v>
      </c>
    </row>
    <row r="233" spans="1:29" ht="13.2" x14ac:dyDescent="0.25">
      <c r="A233" s="1"/>
      <c r="B233" s="65"/>
      <c r="C233" s="66"/>
      <c r="D233" s="65"/>
      <c r="E233" s="65"/>
      <c r="F233" s="67"/>
      <c r="G233" s="154"/>
      <c r="H233" s="188"/>
      <c r="I233" s="271" t="s">
        <v>970</v>
      </c>
      <c r="J233" s="272" cm="1">
        <f t="array" aca="1" ref="J233" ca="1">INDIRECT($J$5&amp;ROW())</f>
        <v>1</v>
      </c>
      <c r="K233" s="272" t="s">
        <v>120</v>
      </c>
      <c r="L233" s="274" cm="1">
        <f t="array" aca="1" ref="L233" ca="1">INDIRECT($L$5&amp;ROW())</f>
        <v>60000000</v>
      </c>
      <c r="M233" s="274">
        <f ca="1">ROUNDDOWN(J233*L233,-3)</f>
        <v>60000000</v>
      </c>
      <c r="N233" s="274">
        <f ca="1">G233-M233</f>
        <v>-60000000</v>
      </c>
      <c r="O233" s="154">
        <f ca="1">M233-Y233</f>
        <v>0</v>
      </c>
      <c r="P233" s="154">
        <f ca="1">IF(N233=0,O233-N233,IF(N233&lt;0,N233+O233,IF(N233&gt;0,N233-O233)))</f>
        <v>-60000000</v>
      </c>
      <c r="Q233" s="253" t="str">
        <f ca="1">IF(AND(ISBLANK(H233),N233&lt;&gt;0),"Rev","")</f>
        <v>Rev</v>
      </c>
      <c r="R233" s="244"/>
      <c r="S233" s="244"/>
      <c r="T233" s="65">
        <v>1</v>
      </c>
      <c r="U233" s="67">
        <v>60000000</v>
      </c>
      <c r="V233" s="67">
        <f>ROUNDDOWN(T233*U233,-3)</f>
        <v>60000000</v>
      </c>
      <c r="W233" s="247">
        <v>1</v>
      </c>
      <c r="X233" s="247">
        <v>60000000</v>
      </c>
      <c r="Y233" s="67">
        <f>ROUNDDOWN(W233*X233,-3)</f>
        <v>60000000</v>
      </c>
      <c r="Z233" s="247"/>
      <c r="AA233" s="244"/>
    </row>
    <row r="234" spans="1:29" ht="13.2" x14ac:dyDescent="0.25">
      <c r="A234" s="1"/>
      <c r="B234" s="65"/>
      <c r="C234" s="66"/>
      <c r="D234" s="65"/>
      <c r="E234" s="65"/>
      <c r="F234" s="67"/>
      <c r="G234" s="154"/>
      <c r="H234" s="187">
        <v>524111</v>
      </c>
      <c r="I234" s="63" t="s">
        <v>35</v>
      </c>
      <c r="J234" s="65"/>
      <c r="K234" s="65"/>
      <c r="L234" s="67"/>
      <c r="M234" s="64">
        <f ca="1">M235</f>
        <v>3200000</v>
      </c>
      <c r="N234" s="64">
        <f ca="1">N235</f>
        <v>-3200000</v>
      </c>
      <c r="O234" s="153">
        <f ca="1">O235</f>
        <v>0</v>
      </c>
      <c r="P234" s="153">
        <f ca="1">P235</f>
        <v>-3200000</v>
      </c>
      <c r="Q234" s="240"/>
      <c r="R234" s="244"/>
      <c r="S234" s="244"/>
      <c r="T234" s="65"/>
      <c r="U234" s="67"/>
      <c r="V234" s="67"/>
      <c r="W234" s="247"/>
      <c r="X234" s="244"/>
      <c r="Y234" s="244"/>
      <c r="Z234" s="247"/>
      <c r="AA234" s="244"/>
      <c r="AC234" s="311" t="s">
        <v>506</v>
      </c>
    </row>
    <row r="235" spans="1:29" ht="13.2" x14ac:dyDescent="0.25">
      <c r="A235" s="1"/>
      <c r="B235" s="65"/>
      <c r="C235" s="66"/>
      <c r="D235" s="65"/>
      <c r="E235" s="65"/>
      <c r="F235" s="67"/>
      <c r="G235" s="154"/>
      <c r="H235" s="188"/>
      <c r="I235" s="271" t="s">
        <v>971</v>
      </c>
      <c r="J235" s="272" cm="1">
        <f t="array" aca="1" ref="J235" ca="1">INDIRECT($J$5&amp;ROW())</f>
        <v>4</v>
      </c>
      <c r="K235" s="272" t="s">
        <v>26</v>
      </c>
      <c r="L235" s="274" cm="1">
        <f t="array" aca="1" ref="L235" ca="1">INDIRECT($L$5&amp;ROW())</f>
        <v>800000</v>
      </c>
      <c r="M235" s="274">
        <f ca="1">ROUNDDOWN(J235*L235,-3)</f>
        <v>3200000</v>
      </c>
      <c r="N235" s="274">
        <f ca="1">G235-M235</f>
        <v>-3200000</v>
      </c>
      <c r="O235" s="154">
        <f ca="1">M235-Y235</f>
        <v>0</v>
      </c>
      <c r="P235" s="154">
        <f ca="1">IF(N235=0,O235-N235,IF(N235&lt;0,N235+O235,IF(N235&gt;0,N235-O235)))</f>
        <v>-3200000</v>
      </c>
      <c r="Q235" s="253" t="str">
        <f ca="1">IF(AND(ISBLANK(H235),N235&lt;&gt;0),"Rev","")</f>
        <v>Rev</v>
      </c>
      <c r="R235" s="244"/>
      <c r="S235" s="244"/>
      <c r="T235" s="65">
        <v>4</v>
      </c>
      <c r="U235" s="67">
        <v>800000</v>
      </c>
      <c r="V235" s="67">
        <f>ROUNDDOWN(T235*U235,-3)</f>
        <v>3200000</v>
      </c>
      <c r="W235" s="247">
        <v>4</v>
      </c>
      <c r="X235" s="247">
        <v>800000</v>
      </c>
      <c r="Y235" s="67">
        <f>ROUNDDOWN(W235*X235,-3)</f>
        <v>3200000</v>
      </c>
      <c r="Z235" s="247"/>
      <c r="AA235" s="244"/>
    </row>
    <row r="236" spans="1:29" ht="13.2" x14ac:dyDescent="0.25">
      <c r="A236" s="1"/>
      <c r="B236" s="65"/>
      <c r="C236" s="66"/>
      <c r="D236" s="65"/>
      <c r="E236" s="65"/>
      <c r="F236" s="67"/>
      <c r="G236" s="154"/>
      <c r="H236" s="189" t="s">
        <v>529</v>
      </c>
      <c r="I236" s="69" t="s">
        <v>477</v>
      </c>
      <c r="J236" s="68"/>
      <c r="K236" s="68"/>
      <c r="L236" s="70"/>
      <c r="M236" s="70">
        <f ca="1">SUM(M237:M239)</f>
        <v>98800000</v>
      </c>
      <c r="N236" s="70">
        <f ca="1">SUM(N237:N239)</f>
        <v>-98800000</v>
      </c>
      <c r="O236" s="155">
        <f ca="1">SUM(O237:O239)</f>
        <v>0</v>
      </c>
      <c r="P236" s="155">
        <f ca="1">SUM(P237:P239)</f>
        <v>-98800000</v>
      </c>
      <c r="Q236" s="240"/>
      <c r="R236" s="244"/>
      <c r="S236" s="244"/>
      <c r="T236" s="68"/>
      <c r="U236" s="70"/>
      <c r="V236" s="70"/>
      <c r="W236" s="247"/>
      <c r="X236" s="244"/>
      <c r="Y236" s="244"/>
      <c r="Z236" s="247"/>
      <c r="AA236" s="244"/>
      <c r="AC236" s="311" t="s">
        <v>506</v>
      </c>
    </row>
    <row r="237" spans="1:29" ht="13.2" x14ac:dyDescent="0.25">
      <c r="A237" s="1"/>
      <c r="B237" s="65"/>
      <c r="C237" s="66"/>
      <c r="D237" s="65"/>
      <c r="E237" s="65"/>
      <c r="F237" s="67"/>
      <c r="G237" s="154"/>
      <c r="H237" s="188"/>
      <c r="I237" s="271" t="s">
        <v>972</v>
      </c>
      <c r="J237" s="272" cm="1">
        <f t="array" aca="1" ref="J237" ca="1">INDIRECT($J$5&amp;ROW())</f>
        <v>65</v>
      </c>
      <c r="K237" s="272" t="s">
        <v>479</v>
      </c>
      <c r="L237" s="274" cm="1">
        <f t="array" aca="1" ref="L237" ca="1">INDIRECT($L$5&amp;ROW())</f>
        <v>820000</v>
      </c>
      <c r="M237" s="274">
        <f ca="1">ROUNDDOWN(J237*L237,-3)</f>
        <v>53300000</v>
      </c>
      <c r="N237" s="274">
        <f ca="1">G237-M237</f>
        <v>-53300000</v>
      </c>
      <c r="O237" s="154">
        <f ca="1">M237-Y237</f>
        <v>0</v>
      </c>
      <c r="P237" s="154">
        <f ca="1">IF(N237=0,O237-N237,IF(N237&lt;0,N237+O237,IF(N237&gt;0,N237-O237)))</f>
        <v>-53300000</v>
      </c>
      <c r="Q237" s="253" t="str">
        <f ca="1">IF(AND(ISBLANK(H237),N237&lt;&gt;0),"Rev","")</f>
        <v>Rev</v>
      </c>
      <c r="R237" s="244"/>
      <c r="S237" s="244"/>
      <c r="T237" s="65">
        <v>65</v>
      </c>
      <c r="U237" s="67">
        <v>820000</v>
      </c>
      <c r="V237" s="67">
        <f>ROUNDDOWN(T237*U237,-3)</f>
        <v>53300000</v>
      </c>
      <c r="W237" s="247">
        <v>65</v>
      </c>
      <c r="X237" s="247">
        <v>820000</v>
      </c>
      <c r="Y237" s="67">
        <f>ROUNDDOWN(W237*X237,-3)</f>
        <v>53300000</v>
      </c>
      <c r="Z237" s="247"/>
      <c r="AA237" s="244"/>
    </row>
    <row r="238" spans="1:29" ht="13.2" x14ac:dyDescent="0.25">
      <c r="A238" s="1"/>
      <c r="B238" s="65"/>
      <c r="C238" s="66"/>
      <c r="D238" s="65"/>
      <c r="E238" s="65"/>
      <c r="F238" s="67"/>
      <c r="G238" s="154"/>
      <c r="H238" s="188"/>
      <c r="I238" s="271" t="s">
        <v>973</v>
      </c>
      <c r="J238" s="272" cm="1">
        <f t="array" aca="1" ref="J238" ca="1">INDIRECT($J$5&amp;ROW())</f>
        <v>130</v>
      </c>
      <c r="K238" s="272" t="s">
        <v>479</v>
      </c>
      <c r="L238" s="274" cm="1">
        <f t="array" aca="1" ref="L238" ca="1">INDIRECT($L$5&amp;ROW())</f>
        <v>150000</v>
      </c>
      <c r="M238" s="274">
        <f ca="1">ROUNDDOWN(J238*L238,-3)</f>
        <v>19500000</v>
      </c>
      <c r="N238" s="274">
        <f ca="1">G238-M238</f>
        <v>-19500000</v>
      </c>
      <c r="O238" s="154">
        <f ca="1">M238-Y238</f>
        <v>0</v>
      </c>
      <c r="P238" s="154">
        <f ca="1">IF(N238=0,O238-N238,IF(N238&lt;0,N238+O238,IF(N238&gt;0,N238-O238)))</f>
        <v>-19500000</v>
      </c>
      <c r="Q238" s="253" t="str">
        <f ca="1">IF(AND(ISBLANK(H238),N238&lt;&gt;0),"Rev","")</f>
        <v>Rev</v>
      </c>
      <c r="R238" s="244"/>
      <c r="S238" s="244"/>
      <c r="T238" s="65">
        <v>130</v>
      </c>
      <c r="U238" s="67">
        <v>150000</v>
      </c>
      <c r="V238" s="67">
        <f>ROUNDDOWN(T238*U238,-3)</f>
        <v>19500000</v>
      </c>
      <c r="W238" s="247">
        <v>130</v>
      </c>
      <c r="X238" s="247">
        <v>150000</v>
      </c>
      <c r="Y238" s="67">
        <f>ROUNDDOWN(W238*X238,-3)</f>
        <v>19500000</v>
      </c>
      <c r="Z238" s="247"/>
      <c r="AA238" s="244"/>
    </row>
    <row r="239" spans="1:29" ht="13.2" x14ac:dyDescent="0.25">
      <c r="A239" s="1"/>
      <c r="B239" s="65"/>
      <c r="C239" s="66"/>
      <c r="D239" s="65"/>
      <c r="E239" s="65"/>
      <c r="F239" s="67"/>
      <c r="G239" s="154"/>
      <c r="H239" s="188"/>
      <c r="I239" s="271" t="s">
        <v>844</v>
      </c>
      <c r="J239" s="272" cm="1">
        <f t="array" aca="1" ref="J239" ca="1">INDIRECT($J$5&amp;ROW())</f>
        <v>65</v>
      </c>
      <c r="K239" s="272" t="s">
        <v>26</v>
      </c>
      <c r="L239" s="274" cm="1">
        <f t="array" aca="1" ref="L239" ca="1">INDIRECT($L$5&amp;ROW())</f>
        <v>400000</v>
      </c>
      <c r="M239" s="274">
        <f ca="1">ROUNDDOWN(J239*L239,-3)</f>
        <v>26000000</v>
      </c>
      <c r="N239" s="274">
        <f ca="1">G239-M239</f>
        <v>-26000000</v>
      </c>
      <c r="O239" s="154">
        <f ca="1">M239-Y239</f>
        <v>0</v>
      </c>
      <c r="P239" s="154">
        <f ca="1">IF(N239=0,O239-N239,IF(N239&lt;0,N239+O239,IF(N239&gt;0,N239-O239)))</f>
        <v>-26000000</v>
      </c>
      <c r="Q239" s="253" t="str">
        <f ca="1">IF(AND(ISBLANK(H239),N239&lt;&gt;0),"Rev","")</f>
        <v>Rev</v>
      </c>
      <c r="R239" s="244"/>
      <c r="S239" s="244"/>
      <c r="T239" s="65">
        <v>65</v>
      </c>
      <c r="U239" s="67">
        <v>400000</v>
      </c>
      <c r="V239" s="67">
        <f>ROUNDDOWN(T239*U239,-3)</f>
        <v>26000000</v>
      </c>
      <c r="W239" s="247">
        <v>65</v>
      </c>
      <c r="X239" s="247">
        <v>400000</v>
      </c>
      <c r="Y239" s="67">
        <f>ROUNDDOWN(W239*X239,-3)</f>
        <v>26000000</v>
      </c>
      <c r="Z239" s="247"/>
      <c r="AA239" s="244"/>
    </row>
    <row r="240" spans="1:29" ht="13.2" x14ac:dyDescent="0.25">
      <c r="A240" s="1"/>
      <c r="B240" s="65"/>
      <c r="C240" s="66"/>
      <c r="D240" s="65"/>
      <c r="E240" s="65"/>
      <c r="F240" s="67"/>
      <c r="G240" s="154"/>
      <c r="H240" s="193" t="s">
        <v>967</v>
      </c>
      <c r="I240" s="81" t="s">
        <v>960</v>
      </c>
      <c r="J240" s="80"/>
      <c r="K240" s="80"/>
      <c r="L240" s="82"/>
      <c r="M240" s="82">
        <f ca="1">SUM(M241,M246,M248)</f>
        <v>175655000</v>
      </c>
      <c r="N240" s="82">
        <f ca="1">SUM(N241,N246,N248)</f>
        <v>-175655000</v>
      </c>
      <c r="O240" s="159">
        <f ca="1">SUM(O241,O246,O248)</f>
        <v>0</v>
      </c>
      <c r="P240" s="159">
        <f ca="1">SUM(P241,P246,P248)</f>
        <v>-175655000</v>
      </c>
      <c r="Q240" s="240"/>
      <c r="R240" s="244" t="s">
        <v>499</v>
      </c>
      <c r="S240" s="244" t="s">
        <v>500</v>
      </c>
      <c r="T240" s="80"/>
      <c r="U240" s="82"/>
      <c r="V240" s="82"/>
      <c r="W240" s="247"/>
      <c r="X240" s="244"/>
      <c r="Y240" s="244"/>
      <c r="Z240" s="247"/>
      <c r="AA240" s="244"/>
      <c r="AC240" s="311"/>
    </row>
    <row r="241" spans="1:29" ht="13.2" x14ac:dyDescent="0.25">
      <c r="A241" s="1"/>
      <c r="B241" s="65"/>
      <c r="C241" s="66"/>
      <c r="D241" s="65"/>
      <c r="E241" s="65"/>
      <c r="F241" s="67"/>
      <c r="G241" s="154"/>
      <c r="H241" s="189">
        <v>521211</v>
      </c>
      <c r="I241" s="69" t="s">
        <v>24</v>
      </c>
      <c r="J241" s="68"/>
      <c r="K241" s="68"/>
      <c r="L241" s="70"/>
      <c r="M241" s="70">
        <f ca="1">SUM(M242:M245)</f>
        <v>11000000</v>
      </c>
      <c r="N241" s="70">
        <f ca="1">SUM(N242:N245)</f>
        <v>-11000000</v>
      </c>
      <c r="O241" s="155">
        <f ca="1">SUM(O242:O245)</f>
        <v>0</v>
      </c>
      <c r="P241" s="155">
        <f ca="1">SUM(P242:P245)</f>
        <v>-11000000</v>
      </c>
      <c r="Q241" s="240"/>
      <c r="R241" s="244"/>
      <c r="S241" s="244"/>
      <c r="T241" s="68"/>
      <c r="U241" s="70"/>
      <c r="V241" s="70"/>
      <c r="W241" s="247"/>
      <c r="X241" s="244"/>
      <c r="Y241" s="244"/>
      <c r="Z241" s="247"/>
      <c r="AA241" s="244"/>
      <c r="AC241" s="311" t="s">
        <v>500</v>
      </c>
    </row>
    <row r="242" spans="1:29" ht="13.2" x14ac:dyDescent="0.25">
      <c r="A242" s="1"/>
      <c r="B242" s="65"/>
      <c r="C242" s="66"/>
      <c r="D242" s="65"/>
      <c r="E242" s="65"/>
      <c r="F242" s="67"/>
      <c r="G242" s="154"/>
      <c r="H242" s="188"/>
      <c r="I242" s="271" t="s">
        <v>555</v>
      </c>
      <c r="J242" s="272" cm="1">
        <f t="array" aca="1" ref="J242" ca="1">INDIRECT($J$5&amp;ROW())</f>
        <v>100</v>
      </c>
      <c r="K242" s="272" t="s">
        <v>26</v>
      </c>
      <c r="L242" s="274" cm="1">
        <f t="array" aca="1" ref="L242" ca="1">INDIRECT($L$5&amp;ROW())</f>
        <v>75000</v>
      </c>
      <c r="M242" s="274">
        <f ca="1">ROUNDDOWN(J242*L242,-3)</f>
        <v>7500000</v>
      </c>
      <c r="N242" s="274">
        <f ca="1">G242-M242</f>
        <v>-7500000</v>
      </c>
      <c r="O242" s="154">
        <f ca="1">M242-Y242</f>
        <v>0</v>
      </c>
      <c r="P242" s="154">
        <f ca="1">IF(N242=0,O242-N242,IF(N242&lt;0,N242+O242,IF(N242&gt;0,N242-O242)))</f>
        <v>-7500000</v>
      </c>
      <c r="Q242" s="253" t="str">
        <f ca="1">IF(AND(ISBLANK(H242),N242&lt;&gt;0),"Rev","")</f>
        <v>Rev</v>
      </c>
      <c r="R242" s="244"/>
      <c r="S242" s="244"/>
      <c r="T242" s="65">
        <v>100</v>
      </c>
      <c r="U242" s="67">
        <v>75000</v>
      </c>
      <c r="V242" s="67">
        <f>ROUNDDOWN(T242*U242,-3)</f>
        <v>7500000</v>
      </c>
      <c r="W242" s="247">
        <v>100</v>
      </c>
      <c r="X242" s="247">
        <v>75000</v>
      </c>
      <c r="Y242" s="67">
        <f>ROUNDDOWN(W242*X242,-3)</f>
        <v>7500000</v>
      </c>
      <c r="Z242" s="247"/>
      <c r="AA242" s="244"/>
    </row>
    <row r="243" spans="1:29" ht="13.2" x14ac:dyDescent="0.25">
      <c r="A243" s="1"/>
      <c r="B243" s="65"/>
      <c r="C243" s="66"/>
      <c r="D243" s="65"/>
      <c r="E243" s="65"/>
      <c r="F243" s="67"/>
      <c r="G243" s="154"/>
      <c r="H243" s="188"/>
      <c r="I243" s="271" t="s">
        <v>893</v>
      </c>
      <c r="J243" s="272" cm="1">
        <f t="array" aca="1" ref="J243" ca="1">INDIRECT($J$5&amp;ROW())</f>
        <v>1</v>
      </c>
      <c r="K243" s="272" t="s">
        <v>120</v>
      </c>
      <c r="L243" s="274" cm="1">
        <f t="array" aca="1" ref="L243" ca="1">INDIRECT($L$5&amp;ROW())</f>
        <v>1000000</v>
      </c>
      <c r="M243" s="274">
        <f ca="1">ROUNDDOWN(J243*L243,-3)</f>
        <v>1000000</v>
      </c>
      <c r="N243" s="274">
        <f ca="1">G243-M243</f>
        <v>-1000000</v>
      </c>
      <c r="O243" s="154">
        <f ca="1">M243-Y243</f>
        <v>0</v>
      </c>
      <c r="P243" s="154">
        <f ca="1">IF(N243=0,O243-N243,IF(N243&lt;0,N243+O243,IF(N243&gt;0,N243-O243)))</f>
        <v>-1000000</v>
      </c>
      <c r="Q243" s="253" t="str">
        <f ca="1">IF(AND(ISBLANK(H243),N243&lt;&gt;0),"Rev","")</f>
        <v>Rev</v>
      </c>
      <c r="R243" s="244"/>
      <c r="S243" s="244"/>
      <c r="T243" s="65">
        <v>1</v>
      </c>
      <c r="U243" s="67">
        <v>1000000</v>
      </c>
      <c r="V243" s="67">
        <f>ROUNDDOWN(T243*U243,-3)</f>
        <v>1000000</v>
      </c>
      <c r="W243" s="247">
        <v>1</v>
      </c>
      <c r="X243" s="247">
        <v>1000000</v>
      </c>
      <c r="Y243" s="67">
        <f>ROUNDDOWN(W243*X243,-3)</f>
        <v>1000000</v>
      </c>
      <c r="Z243" s="247"/>
      <c r="AA243" s="244"/>
    </row>
    <row r="244" spans="1:29" ht="13.2" x14ac:dyDescent="0.25">
      <c r="A244" s="1"/>
      <c r="B244" s="65"/>
      <c r="C244" s="66"/>
      <c r="D244" s="65"/>
      <c r="E244" s="65"/>
      <c r="F244" s="67"/>
      <c r="G244" s="154"/>
      <c r="H244" s="188"/>
      <c r="I244" s="271" t="s">
        <v>557</v>
      </c>
      <c r="J244" s="272" cm="1">
        <f t="array" aca="1" ref="J244" ca="1">INDIRECT($J$5&amp;ROW())</f>
        <v>1</v>
      </c>
      <c r="K244" s="272" t="s">
        <v>120</v>
      </c>
      <c r="L244" s="274" cm="1">
        <f t="array" aca="1" ref="L244" ca="1">INDIRECT($L$5&amp;ROW())</f>
        <v>1500000</v>
      </c>
      <c r="M244" s="274">
        <f ca="1">ROUNDDOWN(J244*L244,-3)</f>
        <v>1500000</v>
      </c>
      <c r="N244" s="274">
        <f ca="1">G244-M244</f>
        <v>-1500000</v>
      </c>
      <c r="O244" s="154">
        <f ca="1">M244-Y244</f>
        <v>0</v>
      </c>
      <c r="P244" s="154">
        <f ca="1">IF(N244=0,O244-N244,IF(N244&lt;0,N244+O244,IF(N244&gt;0,N244-O244)))</f>
        <v>-1500000</v>
      </c>
      <c r="Q244" s="253" t="str">
        <f ca="1">IF(AND(ISBLANK(H244),N244&lt;&gt;0),"Rev","")</f>
        <v>Rev</v>
      </c>
      <c r="R244" s="244"/>
      <c r="S244" s="244"/>
      <c r="T244" s="65">
        <v>1</v>
      </c>
      <c r="U244" s="67">
        <v>1500000</v>
      </c>
      <c r="V244" s="67">
        <f>ROUNDDOWN(T244*U244,-3)</f>
        <v>1500000</v>
      </c>
      <c r="W244" s="247">
        <v>1</v>
      </c>
      <c r="X244" s="247">
        <v>1500000</v>
      </c>
      <c r="Y244" s="67">
        <f>ROUNDDOWN(W244*X244,-3)</f>
        <v>1500000</v>
      </c>
      <c r="Z244" s="247"/>
      <c r="AA244" s="244"/>
    </row>
    <row r="245" spans="1:29" ht="13.2" x14ac:dyDescent="0.25">
      <c r="A245" s="1"/>
      <c r="B245" s="65"/>
      <c r="C245" s="66"/>
      <c r="D245" s="65"/>
      <c r="E245" s="65"/>
      <c r="F245" s="67"/>
      <c r="G245" s="154"/>
      <c r="H245" s="188"/>
      <c r="I245" s="271" t="s">
        <v>558</v>
      </c>
      <c r="J245" s="272" cm="1">
        <f t="array" aca="1" ref="J245" ca="1">INDIRECT($J$5&amp;ROW())</f>
        <v>1</v>
      </c>
      <c r="K245" s="272" t="s">
        <v>120</v>
      </c>
      <c r="L245" s="274" cm="1">
        <f t="array" aca="1" ref="L245" ca="1">INDIRECT($L$5&amp;ROW())</f>
        <v>1000000</v>
      </c>
      <c r="M245" s="274">
        <f ca="1">ROUNDDOWN(J245*L245,-3)</f>
        <v>1000000</v>
      </c>
      <c r="N245" s="274">
        <f ca="1">G245-M245</f>
        <v>-1000000</v>
      </c>
      <c r="O245" s="154">
        <f ca="1">M245-Y245</f>
        <v>0</v>
      </c>
      <c r="P245" s="154">
        <f ca="1">IF(N245=0,O245-N245,IF(N245&lt;0,N245+O245,IF(N245&gt;0,N245-O245)))</f>
        <v>-1000000</v>
      </c>
      <c r="Q245" s="253" t="str">
        <f ca="1">IF(AND(ISBLANK(H245),N245&lt;&gt;0),"Rev","")</f>
        <v>Rev</v>
      </c>
      <c r="R245" s="244"/>
      <c r="S245" s="244"/>
      <c r="T245" s="65">
        <v>1</v>
      </c>
      <c r="U245" s="67">
        <v>1000000</v>
      </c>
      <c r="V245" s="67">
        <f>ROUNDDOWN(T245*U245,-3)</f>
        <v>1000000</v>
      </c>
      <c r="W245" s="247">
        <v>1</v>
      </c>
      <c r="X245" s="247">
        <v>1000000</v>
      </c>
      <c r="Y245" s="67">
        <f>ROUNDDOWN(W245*X245,-3)</f>
        <v>1000000</v>
      </c>
      <c r="Z245" s="247"/>
      <c r="AA245" s="244"/>
    </row>
    <row r="246" spans="1:29" ht="13.2" x14ac:dyDescent="0.25">
      <c r="A246" s="1"/>
      <c r="B246" s="65"/>
      <c r="C246" s="66"/>
      <c r="D246" s="65"/>
      <c r="E246" s="65"/>
      <c r="F246" s="67"/>
      <c r="G246" s="154"/>
      <c r="H246" s="187">
        <v>522151</v>
      </c>
      <c r="I246" s="63" t="s">
        <v>31</v>
      </c>
      <c r="J246" s="62"/>
      <c r="K246" s="62"/>
      <c r="L246" s="64"/>
      <c r="M246" s="64">
        <f ca="1">M247</f>
        <v>20000000</v>
      </c>
      <c r="N246" s="64">
        <f ca="1">N247</f>
        <v>-20000000</v>
      </c>
      <c r="O246" s="153">
        <f ca="1">O247</f>
        <v>0</v>
      </c>
      <c r="P246" s="153">
        <f ca="1">P247</f>
        <v>-20000000</v>
      </c>
      <c r="Q246" s="240"/>
      <c r="R246" s="244"/>
      <c r="S246" s="244"/>
      <c r="T246" s="62"/>
      <c r="U246" s="64"/>
      <c r="V246" s="64"/>
      <c r="W246" s="247"/>
      <c r="X246" s="244"/>
      <c r="Y246" s="244"/>
      <c r="Z246" s="247"/>
      <c r="AA246" s="244"/>
      <c r="AC246" s="311" t="s">
        <v>500</v>
      </c>
    </row>
    <row r="247" spans="1:29" ht="13.2" x14ac:dyDescent="0.25">
      <c r="A247" s="1"/>
      <c r="B247" s="65"/>
      <c r="C247" s="66"/>
      <c r="D247" s="65"/>
      <c r="E247" s="65"/>
      <c r="F247" s="67"/>
      <c r="G247" s="154"/>
      <c r="H247" s="188"/>
      <c r="I247" s="271" t="s">
        <v>559</v>
      </c>
      <c r="J247" s="272" cm="1">
        <f t="array" aca="1" ref="J247" ca="1">INDIRECT($J$5&amp;ROW())</f>
        <v>20</v>
      </c>
      <c r="K247" s="272" t="s">
        <v>33</v>
      </c>
      <c r="L247" s="274" cm="1">
        <f t="array" aca="1" ref="L247" ca="1">INDIRECT($L$5&amp;ROW())</f>
        <v>1000000</v>
      </c>
      <c r="M247" s="274">
        <f ca="1">ROUNDDOWN(J247*L247,-3)</f>
        <v>20000000</v>
      </c>
      <c r="N247" s="274">
        <f ca="1">G247-M247</f>
        <v>-20000000</v>
      </c>
      <c r="O247" s="154">
        <f ca="1">M247-Y247</f>
        <v>0</v>
      </c>
      <c r="P247" s="154">
        <f ca="1">IF(N247=0,O247-N247,IF(N247&lt;0,N247+O247,IF(N247&gt;0,N247-O247)))</f>
        <v>-20000000</v>
      </c>
      <c r="Q247" s="253" t="str">
        <f ca="1">IF(AND(ISBLANK(H247),N247&lt;&gt;0),"Rev","")</f>
        <v>Rev</v>
      </c>
      <c r="R247" s="244"/>
      <c r="S247" s="244"/>
      <c r="T247" s="65">
        <v>20</v>
      </c>
      <c r="U247" s="67">
        <v>1000000</v>
      </c>
      <c r="V247" s="67">
        <f>ROUNDDOWN(T247*U247,-3)</f>
        <v>20000000</v>
      </c>
      <c r="W247" s="247">
        <v>20</v>
      </c>
      <c r="X247" s="247">
        <v>1000000</v>
      </c>
      <c r="Y247" s="67">
        <f>ROUNDDOWN(W247*X247,-3)</f>
        <v>20000000</v>
      </c>
      <c r="Z247" s="247"/>
      <c r="AA247" s="244"/>
    </row>
    <row r="248" spans="1:29" ht="13.2" x14ac:dyDescent="0.25">
      <c r="A248" s="1"/>
      <c r="B248" s="65"/>
      <c r="C248" s="66"/>
      <c r="D248" s="65"/>
      <c r="E248" s="65"/>
      <c r="F248" s="67"/>
      <c r="G248" s="154"/>
      <c r="H248" s="187">
        <v>524111</v>
      </c>
      <c r="I248" s="63" t="s">
        <v>35</v>
      </c>
      <c r="J248" s="65"/>
      <c r="K248" s="65"/>
      <c r="L248" s="67"/>
      <c r="M248" s="64">
        <f ca="1">M249</f>
        <v>144655000</v>
      </c>
      <c r="N248" s="64">
        <f ca="1">N249</f>
        <v>-144655000</v>
      </c>
      <c r="O248" s="153">
        <f ca="1">O249</f>
        <v>0</v>
      </c>
      <c r="P248" s="153">
        <f ca="1">P249</f>
        <v>-144655000</v>
      </c>
      <c r="Q248" s="240"/>
      <c r="R248" s="244"/>
      <c r="S248" s="244"/>
      <c r="T248" s="65"/>
      <c r="U248" s="67"/>
      <c r="V248" s="67"/>
      <c r="W248" s="247"/>
      <c r="X248" s="244"/>
      <c r="Y248" s="244"/>
      <c r="Z248" s="247"/>
      <c r="AA248" s="244"/>
      <c r="AC248" s="311" t="s">
        <v>500</v>
      </c>
    </row>
    <row r="249" spans="1:29" ht="13.2" x14ac:dyDescent="0.25">
      <c r="A249" s="1"/>
      <c r="B249" s="65"/>
      <c r="C249" s="66"/>
      <c r="D249" s="65"/>
      <c r="E249" s="65"/>
      <c r="F249" s="67"/>
      <c r="G249" s="154"/>
      <c r="H249" s="188"/>
      <c r="I249" s="271" t="s">
        <v>961</v>
      </c>
      <c r="J249" s="272" cm="1">
        <f t="array" aca="1" ref="J249" ca="1">INDIRECT($J$5&amp;ROW())</f>
        <v>24</v>
      </c>
      <c r="K249" s="272" t="s">
        <v>26</v>
      </c>
      <c r="L249" s="274" cm="1">
        <f t="array" aca="1" ref="L249" ca="1">INDIRECT($L$5&amp;ROW())</f>
        <v>6027312.5</v>
      </c>
      <c r="M249" s="274">
        <f ca="1">ROUNDDOWN(J249*L249,-3)</f>
        <v>144655000</v>
      </c>
      <c r="N249" s="274">
        <f ca="1">G249-M249</f>
        <v>-144655000</v>
      </c>
      <c r="O249" s="154">
        <f ca="1">M249-Y249</f>
        <v>0</v>
      </c>
      <c r="P249" s="154">
        <f ca="1">IF(N249=0,O249-N249,IF(N249&lt;0,N249+O249,IF(N249&gt;0,N249-O249)))</f>
        <v>-144655000</v>
      </c>
      <c r="Q249" s="253" t="str">
        <f ca="1">IF(AND(ISBLANK(H249),N249&lt;&gt;0),"Rev","")</f>
        <v>Rev</v>
      </c>
      <c r="R249" s="244"/>
      <c r="S249" s="244"/>
      <c r="T249" s="65">
        <v>24</v>
      </c>
      <c r="U249" s="67">
        <v>6027312.5</v>
      </c>
      <c r="V249" s="67">
        <f>ROUNDDOWN(T249*U249,-3)</f>
        <v>144655000</v>
      </c>
      <c r="W249" s="247">
        <v>24</v>
      </c>
      <c r="X249" s="247">
        <v>6027312.5</v>
      </c>
      <c r="Y249" s="67">
        <f>ROUNDDOWN(W249*X249,-3)</f>
        <v>144655000</v>
      </c>
      <c r="Z249" s="247"/>
      <c r="AA249" s="244"/>
    </row>
    <row r="250" spans="1:29" ht="13.2" x14ac:dyDescent="0.25">
      <c r="A250" s="1" t="s">
        <v>231</v>
      </c>
      <c r="B250" s="119" t="s">
        <v>232</v>
      </c>
      <c r="C250" s="120" t="s">
        <v>233</v>
      </c>
      <c r="D250" s="119">
        <v>1</v>
      </c>
      <c r="E250" s="119" t="s">
        <v>123</v>
      </c>
      <c r="F250" s="121"/>
      <c r="G250" s="172">
        <f>SUM(G251,G277)</f>
        <v>9231678000</v>
      </c>
      <c r="H250" s="206" t="s">
        <v>232</v>
      </c>
      <c r="I250" s="120" t="s">
        <v>233</v>
      </c>
      <c r="J250" s="119">
        <v>1</v>
      </c>
      <c r="K250" s="119" t="s">
        <v>123</v>
      </c>
      <c r="L250" s="121"/>
      <c r="M250" s="121">
        <f ca="1">SUM(M251,M277)</f>
        <v>9231678000</v>
      </c>
      <c r="N250" s="121">
        <f ca="1">SUM(N251,N277)</f>
        <v>0</v>
      </c>
      <c r="O250" s="172">
        <f ca="1">SUM(O251,O277)</f>
        <v>0</v>
      </c>
      <c r="P250" s="172">
        <f ca="1">SUM(P251,P277)</f>
        <v>0</v>
      </c>
      <c r="Q250" s="298"/>
      <c r="R250" s="244"/>
      <c r="S250" s="244"/>
      <c r="T250" s="119">
        <v>1</v>
      </c>
      <c r="U250" s="121"/>
      <c r="V250" s="121"/>
      <c r="W250" s="247"/>
      <c r="X250" s="244"/>
      <c r="Y250" s="244"/>
      <c r="Z250" s="247"/>
      <c r="AA250" s="244"/>
    </row>
    <row r="251" spans="1:29" ht="14.4" x14ac:dyDescent="0.3">
      <c r="A251" t="s">
        <v>535</v>
      </c>
      <c r="B251" s="77" t="s">
        <v>536</v>
      </c>
      <c r="C251" s="122" t="s">
        <v>537</v>
      </c>
      <c r="D251" s="123"/>
      <c r="E251" s="123" t="s">
        <v>554</v>
      </c>
      <c r="F251" s="124"/>
      <c r="G251" s="173">
        <f>G252</f>
        <v>7036020000</v>
      </c>
      <c r="H251" s="192" t="s">
        <v>536</v>
      </c>
      <c r="I251" s="122" t="s">
        <v>537</v>
      </c>
      <c r="J251" s="123"/>
      <c r="K251" s="123" t="s">
        <v>554</v>
      </c>
      <c r="L251" s="124"/>
      <c r="M251" s="124">
        <f ca="1">M252</f>
        <v>7036020000</v>
      </c>
      <c r="N251" s="124">
        <f ca="1">N252</f>
        <v>0</v>
      </c>
      <c r="O251" s="173">
        <f ca="1">O252</f>
        <v>0</v>
      </c>
      <c r="P251" s="173">
        <f ca="1">P252</f>
        <v>0</v>
      </c>
      <c r="Q251" s="299"/>
      <c r="R251" s="244"/>
      <c r="S251" s="244"/>
      <c r="T251" s="123"/>
      <c r="U251" s="124"/>
      <c r="V251" s="124"/>
      <c r="W251" s="247"/>
      <c r="X251" s="244"/>
      <c r="Y251" s="244"/>
      <c r="Z251" s="247"/>
      <c r="AA251" s="244"/>
    </row>
    <row r="252" spans="1:29" ht="13.2" x14ac:dyDescent="0.25">
      <c r="A252" s="1" t="s">
        <v>665</v>
      </c>
      <c r="B252" s="80" t="s">
        <v>666</v>
      </c>
      <c r="C252" s="81" t="s">
        <v>538</v>
      </c>
      <c r="D252" s="80"/>
      <c r="E252" s="80"/>
      <c r="F252" s="82"/>
      <c r="G252" s="159">
        <f>SUM(G253,G255,G257,G259,G261,G263,G265,G267,G269,G271,G273,G275)</f>
        <v>7036020000</v>
      </c>
      <c r="H252" s="193" t="s">
        <v>666</v>
      </c>
      <c r="I252" s="81" t="s">
        <v>538</v>
      </c>
      <c r="J252" s="80"/>
      <c r="K252" s="80"/>
      <c r="L252" s="82"/>
      <c r="M252" s="82">
        <f ca="1">SUM(M253,M255,M257,M259,M261,M263,M265,M267,M269,M271,M273,M275)</f>
        <v>7036020000</v>
      </c>
      <c r="N252" s="82">
        <f ca="1">SUM(N253,N255,N257,N259,N261,N263,N265,N267,N269,N271,N273,N275)</f>
        <v>0</v>
      </c>
      <c r="O252" s="159">
        <f ca="1">SUM(O253,O255,O257,O259,O261,O263,O265,O267,O269,O271,O273,O275)</f>
        <v>0</v>
      </c>
      <c r="P252" s="159">
        <f ca="1">SUM(P253,P255,P257,P259,P261,P263,P265,P267,P269,P271,P273,P275)</f>
        <v>0</v>
      </c>
      <c r="Q252" s="285"/>
      <c r="R252" s="244" t="s">
        <v>505</v>
      </c>
      <c r="S252" s="244" t="s">
        <v>510</v>
      </c>
      <c r="T252" s="80"/>
      <c r="U252" s="82"/>
      <c r="V252" s="82"/>
      <c r="W252" s="247"/>
      <c r="X252" s="244"/>
      <c r="Y252" s="244"/>
      <c r="Z252" s="247"/>
      <c r="AA252" s="244"/>
      <c r="AC252" s="311"/>
    </row>
    <row r="253" spans="1:29" ht="13.2" x14ac:dyDescent="0.25">
      <c r="A253" s="1" t="s">
        <v>667</v>
      </c>
      <c r="B253" s="74" t="s">
        <v>668</v>
      </c>
      <c r="C253" s="75" t="s">
        <v>539</v>
      </c>
      <c r="D253" s="74"/>
      <c r="E253" s="74"/>
      <c r="F253" s="76"/>
      <c r="G253" s="157">
        <f>G254</f>
        <v>2390272000</v>
      </c>
      <c r="H253" s="191" t="s">
        <v>668</v>
      </c>
      <c r="I253" s="75" t="s">
        <v>539</v>
      </c>
      <c r="J253" s="74"/>
      <c r="K253" s="74"/>
      <c r="L253" s="76"/>
      <c r="M253" s="76">
        <f ca="1">M254</f>
        <v>2390272000</v>
      </c>
      <c r="N253" s="76">
        <f ca="1">N254</f>
        <v>0</v>
      </c>
      <c r="O253" s="157">
        <f ca="1">O254</f>
        <v>0</v>
      </c>
      <c r="P253" s="157">
        <f ca="1">P254</f>
        <v>0</v>
      </c>
      <c r="Q253" s="283"/>
      <c r="R253" s="244"/>
      <c r="S253" s="244"/>
      <c r="T253" s="74"/>
      <c r="U253" s="76"/>
      <c r="V253" s="76"/>
      <c r="W253" s="247"/>
      <c r="X253" s="244"/>
      <c r="Y253" s="244"/>
      <c r="Z253" s="247"/>
      <c r="AA253" s="244"/>
      <c r="AC253" s="311" t="s">
        <v>510</v>
      </c>
    </row>
    <row r="254" spans="1:29" ht="13.2" x14ac:dyDescent="0.25">
      <c r="A254" s="1" t="s">
        <v>669</v>
      </c>
      <c r="B254" s="65"/>
      <c r="C254" s="66" t="s">
        <v>670</v>
      </c>
      <c r="D254" s="65">
        <v>14</v>
      </c>
      <c r="E254" s="65" t="s">
        <v>671</v>
      </c>
      <c r="F254" s="67">
        <v>170733715</v>
      </c>
      <c r="G254" s="154">
        <f>ROUNDDOWN(D254*F254,-3)</f>
        <v>2390272000</v>
      </c>
      <c r="H254" s="188"/>
      <c r="I254" s="66" t="s">
        <v>670</v>
      </c>
      <c r="J254" s="65" cm="1">
        <f t="array" aca="1" ref="J254" ca="1">INDIRECT($J$5&amp;ROW())</f>
        <v>14</v>
      </c>
      <c r="K254" s="65" t="s">
        <v>671</v>
      </c>
      <c r="L254" s="67" cm="1">
        <f t="array" aca="1" ref="L254" ca="1">INDIRECT($L$5&amp;ROW())</f>
        <v>170733715</v>
      </c>
      <c r="M254" s="67">
        <f ca="1">ROUNDDOWN(J254*L254,-3)</f>
        <v>2390272000</v>
      </c>
      <c r="N254" s="67">
        <f ca="1">G254-M254</f>
        <v>0</v>
      </c>
      <c r="O254" s="154">
        <f ca="1">M254-Y254</f>
        <v>0</v>
      </c>
      <c r="P254" s="154">
        <f ca="1">IF(N254=0,O254-N254,IF(N254&lt;0,N254+O254,IF(N254&gt;0,N254-O254)))</f>
        <v>0</v>
      </c>
      <c r="Q254" s="240" t="str">
        <f ca="1">IF(AND(ISBLANK(H254),N254&lt;&gt;0),"Rev","")</f>
        <v/>
      </c>
      <c r="R254" s="244"/>
      <c r="S254" s="244"/>
      <c r="T254" s="65">
        <v>14</v>
      </c>
      <c r="U254" s="67">
        <v>170733715</v>
      </c>
      <c r="V254" s="67">
        <f>ROUNDDOWN(T254*U254,-3)</f>
        <v>2390272000</v>
      </c>
      <c r="W254" s="247">
        <v>14</v>
      </c>
      <c r="X254" s="247">
        <v>170733715</v>
      </c>
      <c r="Y254" s="67">
        <f>ROUNDDOWN(W254*X254,-3)</f>
        <v>2390272000</v>
      </c>
      <c r="Z254" s="247"/>
      <c r="AA254" s="244"/>
    </row>
    <row r="255" spans="1:29" ht="13.2" x14ac:dyDescent="0.25">
      <c r="A255" s="1" t="s">
        <v>672</v>
      </c>
      <c r="B255" s="68" t="s">
        <v>673</v>
      </c>
      <c r="C255" s="69" t="s">
        <v>540</v>
      </c>
      <c r="D255" s="68"/>
      <c r="E255" s="68"/>
      <c r="F255" s="70"/>
      <c r="G255" s="155">
        <f>G256</f>
        <v>109000</v>
      </c>
      <c r="H255" s="189" t="s">
        <v>673</v>
      </c>
      <c r="I255" s="69" t="s">
        <v>540</v>
      </c>
      <c r="J255" s="68"/>
      <c r="K255" s="68"/>
      <c r="L255" s="70"/>
      <c r="M255" s="70">
        <f ca="1">M256</f>
        <v>109000</v>
      </c>
      <c r="N255" s="70">
        <f ca="1">N256</f>
        <v>0</v>
      </c>
      <c r="O255" s="155">
        <f ca="1">O256</f>
        <v>0</v>
      </c>
      <c r="P255" s="155">
        <f ca="1">P256</f>
        <v>0</v>
      </c>
      <c r="Q255" s="281"/>
      <c r="R255" s="244"/>
      <c r="S255" s="244"/>
      <c r="T255" s="68"/>
      <c r="U255" s="70"/>
      <c r="V255" s="70"/>
      <c r="W255" s="247"/>
      <c r="X255" s="244"/>
      <c r="Y255" s="244"/>
      <c r="Z255" s="247"/>
      <c r="AA255" s="244"/>
      <c r="AC255" s="311" t="s">
        <v>510</v>
      </c>
    </row>
    <row r="256" spans="1:29" ht="13.2" x14ac:dyDescent="0.25">
      <c r="A256" s="1" t="s">
        <v>674</v>
      </c>
      <c r="B256" s="65"/>
      <c r="C256" s="66" t="s">
        <v>675</v>
      </c>
      <c r="D256" s="65">
        <v>14</v>
      </c>
      <c r="E256" s="65" t="s">
        <v>671</v>
      </c>
      <c r="F256" s="67">
        <v>7786</v>
      </c>
      <c r="G256" s="154">
        <f>ROUNDDOWN(D256*F256,-3)</f>
        <v>109000</v>
      </c>
      <c r="H256" s="188"/>
      <c r="I256" s="66" t="s">
        <v>675</v>
      </c>
      <c r="J256" s="65" cm="1">
        <f t="array" aca="1" ref="J256" ca="1">INDIRECT($J$5&amp;ROW())</f>
        <v>14</v>
      </c>
      <c r="K256" s="65" t="s">
        <v>671</v>
      </c>
      <c r="L256" s="67" cm="1">
        <f t="array" aca="1" ref="L256" ca="1">INDIRECT($L$5&amp;ROW())</f>
        <v>7786</v>
      </c>
      <c r="M256" s="67">
        <f ca="1">ROUNDDOWN(J256*L256,-3)</f>
        <v>109000</v>
      </c>
      <c r="N256" s="67">
        <f ca="1">G256-M256</f>
        <v>0</v>
      </c>
      <c r="O256" s="154">
        <f ca="1">M256-Y256</f>
        <v>0</v>
      </c>
      <c r="P256" s="154">
        <f ca="1">IF(N256=0,O256-N256,IF(N256&lt;0,N256+O256,IF(N256&gt;0,N256-O256)))</f>
        <v>0</v>
      </c>
      <c r="Q256" s="240" t="str">
        <f ca="1">IF(AND(ISBLANK(H256),N256&lt;&gt;0),"Rev","")</f>
        <v/>
      </c>
      <c r="R256" s="244"/>
      <c r="S256" s="244"/>
      <c r="T256" s="65">
        <v>14</v>
      </c>
      <c r="U256" s="67">
        <v>7786</v>
      </c>
      <c r="V256" s="67">
        <f>ROUNDDOWN(T256*U256,-3)</f>
        <v>109000</v>
      </c>
      <c r="W256" s="247">
        <v>14</v>
      </c>
      <c r="X256" s="247">
        <v>7786</v>
      </c>
      <c r="Y256" s="67">
        <f>ROUNDDOWN(W256*X256,-3)</f>
        <v>109000</v>
      </c>
      <c r="Z256" s="247"/>
      <c r="AA256" s="244"/>
    </row>
    <row r="257" spans="1:29" ht="13.2" x14ac:dyDescent="0.25">
      <c r="A257" s="1" t="s">
        <v>676</v>
      </c>
      <c r="B257" s="68" t="s">
        <v>677</v>
      </c>
      <c r="C257" s="69" t="s">
        <v>541</v>
      </c>
      <c r="D257" s="68"/>
      <c r="E257" s="68"/>
      <c r="F257" s="70"/>
      <c r="G257" s="155">
        <f>G258</f>
        <v>163168000</v>
      </c>
      <c r="H257" s="189" t="s">
        <v>677</v>
      </c>
      <c r="I257" s="69" t="s">
        <v>541</v>
      </c>
      <c r="J257" s="68"/>
      <c r="K257" s="68"/>
      <c r="L257" s="70"/>
      <c r="M257" s="70">
        <f ca="1">M258</f>
        <v>163168000</v>
      </c>
      <c r="N257" s="70">
        <f ca="1">N258</f>
        <v>0</v>
      </c>
      <c r="O257" s="155">
        <f ca="1">O258</f>
        <v>0</v>
      </c>
      <c r="P257" s="155">
        <f ca="1">P258</f>
        <v>0</v>
      </c>
      <c r="Q257" s="281"/>
      <c r="R257" s="244"/>
      <c r="S257" s="244"/>
      <c r="T257" s="68"/>
      <c r="U257" s="70"/>
      <c r="V257" s="70"/>
      <c r="W257" s="247"/>
      <c r="X257" s="244"/>
      <c r="Y257" s="244"/>
      <c r="Z257" s="247"/>
      <c r="AA257" s="244"/>
      <c r="AC257" s="311" t="s">
        <v>510</v>
      </c>
    </row>
    <row r="258" spans="1:29" ht="13.2" x14ac:dyDescent="0.25">
      <c r="A258" s="1" t="s">
        <v>678</v>
      </c>
      <c r="B258" s="65"/>
      <c r="C258" s="66" t="s">
        <v>679</v>
      </c>
      <c r="D258" s="65">
        <v>14</v>
      </c>
      <c r="E258" s="65" t="s">
        <v>671</v>
      </c>
      <c r="F258" s="67">
        <v>11654858</v>
      </c>
      <c r="G258" s="154">
        <f>ROUNDDOWN(D258*F258,-3)</f>
        <v>163168000</v>
      </c>
      <c r="H258" s="188"/>
      <c r="I258" s="66" t="s">
        <v>679</v>
      </c>
      <c r="J258" s="65" cm="1">
        <f t="array" aca="1" ref="J258" ca="1">INDIRECT($J$5&amp;ROW())</f>
        <v>14</v>
      </c>
      <c r="K258" s="65" t="s">
        <v>671</v>
      </c>
      <c r="L258" s="67" cm="1">
        <f t="array" aca="1" ref="L258" ca="1">INDIRECT($L$5&amp;ROW())</f>
        <v>11654858</v>
      </c>
      <c r="M258" s="67">
        <f ca="1">ROUNDDOWN(J258*L258,-3)</f>
        <v>163168000</v>
      </c>
      <c r="N258" s="67">
        <f ca="1">G258-M258</f>
        <v>0</v>
      </c>
      <c r="O258" s="154">
        <f ca="1">M258-Y258</f>
        <v>0</v>
      </c>
      <c r="P258" s="154">
        <f ca="1">IF(N258=0,O258-N258,IF(N258&lt;0,N258+O258,IF(N258&gt;0,N258-O258)))</f>
        <v>0</v>
      </c>
      <c r="Q258" s="240" t="str">
        <f ca="1">IF(AND(ISBLANK(H258),N258&lt;&gt;0),"Rev","")</f>
        <v/>
      </c>
      <c r="R258" s="244"/>
      <c r="S258" s="244"/>
      <c r="T258" s="65">
        <v>14</v>
      </c>
      <c r="U258" s="67">
        <v>11654858</v>
      </c>
      <c r="V258" s="67">
        <f>ROUNDDOWN(T258*U258,-3)</f>
        <v>163168000</v>
      </c>
      <c r="W258" s="247">
        <v>14</v>
      </c>
      <c r="X258" s="247">
        <v>11654858</v>
      </c>
      <c r="Y258" s="67">
        <f>ROUNDDOWN(W258*X258,-3)</f>
        <v>163168000</v>
      </c>
      <c r="Z258" s="247"/>
      <c r="AA258" s="244"/>
    </row>
    <row r="259" spans="1:29" ht="13.2" x14ac:dyDescent="0.25">
      <c r="A259" s="1" t="s">
        <v>680</v>
      </c>
      <c r="B259" s="68" t="s">
        <v>681</v>
      </c>
      <c r="C259" s="69" t="s">
        <v>542</v>
      </c>
      <c r="D259" s="68"/>
      <c r="E259" s="68"/>
      <c r="F259" s="70"/>
      <c r="G259" s="155">
        <f>G260</f>
        <v>57444000</v>
      </c>
      <c r="H259" s="189" t="s">
        <v>681</v>
      </c>
      <c r="I259" s="69" t="s">
        <v>542</v>
      </c>
      <c r="J259" s="68"/>
      <c r="K259" s="68"/>
      <c r="L259" s="70"/>
      <c r="M259" s="70">
        <f ca="1">M260</f>
        <v>57444000</v>
      </c>
      <c r="N259" s="70">
        <f ca="1">N260</f>
        <v>0</v>
      </c>
      <c r="O259" s="155">
        <f ca="1">O260</f>
        <v>0</v>
      </c>
      <c r="P259" s="155">
        <f ca="1">P260</f>
        <v>0</v>
      </c>
      <c r="Q259" s="281"/>
      <c r="R259" s="244"/>
      <c r="S259" s="244"/>
      <c r="T259" s="68"/>
      <c r="U259" s="70"/>
      <c r="V259" s="70"/>
      <c r="W259" s="247"/>
      <c r="X259" s="244"/>
      <c r="Y259" s="244"/>
      <c r="Z259" s="247"/>
      <c r="AA259" s="244"/>
      <c r="AC259" s="311" t="s">
        <v>510</v>
      </c>
    </row>
    <row r="260" spans="1:29" ht="13.2" x14ac:dyDescent="0.25">
      <c r="A260" s="1" t="s">
        <v>682</v>
      </c>
      <c r="B260" s="65"/>
      <c r="C260" s="66" t="s">
        <v>683</v>
      </c>
      <c r="D260" s="65">
        <v>14</v>
      </c>
      <c r="E260" s="65" t="s">
        <v>671</v>
      </c>
      <c r="F260" s="67">
        <v>4103143</v>
      </c>
      <c r="G260" s="154">
        <f>ROUNDDOWN(D260*F260,-3)</f>
        <v>57444000</v>
      </c>
      <c r="H260" s="188"/>
      <c r="I260" s="66" t="s">
        <v>683</v>
      </c>
      <c r="J260" s="65" cm="1">
        <f t="array" aca="1" ref="J260" ca="1">INDIRECT($J$5&amp;ROW())</f>
        <v>14</v>
      </c>
      <c r="K260" s="65" t="s">
        <v>671</v>
      </c>
      <c r="L260" s="67" cm="1">
        <f t="array" aca="1" ref="L260" ca="1">INDIRECT($L$5&amp;ROW())</f>
        <v>4103143</v>
      </c>
      <c r="M260" s="67">
        <f ca="1">ROUNDDOWN(J260*L260,-3)</f>
        <v>57444000</v>
      </c>
      <c r="N260" s="67">
        <f ca="1">G260-M260</f>
        <v>0</v>
      </c>
      <c r="O260" s="154">
        <f ca="1">M260-Y260</f>
        <v>0</v>
      </c>
      <c r="P260" s="154">
        <f ca="1">IF(N260=0,O260-N260,IF(N260&lt;0,N260+O260,IF(N260&gt;0,N260-O260)))</f>
        <v>0</v>
      </c>
      <c r="Q260" s="240" t="str">
        <f ca="1">IF(AND(ISBLANK(H260),N260&lt;&gt;0),"Rev","")</f>
        <v/>
      </c>
      <c r="R260" s="244"/>
      <c r="S260" s="244"/>
      <c r="T260" s="65">
        <v>14</v>
      </c>
      <c r="U260" s="67">
        <v>4103143</v>
      </c>
      <c r="V260" s="67">
        <f>ROUNDDOWN(T260*U260,-3)</f>
        <v>57444000</v>
      </c>
      <c r="W260" s="247">
        <v>14</v>
      </c>
      <c r="X260" s="247">
        <v>4103143</v>
      </c>
      <c r="Y260" s="67">
        <f>ROUNDDOWN(W260*X260,-3)</f>
        <v>57444000</v>
      </c>
      <c r="Z260" s="247"/>
      <c r="AA260" s="244"/>
    </row>
    <row r="261" spans="1:29" ht="13.2" x14ac:dyDescent="0.25">
      <c r="A261" s="1" t="s">
        <v>684</v>
      </c>
      <c r="B261" s="68" t="s">
        <v>685</v>
      </c>
      <c r="C261" s="69" t="s">
        <v>543</v>
      </c>
      <c r="D261" s="68"/>
      <c r="E261" s="68"/>
      <c r="F261" s="70"/>
      <c r="G261" s="155">
        <f>G262</f>
        <v>136220000</v>
      </c>
      <c r="H261" s="189" t="s">
        <v>685</v>
      </c>
      <c r="I261" s="69" t="s">
        <v>543</v>
      </c>
      <c r="J261" s="68"/>
      <c r="K261" s="68"/>
      <c r="L261" s="70"/>
      <c r="M261" s="70">
        <f ca="1">M262</f>
        <v>136220000</v>
      </c>
      <c r="N261" s="70">
        <f ca="1">N262</f>
        <v>0</v>
      </c>
      <c r="O261" s="155">
        <f ca="1">O262</f>
        <v>0</v>
      </c>
      <c r="P261" s="155">
        <f ca="1">P262</f>
        <v>0</v>
      </c>
      <c r="Q261" s="281"/>
      <c r="R261" s="244"/>
      <c r="S261" s="244"/>
      <c r="T261" s="68"/>
      <c r="U261" s="70"/>
      <c r="V261" s="70"/>
      <c r="W261" s="247"/>
      <c r="X261" s="244"/>
      <c r="Y261" s="244"/>
      <c r="Z261" s="247"/>
      <c r="AA261" s="244"/>
      <c r="AC261" s="311" t="s">
        <v>510</v>
      </c>
    </row>
    <row r="262" spans="1:29" ht="13.2" x14ac:dyDescent="0.25">
      <c r="A262" s="1" t="s">
        <v>686</v>
      </c>
      <c r="B262" s="65"/>
      <c r="C262" s="66" t="s">
        <v>687</v>
      </c>
      <c r="D262" s="65">
        <v>14</v>
      </c>
      <c r="E262" s="65" t="s">
        <v>671</v>
      </c>
      <c r="F262" s="67">
        <v>9730000</v>
      </c>
      <c r="G262" s="154">
        <f>ROUNDDOWN(D262*F262,-3)</f>
        <v>136220000</v>
      </c>
      <c r="H262" s="188"/>
      <c r="I262" s="66" t="s">
        <v>687</v>
      </c>
      <c r="J262" s="65" cm="1">
        <f t="array" aca="1" ref="J262" ca="1">INDIRECT($J$5&amp;ROW())</f>
        <v>14</v>
      </c>
      <c r="K262" s="65" t="s">
        <v>671</v>
      </c>
      <c r="L262" s="67" cm="1">
        <f t="array" aca="1" ref="L262" ca="1">INDIRECT($L$5&amp;ROW())</f>
        <v>9730000</v>
      </c>
      <c r="M262" s="67">
        <f ca="1">ROUNDDOWN(J262*L262,-3)</f>
        <v>136220000</v>
      </c>
      <c r="N262" s="67">
        <f ca="1">G262-M262</f>
        <v>0</v>
      </c>
      <c r="O262" s="154">
        <f ca="1">M262-Y262</f>
        <v>0</v>
      </c>
      <c r="P262" s="154">
        <f ca="1">IF(N262=0,O262-N262,IF(N262&lt;0,N262+O262,IF(N262&gt;0,N262-O262)))</f>
        <v>0</v>
      </c>
      <c r="Q262" s="240" t="str">
        <f ca="1">IF(AND(ISBLANK(H262),N262&lt;&gt;0),"Rev","")</f>
        <v/>
      </c>
      <c r="R262" s="244"/>
      <c r="S262" s="244"/>
      <c r="T262" s="65">
        <v>14</v>
      </c>
      <c r="U262" s="67">
        <v>9730000</v>
      </c>
      <c r="V262" s="67">
        <f>ROUNDDOWN(T262*U262,-3)</f>
        <v>136220000</v>
      </c>
      <c r="W262" s="247">
        <v>14</v>
      </c>
      <c r="X262" s="247">
        <v>9730000</v>
      </c>
      <c r="Y262" s="67">
        <f>ROUNDDOWN(W262*X262,-3)</f>
        <v>136220000</v>
      </c>
      <c r="Z262" s="247"/>
      <c r="AA262" s="244"/>
    </row>
    <row r="263" spans="1:29" ht="13.2" x14ac:dyDescent="0.25">
      <c r="A263" s="1" t="s">
        <v>688</v>
      </c>
      <c r="B263" s="68" t="s">
        <v>689</v>
      </c>
      <c r="C263" s="69" t="s">
        <v>544</v>
      </c>
      <c r="D263" s="68"/>
      <c r="E263" s="68"/>
      <c r="F263" s="70"/>
      <c r="G263" s="155">
        <f>G264</f>
        <v>198366000</v>
      </c>
      <c r="H263" s="189" t="s">
        <v>689</v>
      </c>
      <c r="I263" s="69" t="s">
        <v>544</v>
      </c>
      <c r="J263" s="68"/>
      <c r="K263" s="68"/>
      <c r="L263" s="70"/>
      <c r="M263" s="70">
        <f ca="1">M264</f>
        <v>198366000</v>
      </c>
      <c r="N263" s="70">
        <f ca="1">N264</f>
        <v>0</v>
      </c>
      <c r="O263" s="155">
        <f ca="1">O264</f>
        <v>0</v>
      </c>
      <c r="P263" s="155">
        <f ca="1">P264</f>
        <v>0</v>
      </c>
      <c r="Q263" s="281"/>
      <c r="R263" s="244"/>
      <c r="S263" s="244"/>
      <c r="T263" s="68"/>
      <c r="U263" s="70"/>
      <c r="V263" s="70"/>
      <c r="W263" s="247"/>
      <c r="X263" s="244"/>
      <c r="Y263" s="244"/>
      <c r="Z263" s="247"/>
      <c r="AA263" s="244"/>
      <c r="AC263" s="311" t="s">
        <v>510</v>
      </c>
    </row>
    <row r="264" spans="1:29" ht="13.2" x14ac:dyDescent="0.25">
      <c r="A264" s="1" t="s">
        <v>690</v>
      </c>
      <c r="B264" s="65"/>
      <c r="C264" s="66" t="s">
        <v>691</v>
      </c>
      <c r="D264" s="65">
        <v>14</v>
      </c>
      <c r="E264" s="65" t="s">
        <v>671</v>
      </c>
      <c r="F264" s="67">
        <v>14169000</v>
      </c>
      <c r="G264" s="154">
        <f>ROUNDDOWN(D264*F264,-3)</f>
        <v>198366000</v>
      </c>
      <c r="H264" s="188"/>
      <c r="I264" s="66" t="s">
        <v>691</v>
      </c>
      <c r="J264" s="65" cm="1">
        <f t="array" aca="1" ref="J264" ca="1">INDIRECT($J$5&amp;ROW())</f>
        <v>14</v>
      </c>
      <c r="K264" s="65" t="s">
        <v>671</v>
      </c>
      <c r="L264" s="67" cm="1">
        <f t="array" aca="1" ref="L264" ca="1">INDIRECT($L$5&amp;ROW())</f>
        <v>14169000</v>
      </c>
      <c r="M264" s="67">
        <f ca="1">ROUNDDOWN(J264*L264,-3)</f>
        <v>198366000</v>
      </c>
      <c r="N264" s="67">
        <f ca="1">G264-M264</f>
        <v>0</v>
      </c>
      <c r="O264" s="154">
        <f ca="1">M264-Y264</f>
        <v>0</v>
      </c>
      <c r="P264" s="154">
        <f ca="1">IF(N264=0,O264-N264,IF(N264&lt;0,N264+O264,IF(N264&gt;0,N264-O264)))</f>
        <v>0</v>
      </c>
      <c r="Q264" s="240" t="str">
        <f ca="1">IF(AND(ISBLANK(H264),N264&lt;&gt;0),"Rev","")</f>
        <v/>
      </c>
      <c r="R264" s="244"/>
      <c r="S264" s="244"/>
      <c r="T264" s="65">
        <v>14</v>
      </c>
      <c r="U264" s="67">
        <v>14169000</v>
      </c>
      <c r="V264" s="67">
        <f>ROUNDDOWN(T264*U264,-3)</f>
        <v>198366000</v>
      </c>
      <c r="W264" s="247">
        <v>14</v>
      </c>
      <c r="X264" s="247">
        <v>14169000</v>
      </c>
      <c r="Y264" s="67">
        <f>ROUNDDOWN(W264*X264,-3)</f>
        <v>198366000</v>
      </c>
      <c r="Z264" s="247"/>
      <c r="AA264" s="244"/>
    </row>
    <row r="265" spans="1:29" ht="13.2" x14ac:dyDescent="0.25">
      <c r="A265" s="1" t="s">
        <v>692</v>
      </c>
      <c r="B265" s="68" t="s">
        <v>693</v>
      </c>
      <c r="C265" s="69" t="s">
        <v>545</v>
      </c>
      <c r="D265" s="68"/>
      <c r="E265" s="68"/>
      <c r="F265" s="70"/>
      <c r="G265" s="155">
        <f>G266</f>
        <v>13346000</v>
      </c>
      <c r="H265" s="189" t="s">
        <v>693</v>
      </c>
      <c r="I265" s="69" t="s">
        <v>545</v>
      </c>
      <c r="J265" s="68"/>
      <c r="K265" s="68"/>
      <c r="L265" s="70"/>
      <c r="M265" s="70">
        <f ca="1">M266</f>
        <v>13346000</v>
      </c>
      <c r="N265" s="70">
        <f ca="1">N266</f>
        <v>0</v>
      </c>
      <c r="O265" s="155">
        <f ca="1">O266</f>
        <v>0</v>
      </c>
      <c r="P265" s="155">
        <f ca="1">P266</f>
        <v>0</v>
      </c>
      <c r="Q265" s="281"/>
      <c r="R265" s="244"/>
      <c r="S265" s="244"/>
      <c r="T265" s="68"/>
      <c r="U265" s="70"/>
      <c r="V265" s="70"/>
      <c r="W265" s="247"/>
      <c r="X265" s="244"/>
      <c r="Y265" s="244"/>
      <c r="Z265" s="247"/>
      <c r="AA265" s="244"/>
      <c r="AC265" s="311" t="s">
        <v>510</v>
      </c>
    </row>
    <row r="266" spans="1:29" ht="13.2" x14ac:dyDescent="0.25">
      <c r="A266" s="1" t="s">
        <v>694</v>
      </c>
      <c r="B266" s="65"/>
      <c r="C266" s="66" t="s">
        <v>695</v>
      </c>
      <c r="D266" s="65">
        <v>14</v>
      </c>
      <c r="E266" s="65" t="s">
        <v>671</v>
      </c>
      <c r="F266" s="67">
        <v>953357</v>
      </c>
      <c r="G266" s="154">
        <f>ROUNDDOWN(D266*F266,-3)</f>
        <v>13346000</v>
      </c>
      <c r="H266" s="188"/>
      <c r="I266" s="66" t="s">
        <v>695</v>
      </c>
      <c r="J266" s="65" cm="1">
        <f t="array" aca="1" ref="J266" ca="1">INDIRECT($J$5&amp;ROW())</f>
        <v>14</v>
      </c>
      <c r="K266" s="65" t="s">
        <v>671</v>
      </c>
      <c r="L266" s="67" cm="1">
        <f t="array" aca="1" ref="L266" ca="1">INDIRECT($L$5&amp;ROW())</f>
        <v>953357</v>
      </c>
      <c r="M266" s="67">
        <f ca="1">ROUNDDOWN(J266*L266,-3)</f>
        <v>13346000</v>
      </c>
      <c r="N266" s="67">
        <f ca="1">G266-M266</f>
        <v>0</v>
      </c>
      <c r="O266" s="154">
        <f ca="1">M266-Y266</f>
        <v>0</v>
      </c>
      <c r="P266" s="154">
        <f ca="1">IF(N266=0,O266-N266,IF(N266&lt;0,N266+O266,IF(N266&gt;0,N266-O266)))</f>
        <v>0</v>
      </c>
      <c r="Q266" s="240" t="str">
        <f ca="1">IF(AND(ISBLANK(H266),N266&lt;&gt;0),"Rev","")</f>
        <v/>
      </c>
      <c r="R266" s="244"/>
      <c r="S266" s="244"/>
      <c r="T266" s="65">
        <v>14</v>
      </c>
      <c r="U266" s="67">
        <v>953357</v>
      </c>
      <c r="V266" s="67">
        <f>ROUNDDOWN(T266*U266,-3)</f>
        <v>13346000</v>
      </c>
      <c r="W266" s="247">
        <v>14</v>
      </c>
      <c r="X266" s="247">
        <v>953357</v>
      </c>
      <c r="Y266" s="67">
        <f>ROUNDDOWN(W266*X266,-3)</f>
        <v>13346000</v>
      </c>
      <c r="Z266" s="247"/>
      <c r="AA266" s="244"/>
    </row>
    <row r="267" spans="1:29" ht="13.2" x14ac:dyDescent="0.25">
      <c r="A267" s="1" t="s">
        <v>696</v>
      </c>
      <c r="B267" s="62" t="s">
        <v>697</v>
      </c>
      <c r="C267" s="63" t="s">
        <v>546</v>
      </c>
      <c r="D267" s="62"/>
      <c r="E267" s="62"/>
      <c r="F267" s="64"/>
      <c r="G267" s="153">
        <f>G268</f>
        <v>113636000</v>
      </c>
      <c r="H267" s="187" t="s">
        <v>697</v>
      </c>
      <c r="I267" s="63" t="s">
        <v>546</v>
      </c>
      <c r="J267" s="62"/>
      <c r="K267" s="62"/>
      <c r="L267" s="64"/>
      <c r="M267" s="64">
        <f ca="1">M268</f>
        <v>113636000</v>
      </c>
      <c r="N267" s="64">
        <f ca="1">N268</f>
        <v>0</v>
      </c>
      <c r="O267" s="153">
        <f ca="1">O268</f>
        <v>0</v>
      </c>
      <c r="P267" s="153">
        <f ca="1">P268</f>
        <v>0</v>
      </c>
      <c r="Q267" s="280"/>
      <c r="R267" s="244"/>
      <c r="S267" s="244"/>
      <c r="T267" s="62"/>
      <c r="U267" s="64"/>
      <c r="V267" s="64"/>
      <c r="W267" s="247"/>
      <c r="X267" s="244"/>
      <c r="Y267" s="244"/>
      <c r="Z267" s="247"/>
      <c r="AA267" s="244"/>
      <c r="AC267" s="311" t="s">
        <v>510</v>
      </c>
    </row>
    <row r="268" spans="1:29" ht="13.2" x14ac:dyDescent="0.25">
      <c r="A268" s="1" t="s">
        <v>698</v>
      </c>
      <c r="B268" s="65"/>
      <c r="C268" s="66" t="s">
        <v>699</v>
      </c>
      <c r="D268" s="65">
        <v>1</v>
      </c>
      <c r="E268" s="65" t="s">
        <v>388</v>
      </c>
      <c r="F268" s="67">
        <v>113636000</v>
      </c>
      <c r="G268" s="154">
        <f>ROUNDDOWN(D268*F268,-3)</f>
        <v>113636000</v>
      </c>
      <c r="H268" s="188"/>
      <c r="I268" s="66" t="s">
        <v>699</v>
      </c>
      <c r="J268" s="65" cm="1">
        <f t="array" aca="1" ref="J268" ca="1">INDIRECT($J$5&amp;ROW())</f>
        <v>1</v>
      </c>
      <c r="K268" s="65" t="s">
        <v>388</v>
      </c>
      <c r="L268" s="67" cm="1">
        <f t="array" aca="1" ref="L268" ca="1">INDIRECT($L$5&amp;ROW())</f>
        <v>113636000</v>
      </c>
      <c r="M268" s="67">
        <f ca="1">ROUNDDOWN(J268*L268,-3)</f>
        <v>113636000</v>
      </c>
      <c r="N268" s="67">
        <f ca="1">G268-M268</f>
        <v>0</v>
      </c>
      <c r="O268" s="154">
        <f ca="1">M268-Y268</f>
        <v>0</v>
      </c>
      <c r="P268" s="154">
        <f ca="1">IF(N268=0,O268-N268,IF(N268&lt;0,N268+O268,IF(N268&gt;0,N268-O268)))</f>
        <v>0</v>
      </c>
      <c r="Q268" s="240" t="str">
        <f ca="1">IF(AND(ISBLANK(H268),N268&lt;&gt;0),"Rev","")</f>
        <v/>
      </c>
      <c r="R268" s="244"/>
      <c r="S268" s="244"/>
      <c r="T268" s="65">
        <v>1</v>
      </c>
      <c r="U268" s="67">
        <v>113636000</v>
      </c>
      <c r="V268" s="67">
        <f>ROUNDDOWN(T268*U268,-3)</f>
        <v>113636000</v>
      </c>
      <c r="W268" s="247">
        <v>1</v>
      </c>
      <c r="X268" s="247">
        <v>113636000</v>
      </c>
      <c r="Y268" s="67">
        <f>ROUNDDOWN(W268*X268,-3)</f>
        <v>113636000</v>
      </c>
      <c r="Z268" s="247"/>
      <c r="AA268" s="244"/>
    </row>
    <row r="269" spans="1:29" ht="13.2" x14ac:dyDescent="0.25">
      <c r="A269" s="1" t="s">
        <v>700</v>
      </c>
      <c r="B269" s="68" t="s">
        <v>701</v>
      </c>
      <c r="C269" s="69" t="s">
        <v>547</v>
      </c>
      <c r="D269" s="68"/>
      <c r="E269" s="68"/>
      <c r="F269" s="70"/>
      <c r="G269" s="155">
        <f>G270</f>
        <v>451220000</v>
      </c>
      <c r="H269" s="189" t="s">
        <v>701</v>
      </c>
      <c r="I269" s="69" t="s">
        <v>547</v>
      </c>
      <c r="J269" s="68"/>
      <c r="K269" s="68"/>
      <c r="L269" s="70"/>
      <c r="M269" s="70">
        <f ca="1">M270</f>
        <v>451220000</v>
      </c>
      <c r="N269" s="70">
        <f ca="1">N270</f>
        <v>0</v>
      </c>
      <c r="O269" s="155">
        <f ca="1">O270</f>
        <v>0</v>
      </c>
      <c r="P269" s="155">
        <f ca="1">P270</f>
        <v>0</v>
      </c>
      <c r="Q269" s="281"/>
      <c r="R269" s="244"/>
      <c r="S269" s="244"/>
      <c r="T269" s="68"/>
      <c r="U269" s="70"/>
      <c r="V269" s="70"/>
      <c r="W269" s="247"/>
      <c r="X269" s="244"/>
      <c r="Y269" s="244"/>
      <c r="Z269" s="247"/>
      <c r="AA269" s="244"/>
      <c r="AC269" s="311" t="s">
        <v>510</v>
      </c>
    </row>
    <row r="270" spans="1:29" ht="13.2" x14ac:dyDescent="0.25">
      <c r="A270" s="1" t="s">
        <v>702</v>
      </c>
      <c r="B270" s="65"/>
      <c r="C270" s="66" t="s">
        <v>703</v>
      </c>
      <c r="D270" s="65">
        <v>1</v>
      </c>
      <c r="E270" s="65" t="s">
        <v>388</v>
      </c>
      <c r="F270" s="67">
        <v>451220000</v>
      </c>
      <c r="G270" s="154">
        <f>ROUNDDOWN(D270*F270,-3)</f>
        <v>451220000</v>
      </c>
      <c r="H270" s="188"/>
      <c r="I270" s="66" t="s">
        <v>703</v>
      </c>
      <c r="J270" s="65" cm="1">
        <f t="array" aca="1" ref="J270" ca="1">INDIRECT($J$5&amp;ROW())</f>
        <v>1</v>
      </c>
      <c r="K270" s="65" t="s">
        <v>388</v>
      </c>
      <c r="L270" s="67" cm="1">
        <f t="array" aca="1" ref="L270" ca="1">INDIRECT($L$5&amp;ROW())</f>
        <v>451220000</v>
      </c>
      <c r="M270" s="67">
        <f ca="1">ROUNDDOWN(J270*L270,-3)</f>
        <v>451220000</v>
      </c>
      <c r="N270" s="67">
        <f ca="1">G270-M270</f>
        <v>0</v>
      </c>
      <c r="O270" s="154">
        <f ca="1">M270-Y270</f>
        <v>0</v>
      </c>
      <c r="P270" s="154">
        <f ca="1">IF(N270=0,O270-N270,IF(N270&lt;0,N270+O270,IF(N270&gt;0,N270-O270)))</f>
        <v>0</v>
      </c>
      <c r="Q270" s="240" t="str">
        <f ca="1">IF(AND(ISBLANK(H270),N270&lt;&gt;0),"Rev","")</f>
        <v/>
      </c>
      <c r="R270" s="244"/>
      <c r="S270" s="244"/>
      <c r="T270" s="65">
        <v>1</v>
      </c>
      <c r="U270" s="67">
        <v>451220000</v>
      </c>
      <c r="V270" s="67">
        <f>ROUNDDOWN(T270*U270,-3)</f>
        <v>451220000</v>
      </c>
      <c r="W270" s="247">
        <v>1</v>
      </c>
      <c r="X270" s="247">
        <v>451220000</v>
      </c>
      <c r="Y270" s="67">
        <f>ROUNDDOWN(W270*X270,-3)</f>
        <v>451220000</v>
      </c>
      <c r="Z270" s="247"/>
      <c r="AA270" s="244"/>
    </row>
    <row r="271" spans="1:29" ht="13.2" x14ac:dyDescent="0.25">
      <c r="A271" s="1" t="s">
        <v>704</v>
      </c>
      <c r="B271" s="62" t="s">
        <v>705</v>
      </c>
      <c r="C271" s="63" t="s">
        <v>548</v>
      </c>
      <c r="D271" s="62"/>
      <c r="E271" s="62"/>
      <c r="F271" s="64"/>
      <c r="G271" s="153">
        <f>G272</f>
        <v>81480000</v>
      </c>
      <c r="H271" s="187" t="s">
        <v>705</v>
      </c>
      <c r="I271" s="63" t="s">
        <v>548</v>
      </c>
      <c r="J271" s="62"/>
      <c r="K271" s="62"/>
      <c r="L271" s="64"/>
      <c r="M271" s="64">
        <f ca="1">M272</f>
        <v>81480000</v>
      </c>
      <c r="N271" s="64">
        <f ca="1">N272</f>
        <v>0</v>
      </c>
      <c r="O271" s="153">
        <f ca="1">O272</f>
        <v>0</v>
      </c>
      <c r="P271" s="153">
        <f ca="1">P272</f>
        <v>0</v>
      </c>
      <c r="Q271" s="280"/>
      <c r="R271" s="244"/>
      <c r="S271" s="244"/>
      <c r="T271" s="62"/>
      <c r="U271" s="64"/>
      <c r="V271" s="64"/>
      <c r="W271" s="247"/>
      <c r="X271" s="244"/>
      <c r="Y271" s="244"/>
      <c r="Z271" s="247"/>
      <c r="AA271" s="244"/>
      <c r="AC271" s="311" t="s">
        <v>510</v>
      </c>
    </row>
    <row r="272" spans="1:29" ht="13.2" x14ac:dyDescent="0.25">
      <c r="A272" s="1" t="s">
        <v>706</v>
      </c>
      <c r="B272" s="65"/>
      <c r="C272" s="66" t="s">
        <v>707</v>
      </c>
      <c r="D272" s="65">
        <v>14</v>
      </c>
      <c r="E272" s="65" t="s">
        <v>671</v>
      </c>
      <c r="F272" s="67">
        <v>5820000</v>
      </c>
      <c r="G272" s="154">
        <f>ROUNDDOWN(D272*F272,-3)</f>
        <v>81480000</v>
      </c>
      <c r="H272" s="188"/>
      <c r="I272" s="66" t="s">
        <v>707</v>
      </c>
      <c r="J272" s="65" cm="1">
        <f t="array" aca="1" ref="J272" ca="1">INDIRECT($J$5&amp;ROW())</f>
        <v>14</v>
      </c>
      <c r="K272" s="65" t="s">
        <v>671</v>
      </c>
      <c r="L272" s="67" cm="1">
        <f t="array" aca="1" ref="L272" ca="1">INDIRECT($L$5&amp;ROW())</f>
        <v>5820000</v>
      </c>
      <c r="M272" s="67">
        <f ca="1">ROUNDDOWN(J272*L272,-3)</f>
        <v>81480000</v>
      </c>
      <c r="N272" s="67">
        <f ca="1">G272-M272</f>
        <v>0</v>
      </c>
      <c r="O272" s="154">
        <f ca="1">M272-Y272</f>
        <v>0</v>
      </c>
      <c r="P272" s="154">
        <f ca="1">IF(N272=0,O272-N272,IF(N272&lt;0,N272+O272,IF(N272&gt;0,N272-O272)))</f>
        <v>0</v>
      </c>
      <c r="Q272" s="240" t="str">
        <f ca="1">IF(AND(ISBLANK(H272),N272&lt;&gt;0),"Rev","")</f>
        <v/>
      </c>
      <c r="R272" s="244"/>
      <c r="S272" s="244"/>
      <c r="T272" s="65">
        <v>14</v>
      </c>
      <c r="U272" s="67">
        <v>5820000</v>
      </c>
      <c r="V272" s="67">
        <f>ROUNDDOWN(T272*U272,-3)</f>
        <v>81480000</v>
      </c>
      <c r="W272" s="247">
        <v>14</v>
      </c>
      <c r="X272" s="247">
        <v>5820000</v>
      </c>
      <c r="Y272" s="67">
        <f>ROUNDDOWN(W272*X272,-3)</f>
        <v>81480000</v>
      </c>
      <c r="Z272" s="247"/>
      <c r="AA272" s="244"/>
    </row>
    <row r="273" spans="1:29" ht="13.2" x14ac:dyDescent="0.25">
      <c r="A273" s="1" t="s">
        <v>708</v>
      </c>
      <c r="B273" s="74" t="s">
        <v>709</v>
      </c>
      <c r="C273" s="75" t="s">
        <v>710</v>
      </c>
      <c r="D273" s="74"/>
      <c r="E273" s="74"/>
      <c r="F273" s="76"/>
      <c r="G273" s="157">
        <f>G274</f>
        <v>173032000</v>
      </c>
      <c r="H273" s="191" t="s">
        <v>709</v>
      </c>
      <c r="I273" s="75" t="s">
        <v>710</v>
      </c>
      <c r="J273" s="74"/>
      <c r="K273" s="74"/>
      <c r="L273" s="76"/>
      <c r="M273" s="76">
        <f ca="1">M274</f>
        <v>173032000</v>
      </c>
      <c r="N273" s="76">
        <f ca="1">N274</f>
        <v>0</v>
      </c>
      <c r="O273" s="157">
        <f ca="1">O274</f>
        <v>0</v>
      </c>
      <c r="P273" s="157">
        <f ca="1">P274</f>
        <v>0</v>
      </c>
      <c r="Q273" s="283"/>
      <c r="R273" s="244"/>
      <c r="S273" s="244"/>
      <c r="T273" s="74"/>
      <c r="U273" s="76"/>
      <c r="V273" s="76"/>
      <c r="W273" s="247"/>
      <c r="X273" s="244"/>
      <c r="Y273" s="244"/>
      <c r="Z273" s="247"/>
      <c r="AA273" s="244"/>
      <c r="AC273" s="311" t="s">
        <v>510</v>
      </c>
    </row>
    <row r="274" spans="1:29" ht="13.2" x14ac:dyDescent="0.25">
      <c r="A274" s="1" t="s">
        <v>711</v>
      </c>
      <c r="B274" s="65"/>
      <c r="C274" s="66" t="s">
        <v>712</v>
      </c>
      <c r="D274" s="65">
        <v>1</v>
      </c>
      <c r="E274" s="65" t="s">
        <v>388</v>
      </c>
      <c r="F274" s="67">
        <v>173032000</v>
      </c>
      <c r="G274" s="154">
        <f>ROUNDDOWN(D274*F274,-3)</f>
        <v>173032000</v>
      </c>
      <c r="H274" s="188"/>
      <c r="I274" s="66" t="s">
        <v>712</v>
      </c>
      <c r="J274" s="65" cm="1">
        <f t="array" aca="1" ref="J274" ca="1">INDIRECT($J$5&amp;ROW())</f>
        <v>1</v>
      </c>
      <c r="K274" s="65" t="s">
        <v>388</v>
      </c>
      <c r="L274" s="67" cm="1">
        <f t="array" aca="1" ref="L274" ca="1">INDIRECT($L$5&amp;ROW())</f>
        <v>173032000</v>
      </c>
      <c r="M274" s="67">
        <f ca="1">ROUNDDOWN(J274*L274,-3)</f>
        <v>173032000</v>
      </c>
      <c r="N274" s="67">
        <f ca="1">G274-M274</f>
        <v>0</v>
      </c>
      <c r="O274" s="154">
        <f ca="1">M274-Y274</f>
        <v>0</v>
      </c>
      <c r="P274" s="154">
        <f ca="1">IF(N274=0,O274-N274,IF(N274&lt;0,N274+O274,IF(N274&gt;0,N274-O274)))</f>
        <v>0</v>
      </c>
      <c r="Q274" s="240" t="str">
        <f ca="1">IF(AND(ISBLANK(H274),N274&lt;&gt;0),"Rev","")</f>
        <v/>
      </c>
      <c r="R274" s="244"/>
      <c r="S274" s="244"/>
      <c r="T274" s="65">
        <v>1</v>
      </c>
      <c r="U274" s="67">
        <v>173032000</v>
      </c>
      <c r="V274" s="67">
        <f>ROUNDDOWN(T274*U274,-3)</f>
        <v>173032000</v>
      </c>
      <c r="W274" s="247">
        <v>1</v>
      </c>
      <c r="X274" s="247">
        <v>173032000</v>
      </c>
      <c r="Y274" s="67">
        <f>ROUNDDOWN(W274*X274,-3)</f>
        <v>173032000</v>
      </c>
      <c r="Z274" s="247"/>
      <c r="AA274" s="244"/>
    </row>
    <row r="275" spans="1:29" ht="13.2" x14ac:dyDescent="0.25">
      <c r="A275" s="1" t="s">
        <v>713</v>
      </c>
      <c r="B275" s="68" t="s">
        <v>714</v>
      </c>
      <c r="C275" s="69" t="s">
        <v>549</v>
      </c>
      <c r="D275" s="68"/>
      <c r="E275" s="68"/>
      <c r="F275" s="70"/>
      <c r="G275" s="155">
        <f>G276</f>
        <v>3257727000</v>
      </c>
      <c r="H275" s="189" t="s">
        <v>714</v>
      </c>
      <c r="I275" s="69" t="s">
        <v>549</v>
      </c>
      <c r="J275" s="68"/>
      <c r="K275" s="68"/>
      <c r="L275" s="70"/>
      <c r="M275" s="70">
        <f ca="1">M276</f>
        <v>3257727000</v>
      </c>
      <c r="N275" s="70">
        <f ca="1">N276</f>
        <v>0</v>
      </c>
      <c r="O275" s="155">
        <f ca="1">O276</f>
        <v>0</v>
      </c>
      <c r="P275" s="155">
        <f ca="1">P276</f>
        <v>0</v>
      </c>
      <c r="Q275" s="281"/>
      <c r="R275" s="244"/>
      <c r="S275" s="244"/>
      <c r="T275" s="68"/>
      <c r="U275" s="70"/>
      <c r="V275" s="70"/>
      <c r="W275" s="247"/>
      <c r="X275" s="244"/>
      <c r="Y275" s="244"/>
      <c r="Z275" s="247"/>
      <c r="AA275" s="244"/>
      <c r="AC275" s="311" t="s">
        <v>510</v>
      </c>
    </row>
    <row r="276" spans="1:29" ht="13.2" x14ac:dyDescent="0.25">
      <c r="A276" s="1" t="s">
        <v>715</v>
      </c>
      <c r="B276" s="65"/>
      <c r="C276" s="66" t="s">
        <v>716</v>
      </c>
      <c r="D276" s="65">
        <v>14</v>
      </c>
      <c r="E276" s="65" t="s">
        <v>671</v>
      </c>
      <c r="F276" s="67">
        <v>232694790</v>
      </c>
      <c r="G276" s="154">
        <f>ROUNDDOWN(D276*F276,-3)</f>
        <v>3257727000</v>
      </c>
      <c r="H276" s="188"/>
      <c r="I276" s="66" t="s">
        <v>716</v>
      </c>
      <c r="J276" s="65" cm="1">
        <f t="array" aca="1" ref="J276" ca="1">INDIRECT($J$5&amp;ROW())</f>
        <v>14</v>
      </c>
      <c r="K276" s="65" t="s">
        <v>671</v>
      </c>
      <c r="L276" s="67" cm="1">
        <f t="array" aca="1" ref="L276" ca="1">INDIRECT($L$5&amp;ROW())</f>
        <v>232694790</v>
      </c>
      <c r="M276" s="67">
        <f ca="1">ROUNDDOWN(J276*L276,-3)</f>
        <v>3257727000</v>
      </c>
      <c r="N276" s="67">
        <f ca="1">G276-M276</f>
        <v>0</v>
      </c>
      <c r="O276" s="154">
        <f ca="1">M276-Y276</f>
        <v>0</v>
      </c>
      <c r="P276" s="154">
        <f ca="1">IF(N276=0,O276-N276,IF(N276&lt;0,N276+O276,IF(N276&gt;0,N276-O276)))</f>
        <v>0</v>
      </c>
      <c r="Q276" s="240" t="str">
        <f ca="1">IF(AND(ISBLANK(H276),N276&lt;&gt;0),"Rev","")</f>
        <v/>
      </c>
      <c r="R276" s="244"/>
      <c r="S276" s="244"/>
      <c r="T276" s="65">
        <v>14</v>
      </c>
      <c r="U276" s="67">
        <v>232694790</v>
      </c>
      <c r="V276" s="67">
        <f>ROUNDDOWN(T276*U276,-3)</f>
        <v>3257727000</v>
      </c>
      <c r="W276" s="247">
        <v>14</v>
      </c>
      <c r="X276" s="247">
        <v>232694790</v>
      </c>
      <c r="Y276" s="67">
        <f>ROUNDDOWN(W276*X276,-3)</f>
        <v>3257727000</v>
      </c>
      <c r="Z276" s="247"/>
      <c r="AA276" s="244"/>
    </row>
    <row r="277" spans="1:29" ht="13.2" x14ac:dyDescent="0.25">
      <c r="A277" s="1" t="s">
        <v>234</v>
      </c>
      <c r="B277" s="77" t="s">
        <v>235</v>
      </c>
      <c r="C277" s="78" t="s">
        <v>236</v>
      </c>
      <c r="D277" s="77"/>
      <c r="E277" s="77" t="s">
        <v>554</v>
      </c>
      <c r="F277" s="79"/>
      <c r="G277" s="158">
        <f>SUM(G278,G302,G308,G321)</f>
        <v>2195658000</v>
      </c>
      <c r="H277" s="192" t="s">
        <v>235</v>
      </c>
      <c r="I277" s="78" t="s">
        <v>236</v>
      </c>
      <c r="J277" s="77"/>
      <c r="K277" s="77" t="s">
        <v>554</v>
      </c>
      <c r="L277" s="79"/>
      <c r="M277" s="79">
        <f ca="1">SUM(M278,M302,M308,M321)</f>
        <v>2195658000</v>
      </c>
      <c r="N277" s="79">
        <f ca="1">SUM(N278,N302,N308,N321)</f>
        <v>0</v>
      </c>
      <c r="O277" s="158">
        <f ca="1">SUM(O278,O302,O308,O321)</f>
        <v>0</v>
      </c>
      <c r="P277" s="158">
        <f ca="1">SUM(P278,P302,P308,P321)</f>
        <v>0</v>
      </c>
      <c r="Q277" s="284"/>
      <c r="R277" s="244"/>
      <c r="S277" s="244"/>
      <c r="T277" s="77"/>
      <c r="U277" s="79"/>
      <c r="V277" s="79"/>
      <c r="W277" s="247"/>
      <c r="X277" s="244"/>
      <c r="Y277" s="244"/>
      <c r="Z277" s="247"/>
      <c r="AA277" s="244"/>
    </row>
    <row r="278" spans="1:29" ht="13.2" x14ac:dyDescent="0.25">
      <c r="A278" s="1" t="s">
        <v>237</v>
      </c>
      <c r="B278" s="80" t="s">
        <v>238</v>
      </c>
      <c r="C278" s="81" t="s">
        <v>239</v>
      </c>
      <c r="D278" s="80"/>
      <c r="E278" s="80"/>
      <c r="F278" s="82"/>
      <c r="G278" s="159">
        <f>SUM(G279,G290,G292)</f>
        <v>1410100000</v>
      </c>
      <c r="H278" s="193" t="s">
        <v>238</v>
      </c>
      <c r="I278" s="81" t="s">
        <v>239</v>
      </c>
      <c r="J278" s="80"/>
      <c r="K278" s="80"/>
      <c r="L278" s="82"/>
      <c r="M278" s="82">
        <f ca="1">SUM(M279,M290,M292)</f>
        <v>1528900000</v>
      </c>
      <c r="N278" s="82">
        <f ca="1">SUM(N279,N290,N292)</f>
        <v>-118800000</v>
      </c>
      <c r="O278" s="159">
        <f ca="1">SUM(O279,O290,O292)</f>
        <v>0</v>
      </c>
      <c r="P278" s="159">
        <f ca="1">SUM(P279,P290,P292)</f>
        <v>-118800000</v>
      </c>
      <c r="Q278" s="285"/>
      <c r="R278" s="244" t="s">
        <v>505</v>
      </c>
      <c r="S278" s="244" t="s">
        <v>506</v>
      </c>
      <c r="T278" s="80"/>
      <c r="U278" s="82"/>
      <c r="V278" s="82"/>
      <c r="W278" s="247"/>
      <c r="X278" s="244"/>
      <c r="Y278" s="244"/>
      <c r="Z278" s="247"/>
      <c r="AA278" s="244"/>
      <c r="AC278" s="311"/>
    </row>
    <row r="279" spans="1:29" ht="13.2" x14ac:dyDescent="0.25">
      <c r="A279" s="1" t="s">
        <v>240</v>
      </c>
      <c r="B279" s="68" t="s">
        <v>717</v>
      </c>
      <c r="C279" s="69" t="s">
        <v>241</v>
      </c>
      <c r="D279" s="68"/>
      <c r="E279" s="68"/>
      <c r="F279" s="70"/>
      <c r="G279" s="155">
        <f>SUM(G280:G289)</f>
        <v>1099590000</v>
      </c>
      <c r="H279" s="189" t="s">
        <v>717</v>
      </c>
      <c r="I279" s="69" t="s">
        <v>241</v>
      </c>
      <c r="J279" s="68"/>
      <c r="K279" s="68"/>
      <c r="L279" s="70"/>
      <c r="M279" s="70">
        <f ca="1">SUM(M280:M289)</f>
        <v>1252040000</v>
      </c>
      <c r="N279" s="70">
        <f ca="1">SUM(N280:N289)</f>
        <v>-152450000</v>
      </c>
      <c r="O279" s="155">
        <f ca="1">SUM(O280:O289)</f>
        <v>0</v>
      </c>
      <c r="P279" s="155">
        <f ca="1">SUM(P280:P289)</f>
        <v>-152450000</v>
      </c>
      <c r="Q279" s="281"/>
      <c r="R279" s="244"/>
      <c r="S279" s="244"/>
      <c r="T279" s="68"/>
      <c r="U279" s="70"/>
      <c r="V279" s="70"/>
      <c r="W279" s="247"/>
      <c r="X279" s="244"/>
      <c r="Y279" s="244"/>
      <c r="Z279" s="247"/>
      <c r="AA279" s="244"/>
      <c r="AC279" s="311" t="s">
        <v>506</v>
      </c>
    </row>
    <row r="280" spans="1:29" ht="13.2" x14ac:dyDescent="0.25">
      <c r="A280" s="1" t="s">
        <v>242</v>
      </c>
      <c r="B280" s="65"/>
      <c r="C280" s="66" t="s">
        <v>718</v>
      </c>
      <c r="D280" s="65">
        <v>60</v>
      </c>
      <c r="E280" s="65" t="s">
        <v>719</v>
      </c>
      <c r="F280" s="67">
        <v>1500000</v>
      </c>
      <c r="G280" s="154">
        <f t="shared" ref="G280:G289" si="4">ROUNDDOWN(D280*F280,-3)</f>
        <v>90000000</v>
      </c>
      <c r="H280" s="188"/>
      <c r="I280" s="271" t="s">
        <v>718</v>
      </c>
      <c r="J280" s="272" cm="1">
        <f t="array" aca="1" ref="J280" ca="1">INDIRECT($J$5&amp;ROW())</f>
        <v>60</v>
      </c>
      <c r="K280" s="272" t="s">
        <v>719</v>
      </c>
      <c r="L280" s="274" cm="1">
        <f t="array" aca="1" ref="L280" ca="1">INDIRECT($L$5&amp;ROW())</f>
        <v>1487500</v>
      </c>
      <c r="M280" s="274">
        <f t="shared" ref="M280:M285" ca="1" si="5">ROUNDDOWN(J280*L280,-3)</f>
        <v>89250000</v>
      </c>
      <c r="N280" s="274">
        <f t="shared" ref="N280:N289" ca="1" si="6">G280-M280</f>
        <v>750000</v>
      </c>
      <c r="O280" s="154">
        <f t="shared" ref="O280:O289" ca="1" si="7">M280-Y280</f>
        <v>0</v>
      </c>
      <c r="P280" s="154">
        <f t="shared" ref="P280:P289" ca="1" si="8">IF(N280=0,O280-N280,IF(N280&lt;0,N280+O280,IF(N280&gt;0,N280-O280)))</f>
        <v>750000</v>
      </c>
      <c r="Q280" s="253" t="str">
        <f t="shared" ref="Q280:Q289" ca="1" si="9">IF(AND(ISBLANK(H280),N280&lt;&gt;0),"Rev","")</f>
        <v>Rev</v>
      </c>
      <c r="R280" s="244"/>
      <c r="S280" s="244"/>
      <c r="T280" s="65">
        <v>60</v>
      </c>
      <c r="U280" s="67">
        <v>1487500</v>
      </c>
      <c r="V280" s="67">
        <f t="shared" ref="V280:V289" si="10">ROUNDDOWN(T280*U280,-3)</f>
        <v>89250000</v>
      </c>
      <c r="W280" s="247">
        <v>60</v>
      </c>
      <c r="X280" s="247">
        <v>1487500</v>
      </c>
      <c r="Y280" s="67">
        <f t="shared" ref="Y280:Y289" si="11">ROUNDDOWN(W280*X280,-3)</f>
        <v>89250000</v>
      </c>
      <c r="Z280" s="247"/>
      <c r="AA280" s="244"/>
    </row>
    <row r="281" spans="1:29" ht="13.2" x14ac:dyDescent="0.25">
      <c r="A281" s="1" t="s">
        <v>243</v>
      </c>
      <c r="B281" s="125"/>
      <c r="C281" s="66" t="s">
        <v>720</v>
      </c>
      <c r="D281" s="65">
        <v>1</v>
      </c>
      <c r="E281" s="65" t="s">
        <v>147</v>
      </c>
      <c r="F281" s="67">
        <v>63386000</v>
      </c>
      <c r="G281" s="154">
        <f t="shared" si="4"/>
        <v>63386000</v>
      </c>
      <c r="H281" s="207"/>
      <c r="I281" s="66" t="s">
        <v>720</v>
      </c>
      <c r="J281" s="65" cm="1">
        <f t="array" aca="1" ref="J281" ca="1">INDIRECT($J$5&amp;ROW())</f>
        <v>1</v>
      </c>
      <c r="K281" s="65" t="s">
        <v>147</v>
      </c>
      <c r="L281" s="67" cm="1">
        <f t="array" aca="1" ref="L281" ca="1">INDIRECT($L$5&amp;ROW())</f>
        <v>63386000</v>
      </c>
      <c r="M281" s="67">
        <f t="shared" ca="1" si="5"/>
        <v>63386000</v>
      </c>
      <c r="N281" s="67">
        <f t="shared" ca="1" si="6"/>
        <v>0</v>
      </c>
      <c r="O281" s="154">
        <f t="shared" ca="1" si="7"/>
        <v>0</v>
      </c>
      <c r="P281" s="154">
        <f t="shared" ca="1" si="8"/>
        <v>0</v>
      </c>
      <c r="Q281" s="240" t="str">
        <f t="shared" ca="1" si="9"/>
        <v/>
      </c>
      <c r="R281" s="244"/>
      <c r="S281" s="244"/>
      <c r="T281" s="65">
        <v>1</v>
      </c>
      <c r="U281" s="67">
        <v>63386000</v>
      </c>
      <c r="V281" s="67">
        <f t="shared" si="10"/>
        <v>63386000</v>
      </c>
      <c r="W281" s="247">
        <v>1</v>
      </c>
      <c r="X281" s="247">
        <v>63386000</v>
      </c>
      <c r="Y281" s="67">
        <f t="shared" si="11"/>
        <v>63386000</v>
      </c>
      <c r="Z281" s="247"/>
      <c r="AA281" s="244"/>
    </row>
    <row r="282" spans="1:29" ht="13.2" x14ac:dyDescent="0.25">
      <c r="A282" s="1" t="s">
        <v>244</v>
      </c>
      <c r="B282" s="65"/>
      <c r="C282" s="66" t="s">
        <v>721</v>
      </c>
      <c r="D282" s="65">
        <v>144</v>
      </c>
      <c r="E282" s="65" t="s">
        <v>184</v>
      </c>
      <c r="F282" s="67">
        <v>5100000</v>
      </c>
      <c r="G282" s="154">
        <f t="shared" si="4"/>
        <v>734400000</v>
      </c>
      <c r="H282" s="188"/>
      <c r="I282" s="271" t="s">
        <v>975</v>
      </c>
      <c r="J282" s="272" cm="1">
        <f t="array" aca="1" ref="J282" ca="1">INDIRECT($J$5&amp;ROW())</f>
        <v>156</v>
      </c>
      <c r="K282" s="272" t="s">
        <v>184</v>
      </c>
      <c r="L282" s="274" cm="1">
        <f t="array" aca="1" ref="L282" ca="1">INDIRECT($L$5&amp;ROW())</f>
        <v>5100000</v>
      </c>
      <c r="M282" s="274">
        <f t="shared" ca="1" si="5"/>
        <v>795600000</v>
      </c>
      <c r="N282" s="274">
        <f t="shared" ca="1" si="6"/>
        <v>-61200000</v>
      </c>
      <c r="O282" s="154">
        <f t="shared" ca="1" si="7"/>
        <v>0</v>
      </c>
      <c r="P282" s="154">
        <f t="shared" ca="1" si="8"/>
        <v>-61200000</v>
      </c>
      <c r="Q282" s="253" t="str">
        <f t="shared" ca="1" si="9"/>
        <v>Rev</v>
      </c>
      <c r="R282" s="244"/>
      <c r="S282" s="244"/>
      <c r="T282" s="65">
        <v>156</v>
      </c>
      <c r="U282" s="67">
        <v>5100000</v>
      </c>
      <c r="V282" s="67">
        <f t="shared" si="10"/>
        <v>795600000</v>
      </c>
      <c r="W282" s="247">
        <v>156</v>
      </c>
      <c r="X282" s="247">
        <v>5100000</v>
      </c>
      <c r="Y282" s="67">
        <f t="shared" si="11"/>
        <v>795600000</v>
      </c>
      <c r="Z282" s="247"/>
      <c r="AA282" s="244"/>
    </row>
    <row r="283" spans="1:29" ht="13.2" x14ac:dyDescent="0.25">
      <c r="A283" s="1" t="s">
        <v>245</v>
      </c>
      <c r="B283" s="65"/>
      <c r="C283" s="66" t="s">
        <v>722</v>
      </c>
      <c r="D283" s="65">
        <v>12</v>
      </c>
      <c r="E283" s="65" t="s">
        <v>184</v>
      </c>
      <c r="F283" s="67">
        <v>5600000</v>
      </c>
      <c r="G283" s="154">
        <f t="shared" si="4"/>
        <v>67200000</v>
      </c>
      <c r="H283" s="188"/>
      <c r="I283" s="271" t="s">
        <v>976</v>
      </c>
      <c r="J283" s="272" cm="1">
        <f t="array" aca="1" ref="J283" ca="1">INDIRECT($J$5&amp;ROW())</f>
        <v>13</v>
      </c>
      <c r="K283" s="272" t="s">
        <v>184</v>
      </c>
      <c r="L283" s="274" cm="1">
        <f t="array" aca="1" ref="L283" ca="1">INDIRECT($L$5&amp;ROW())</f>
        <v>5600000</v>
      </c>
      <c r="M283" s="274">
        <f t="shared" ca="1" si="5"/>
        <v>72800000</v>
      </c>
      <c r="N283" s="274">
        <f t="shared" ca="1" si="6"/>
        <v>-5600000</v>
      </c>
      <c r="O283" s="154">
        <f t="shared" ca="1" si="7"/>
        <v>0</v>
      </c>
      <c r="P283" s="154">
        <f t="shared" ca="1" si="8"/>
        <v>-5600000</v>
      </c>
      <c r="Q283" s="253" t="str">
        <f t="shared" ca="1" si="9"/>
        <v>Rev</v>
      </c>
      <c r="R283" s="244"/>
      <c r="S283" s="244"/>
      <c r="T283" s="65">
        <v>13</v>
      </c>
      <c r="U283" s="67">
        <v>5600000</v>
      </c>
      <c r="V283" s="67">
        <f t="shared" si="10"/>
        <v>72800000</v>
      </c>
      <c r="W283" s="247">
        <v>13</v>
      </c>
      <c r="X283" s="247">
        <v>5600000</v>
      </c>
      <c r="Y283" s="67">
        <f t="shared" si="11"/>
        <v>72800000</v>
      </c>
      <c r="Z283" s="247"/>
      <c r="AA283" s="244"/>
    </row>
    <row r="284" spans="1:29" ht="13.2" x14ac:dyDescent="0.25">
      <c r="A284" s="1" t="s">
        <v>246</v>
      </c>
      <c r="B284" s="65"/>
      <c r="C284" s="66" t="s">
        <v>723</v>
      </c>
      <c r="D284" s="65">
        <v>11</v>
      </c>
      <c r="E284" s="65" t="s">
        <v>247</v>
      </c>
      <c r="F284" s="67">
        <v>400000</v>
      </c>
      <c r="G284" s="154">
        <f t="shared" si="4"/>
        <v>4400000</v>
      </c>
      <c r="H284" s="188"/>
      <c r="I284" s="271" t="s">
        <v>723</v>
      </c>
      <c r="J284" s="272" cm="1">
        <f t="array" aca="1" ref="J284" ca="1">INDIRECT($J$5&amp;ROW())</f>
        <v>12</v>
      </c>
      <c r="K284" s="272" t="s">
        <v>247</v>
      </c>
      <c r="L284" s="274" cm="1">
        <f t="array" aca="1" ref="L284" ca="1">INDIRECT($L$5&amp;ROW())</f>
        <v>400000</v>
      </c>
      <c r="M284" s="274">
        <f t="shared" ca="1" si="5"/>
        <v>4800000</v>
      </c>
      <c r="N284" s="274">
        <f t="shared" ca="1" si="6"/>
        <v>-400000</v>
      </c>
      <c r="O284" s="154">
        <f t="shared" ca="1" si="7"/>
        <v>0</v>
      </c>
      <c r="P284" s="154">
        <f t="shared" ca="1" si="8"/>
        <v>-400000</v>
      </c>
      <c r="Q284" s="253" t="str">
        <f t="shared" ca="1" si="9"/>
        <v>Rev</v>
      </c>
      <c r="R284" s="244"/>
      <c r="S284" s="244"/>
      <c r="T284" s="65">
        <v>12</v>
      </c>
      <c r="U284" s="67">
        <v>400000</v>
      </c>
      <c r="V284" s="67">
        <f t="shared" si="10"/>
        <v>4800000</v>
      </c>
      <c r="W284" s="247">
        <v>12</v>
      </c>
      <c r="X284" s="247">
        <v>400000</v>
      </c>
      <c r="Y284" s="67">
        <f t="shared" si="11"/>
        <v>4800000</v>
      </c>
      <c r="Z284" s="247"/>
      <c r="AA284" s="244"/>
    </row>
    <row r="285" spans="1:29" ht="13.2" x14ac:dyDescent="0.25">
      <c r="A285" s="1" t="s">
        <v>248</v>
      </c>
      <c r="B285" s="65"/>
      <c r="C285" s="66" t="s">
        <v>724</v>
      </c>
      <c r="D285" s="65">
        <v>70</v>
      </c>
      <c r="E285" s="65" t="s">
        <v>59</v>
      </c>
      <c r="F285" s="67">
        <v>500000</v>
      </c>
      <c r="G285" s="154">
        <f t="shared" si="4"/>
        <v>35000000</v>
      </c>
      <c r="H285" s="188"/>
      <c r="I285" s="271" t="s">
        <v>974</v>
      </c>
      <c r="J285" s="272" cm="1">
        <f t="array" aca="1" ref="J285" ca="1">INDIRECT($J$5&amp;ROW())</f>
        <v>1</v>
      </c>
      <c r="K285" s="272" t="s">
        <v>147</v>
      </c>
      <c r="L285" s="274" cm="1">
        <f t="array" aca="1" ref="L285" ca="1">INDIRECT($L$5&amp;ROW())</f>
        <v>130000000</v>
      </c>
      <c r="M285" s="274">
        <f t="shared" ca="1" si="5"/>
        <v>130000000</v>
      </c>
      <c r="N285" s="274">
        <f t="shared" ca="1" si="6"/>
        <v>-95000000</v>
      </c>
      <c r="O285" s="154">
        <f t="shared" ca="1" si="7"/>
        <v>0</v>
      </c>
      <c r="P285" s="154">
        <f t="shared" ca="1" si="8"/>
        <v>-95000000</v>
      </c>
      <c r="Q285" s="253" t="str">
        <f t="shared" ca="1" si="9"/>
        <v>Rev</v>
      </c>
      <c r="R285" s="244"/>
      <c r="S285" s="244"/>
      <c r="T285" s="65">
        <v>1</v>
      </c>
      <c r="U285" s="67">
        <v>130000000</v>
      </c>
      <c r="V285" s="67">
        <f t="shared" si="10"/>
        <v>130000000</v>
      </c>
      <c r="W285" s="247">
        <v>1</v>
      </c>
      <c r="X285" s="247">
        <v>130000000</v>
      </c>
      <c r="Y285" s="67">
        <f t="shared" si="11"/>
        <v>130000000</v>
      </c>
      <c r="Z285" s="247"/>
      <c r="AA285" s="244"/>
    </row>
    <row r="286" spans="1:29" ht="13.2" x14ac:dyDescent="0.25">
      <c r="A286" s="1" t="s">
        <v>249</v>
      </c>
      <c r="B286" s="65"/>
      <c r="C286" s="66" t="s">
        <v>725</v>
      </c>
      <c r="D286" s="65">
        <v>12</v>
      </c>
      <c r="E286" s="65" t="s">
        <v>247</v>
      </c>
      <c r="F286" s="67">
        <v>750000</v>
      </c>
      <c r="G286" s="154">
        <f t="shared" si="4"/>
        <v>9000000</v>
      </c>
      <c r="H286" s="188"/>
      <c r="I286" s="304"/>
      <c r="J286" s="305" cm="1">
        <f t="array" aca="1" ref="J286" ca="1">INDIRECT($J$5&amp;ROW())</f>
        <v>0</v>
      </c>
      <c r="K286" s="305"/>
      <c r="L286" s="306" cm="1">
        <f t="array" aca="1" ref="L286" ca="1">INDIRECT($L$5&amp;ROW())</f>
        <v>0</v>
      </c>
      <c r="M286" s="306"/>
      <c r="N286" s="306">
        <f t="shared" si="6"/>
        <v>9000000</v>
      </c>
      <c r="O286" s="154">
        <f t="shared" si="7"/>
        <v>0</v>
      </c>
      <c r="P286" s="154">
        <f t="shared" si="8"/>
        <v>9000000</v>
      </c>
      <c r="Q286" s="253" t="str">
        <f t="shared" si="9"/>
        <v>Rev</v>
      </c>
      <c r="R286" s="244"/>
      <c r="S286" s="244"/>
      <c r="T286" s="65">
        <v>0</v>
      </c>
      <c r="U286" s="67">
        <v>0</v>
      </c>
      <c r="V286" s="67">
        <f t="shared" si="10"/>
        <v>0</v>
      </c>
      <c r="W286" s="247">
        <v>0</v>
      </c>
      <c r="X286" s="247">
        <v>0</v>
      </c>
      <c r="Y286" s="67">
        <f t="shared" si="11"/>
        <v>0</v>
      </c>
      <c r="Z286" s="247"/>
      <c r="AA286" s="244"/>
    </row>
    <row r="287" spans="1:29" ht="13.2" x14ac:dyDescent="0.25">
      <c r="A287" s="1" t="s">
        <v>250</v>
      </c>
      <c r="B287" s="65"/>
      <c r="C287" s="66" t="s">
        <v>726</v>
      </c>
      <c r="D287" s="65">
        <v>12</v>
      </c>
      <c r="E287" s="65" t="s">
        <v>247</v>
      </c>
      <c r="F287" s="67">
        <v>1325000</v>
      </c>
      <c r="G287" s="154">
        <f t="shared" si="4"/>
        <v>15900000</v>
      </c>
      <c r="H287" s="188"/>
      <c r="I287" s="66" t="s">
        <v>726</v>
      </c>
      <c r="J287" s="65" cm="1">
        <f t="array" aca="1" ref="J287" ca="1">INDIRECT($J$5&amp;ROW())</f>
        <v>12</v>
      </c>
      <c r="K287" s="65" t="s">
        <v>247</v>
      </c>
      <c r="L287" s="67" cm="1">
        <f t="array" aca="1" ref="L287" ca="1">INDIRECT($L$5&amp;ROW())</f>
        <v>1325000</v>
      </c>
      <c r="M287" s="67">
        <f ca="1">ROUNDDOWN(J287*L287,-3)</f>
        <v>15900000</v>
      </c>
      <c r="N287" s="67">
        <f t="shared" ca="1" si="6"/>
        <v>0</v>
      </c>
      <c r="O287" s="154">
        <f t="shared" ca="1" si="7"/>
        <v>0</v>
      </c>
      <c r="P287" s="154">
        <f t="shared" ca="1" si="8"/>
        <v>0</v>
      </c>
      <c r="Q287" s="240" t="str">
        <f t="shared" ca="1" si="9"/>
        <v/>
      </c>
      <c r="R287" s="244"/>
      <c r="S287" s="244"/>
      <c r="T287" s="65">
        <v>12</v>
      </c>
      <c r="U287" s="67">
        <v>1325000</v>
      </c>
      <c r="V287" s="67">
        <f t="shared" si="10"/>
        <v>15900000</v>
      </c>
      <c r="W287" s="247">
        <v>12</v>
      </c>
      <c r="X287" s="247">
        <v>1325000</v>
      </c>
      <c r="Y287" s="67">
        <f t="shared" si="11"/>
        <v>15900000</v>
      </c>
      <c r="Z287" s="247"/>
      <c r="AA287" s="244"/>
    </row>
    <row r="288" spans="1:29" ht="13.2" x14ac:dyDescent="0.25">
      <c r="A288" s="1" t="s">
        <v>251</v>
      </c>
      <c r="B288" s="65"/>
      <c r="C288" s="66" t="s">
        <v>727</v>
      </c>
      <c r="D288" s="65">
        <v>12</v>
      </c>
      <c r="E288" s="65" t="s">
        <v>247</v>
      </c>
      <c r="F288" s="67">
        <v>3000000</v>
      </c>
      <c r="G288" s="154">
        <f t="shared" si="4"/>
        <v>36000000</v>
      </c>
      <c r="H288" s="188"/>
      <c r="I288" s="66" t="s">
        <v>727</v>
      </c>
      <c r="J288" s="65" cm="1">
        <f t="array" aca="1" ref="J288" ca="1">INDIRECT($J$5&amp;ROW())</f>
        <v>12</v>
      </c>
      <c r="K288" s="65" t="s">
        <v>247</v>
      </c>
      <c r="L288" s="67" cm="1">
        <f t="array" aca="1" ref="L288" ca="1">INDIRECT($L$5&amp;ROW())</f>
        <v>3000000</v>
      </c>
      <c r="M288" s="67">
        <f ca="1">ROUNDDOWN(J288*L288,-3)</f>
        <v>36000000</v>
      </c>
      <c r="N288" s="67">
        <f t="shared" ca="1" si="6"/>
        <v>0</v>
      </c>
      <c r="O288" s="154">
        <f t="shared" ca="1" si="7"/>
        <v>0</v>
      </c>
      <c r="P288" s="154">
        <f t="shared" ca="1" si="8"/>
        <v>0</v>
      </c>
      <c r="Q288" s="240" t="str">
        <f t="shared" ca="1" si="9"/>
        <v/>
      </c>
      <c r="R288" s="244"/>
      <c r="S288" s="244"/>
      <c r="T288" s="65">
        <v>12</v>
      </c>
      <c r="U288" s="67">
        <v>3000000</v>
      </c>
      <c r="V288" s="67">
        <f t="shared" si="10"/>
        <v>36000000</v>
      </c>
      <c r="W288" s="247">
        <v>12</v>
      </c>
      <c r="X288" s="247">
        <v>3000000</v>
      </c>
      <c r="Y288" s="67">
        <f t="shared" si="11"/>
        <v>36000000</v>
      </c>
      <c r="Z288" s="247"/>
      <c r="AA288" s="244"/>
    </row>
    <row r="289" spans="1:29" ht="13.2" x14ac:dyDescent="0.25">
      <c r="A289" s="1" t="s">
        <v>728</v>
      </c>
      <c r="B289" s="65"/>
      <c r="C289" s="66" t="s">
        <v>729</v>
      </c>
      <c r="D289" s="65">
        <v>1</v>
      </c>
      <c r="E289" s="65" t="s">
        <v>88</v>
      </c>
      <c r="F289" s="67">
        <v>44304000</v>
      </c>
      <c r="G289" s="154">
        <f t="shared" si="4"/>
        <v>44304000</v>
      </c>
      <c r="H289" s="188"/>
      <c r="I289" s="66" t="s">
        <v>729</v>
      </c>
      <c r="J289" s="65" cm="1">
        <f t="array" aca="1" ref="J289" ca="1">INDIRECT($J$5&amp;ROW())</f>
        <v>1</v>
      </c>
      <c r="K289" s="65" t="s">
        <v>88</v>
      </c>
      <c r="L289" s="67" cm="1">
        <f t="array" aca="1" ref="L289" ca="1">INDIRECT($L$5&amp;ROW())</f>
        <v>44304000</v>
      </c>
      <c r="M289" s="67">
        <f ca="1">ROUNDDOWN(J289*L289,-3)</f>
        <v>44304000</v>
      </c>
      <c r="N289" s="67">
        <f t="shared" ca="1" si="6"/>
        <v>0</v>
      </c>
      <c r="O289" s="154">
        <f t="shared" ca="1" si="7"/>
        <v>0</v>
      </c>
      <c r="P289" s="154">
        <f t="shared" ca="1" si="8"/>
        <v>0</v>
      </c>
      <c r="Q289" s="240" t="str">
        <f t="shared" ca="1" si="9"/>
        <v/>
      </c>
      <c r="R289" s="244"/>
      <c r="S289" s="244"/>
      <c r="T289" s="65">
        <v>1</v>
      </c>
      <c r="U289" s="67">
        <v>44304000</v>
      </c>
      <c r="V289" s="67">
        <f t="shared" si="10"/>
        <v>44304000</v>
      </c>
      <c r="W289" s="247">
        <v>1</v>
      </c>
      <c r="X289" s="247">
        <v>44304000</v>
      </c>
      <c r="Y289" s="67">
        <f t="shared" si="11"/>
        <v>44304000</v>
      </c>
      <c r="Z289" s="247"/>
      <c r="AA289" s="244"/>
    </row>
    <row r="290" spans="1:29" ht="26.4" x14ac:dyDescent="0.25">
      <c r="A290" s="1" t="s">
        <v>730</v>
      </c>
      <c r="B290" s="62" t="s">
        <v>731</v>
      </c>
      <c r="C290" s="63" t="s">
        <v>732</v>
      </c>
      <c r="D290" s="62"/>
      <c r="E290" s="62"/>
      <c r="F290" s="64"/>
      <c r="G290" s="153">
        <f>G291</f>
        <v>103250000</v>
      </c>
      <c r="H290" s="187" t="s">
        <v>731</v>
      </c>
      <c r="I290" s="63" t="s">
        <v>732</v>
      </c>
      <c r="J290" s="62"/>
      <c r="K290" s="62"/>
      <c r="L290" s="64"/>
      <c r="M290" s="64">
        <f ca="1">M291</f>
        <v>69600000</v>
      </c>
      <c r="N290" s="64">
        <f ca="1">N291</f>
        <v>33650000</v>
      </c>
      <c r="O290" s="153">
        <f ca="1">O291</f>
        <v>0</v>
      </c>
      <c r="P290" s="153">
        <f ca="1">P291</f>
        <v>33650000</v>
      </c>
      <c r="Q290" s="280"/>
      <c r="R290" s="244"/>
      <c r="S290" s="244"/>
      <c r="T290" s="62"/>
      <c r="U290" s="64"/>
      <c r="V290" s="64"/>
      <c r="W290" s="247"/>
      <c r="X290" s="244"/>
      <c r="Y290" s="244"/>
      <c r="Z290" s="247"/>
      <c r="AA290" s="244"/>
      <c r="AC290" s="311" t="s">
        <v>506</v>
      </c>
    </row>
    <row r="291" spans="1:29" ht="26.4" x14ac:dyDescent="0.25">
      <c r="A291" s="1" t="s">
        <v>733</v>
      </c>
      <c r="B291" s="65"/>
      <c r="C291" s="66" t="s">
        <v>734</v>
      </c>
      <c r="D291" s="65">
        <v>413</v>
      </c>
      <c r="E291" s="65" t="s">
        <v>26</v>
      </c>
      <c r="F291" s="67">
        <v>250000</v>
      </c>
      <c r="G291" s="154">
        <f>ROUNDDOWN(D291*F291,-3)</f>
        <v>103250000</v>
      </c>
      <c r="H291" s="188"/>
      <c r="I291" s="271" t="s">
        <v>977</v>
      </c>
      <c r="J291" s="272" cm="1">
        <f t="array" aca="1" ref="J291" ca="1">INDIRECT($J$5&amp;ROW())</f>
        <v>696</v>
      </c>
      <c r="K291" s="272" t="s">
        <v>184</v>
      </c>
      <c r="L291" s="274" cm="1">
        <f t="array" aca="1" ref="L291" ca="1">INDIRECT($L$5&amp;ROW())</f>
        <v>100000</v>
      </c>
      <c r="M291" s="274">
        <f ca="1">ROUNDDOWN(J291*L291,-3)</f>
        <v>69600000</v>
      </c>
      <c r="N291" s="274">
        <f ca="1">G291-M291</f>
        <v>33650000</v>
      </c>
      <c r="O291" s="154">
        <f ca="1">M291-Y291</f>
        <v>0</v>
      </c>
      <c r="P291" s="154">
        <f ca="1">IF(N291=0,O291-N291,IF(N291&lt;0,N291+O291,IF(N291&gt;0,N291-O291)))</f>
        <v>33650000</v>
      </c>
      <c r="Q291" s="253" t="str">
        <f ca="1">IF(AND(ISBLANK(H291),N291&lt;&gt;0),"Rev","")</f>
        <v>Rev</v>
      </c>
      <c r="R291" s="244"/>
      <c r="S291" s="244"/>
      <c r="T291" s="65">
        <v>696</v>
      </c>
      <c r="U291" s="67">
        <v>100000</v>
      </c>
      <c r="V291" s="67">
        <f>ROUNDDOWN(T291*U291,-3)</f>
        <v>69600000</v>
      </c>
      <c r="W291" s="247">
        <v>696</v>
      </c>
      <c r="X291" s="247">
        <v>100000</v>
      </c>
      <c r="Y291" s="67">
        <f>ROUNDDOWN(W291*X291,-3)</f>
        <v>69600000</v>
      </c>
      <c r="Z291" s="247"/>
      <c r="AA291" s="244"/>
    </row>
    <row r="292" spans="1:29" ht="13.2" x14ac:dyDescent="0.25">
      <c r="A292" s="1" t="s">
        <v>252</v>
      </c>
      <c r="B292" s="113" t="s">
        <v>735</v>
      </c>
      <c r="C292" s="114" t="s">
        <v>74</v>
      </c>
      <c r="D292" s="113"/>
      <c r="E292" s="113"/>
      <c r="F292" s="115"/>
      <c r="G292" s="170">
        <f>SUM(G293:G301)</f>
        <v>207260000</v>
      </c>
      <c r="H292" s="204" t="s">
        <v>735</v>
      </c>
      <c r="I292" s="114" t="s">
        <v>74</v>
      </c>
      <c r="J292" s="113"/>
      <c r="K292" s="113"/>
      <c r="L292" s="115"/>
      <c r="M292" s="115">
        <f ca="1">SUM(M293:M301)</f>
        <v>207260000</v>
      </c>
      <c r="N292" s="115">
        <f ca="1">SUM(N293:N301)</f>
        <v>0</v>
      </c>
      <c r="O292" s="170">
        <f ca="1">SUM(O293:O301)</f>
        <v>0</v>
      </c>
      <c r="P292" s="170">
        <f ca="1">SUM(P293:P301)</f>
        <v>0</v>
      </c>
      <c r="Q292" s="296"/>
      <c r="R292" s="244"/>
      <c r="S292" s="244"/>
      <c r="T292" s="113"/>
      <c r="U292" s="115"/>
      <c r="V292" s="115"/>
      <c r="W292" s="247"/>
      <c r="X292" s="244"/>
      <c r="Y292" s="244"/>
      <c r="Z292" s="247"/>
      <c r="AA292" s="244"/>
      <c r="AC292" s="311" t="s">
        <v>506</v>
      </c>
    </row>
    <row r="293" spans="1:29" ht="13.2" x14ac:dyDescent="0.25">
      <c r="A293" s="25" t="s">
        <v>253</v>
      </c>
      <c r="B293" s="65"/>
      <c r="C293" s="66" t="s">
        <v>736</v>
      </c>
      <c r="D293" s="65">
        <v>48</v>
      </c>
      <c r="E293" s="65" t="s">
        <v>120</v>
      </c>
      <c r="F293" s="67">
        <v>1000000</v>
      </c>
      <c r="G293" s="154">
        <f t="shared" ref="G293:G301" si="12">ROUNDDOWN(D293*F293,-3)</f>
        <v>48000000</v>
      </c>
      <c r="H293" s="188"/>
      <c r="I293" s="66" t="s">
        <v>736</v>
      </c>
      <c r="J293" s="65" cm="1">
        <f t="array" aca="1" ref="J293" ca="1">INDIRECT($J$5&amp;ROW())</f>
        <v>48</v>
      </c>
      <c r="K293" s="65" t="s">
        <v>120</v>
      </c>
      <c r="L293" s="67" cm="1">
        <f t="array" aca="1" ref="L293" ca="1">INDIRECT($L$5&amp;ROW())</f>
        <v>1000000</v>
      </c>
      <c r="M293" s="67">
        <f t="shared" ref="M293:M301" ca="1" si="13">ROUNDDOWN(J293*L293,-3)</f>
        <v>48000000</v>
      </c>
      <c r="N293" s="67">
        <f t="shared" ref="N293:N301" ca="1" si="14">G293-M293</f>
        <v>0</v>
      </c>
      <c r="O293" s="154">
        <f t="shared" ref="O293:O301" ca="1" si="15">M293-Y293</f>
        <v>0</v>
      </c>
      <c r="P293" s="154">
        <f t="shared" ref="P293:P301" ca="1" si="16">IF(N293=0,O293-N293,IF(N293&lt;0,N293+O293,IF(N293&gt;0,N293-O293)))</f>
        <v>0</v>
      </c>
      <c r="Q293" s="240" t="str">
        <f t="shared" ref="Q293:Q301" ca="1" si="17">IF(AND(ISBLANK(H293),N293&lt;&gt;0),"Rev","")</f>
        <v/>
      </c>
      <c r="R293" s="244"/>
      <c r="S293" s="244"/>
      <c r="T293" s="65">
        <v>48</v>
      </c>
      <c r="U293" s="67">
        <v>1000000</v>
      </c>
      <c r="V293" s="67">
        <f t="shared" ref="V293:V301" si="18">ROUNDDOWN(T293*U293,-3)</f>
        <v>48000000</v>
      </c>
      <c r="W293" s="247">
        <v>48</v>
      </c>
      <c r="X293" s="247">
        <v>1000000</v>
      </c>
      <c r="Y293" s="67">
        <f t="shared" ref="Y293:Y301" si="19">ROUNDDOWN(W293*X293,-3)</f>
        <v>48000000</v>
      </c>
      <c r="Z293" s="247"/>
      <c r="AA293" s="244"/>
    </row>
    <row r="294" spans="1:29" ht="13.2" x14ac:dyDescent="0.25">
      <c r="A294" s="1" t="s">
        <v>254</v>
      </c>
      <c r="B294" s="65"/>
      <c r="C294" s="66" t="s">
        <v>563</v>
      </c>
      <c r="D294" s="65">
        <v>48</v>
      </c>
      <c r="E294" s="65" t="s">
        <v>120</v>
      </c>
      <c r="F294" s="67">
        <v>1500000</v>
      </c>
      <c r="G294" s="154">
        <f t="shared" si="12"/>
        <v>72000000</v>
      </c>
      <c r="H294" s="188"/>
      <c r="I294" s="66" t="s">
        <v>563</v>
      </c>
      <c r="J294" s="65" cm="1">
        <f t="array" aca="1" ref="J294" ca="1">INDIRECT($J$5&amp;ROW())</f>
        <v>48</v>
      </c>
      <c r="K294" s="65" t="s">
        <v>120</v>
      </c>
      <c r="L294" s="67" cm="1">
        <f t="array" aca="1" ref="L294" ca="1">INDIRECT($L$5&amp;ROW())</f>
        <v>1500000</v>
      </c>
      <c r="M294" s="67">
        <f t="shared" ca="1" si="13"/>
        <v>72000000</v>
      </c>
      <c r="N294" s="67">
        <f t="shared" ca="1" si="14"/>
        <v>0</v>
      </c>
      <c r="O294" s="154">
        <f t="shared" ca="1" si="15"/>
        <v>0</v>
      </c>
      <c r="P294" s="154">
        <f t="shared" ca="1" si="16"/>
        <v>0</v>
      </c>
      <c r="Q294" s="240" t="str">
        <f t="shared" ca="1" si="17"/>
        <v/>
      </c>
      <c r="R294" s="244"/>
      <c r="S294" s="244"/>
      <c r="T294" s="65">
        <v>48</v>
      </c>
      <c r="U294" s="67">
        <v>1500000</v>
      </c>
      <c r="V294" s="67">
        <f t="shared" si="18"/>
        <v>72000000</v>
      </c>
      <c r="W294" s="247">
        <v>48</v>
      </c>
      <c r="X294" s="247">
        <v>1500000</v>
      </c>
      <c r="Y294" s="67">
        <f t="shared" si="19"/>
        <v>72000000</v>
      </c>
      <c r="Z294" s="247"/>
      <c r="AA294" s="244"/>
    </row>
    <row r="295" spans="1:29" ht="13.2" x14ac:dyDescent="0.25">
      <c r="A295" s="1" t="s">
        <v>255</v>
      </c>
      <c r="B295" s="65"/>
      <c r="C295" s="66" t="s">
        <v>737</v>
      </c>
      <c r="D295" s="65">
        <v>192</v>
      </c>
      <c r="E295" s="65" t="s">
        <v>120</v>
      </c>
      <c r="F295" s="67">
        <v>50000</v>
      </c>
      <c r="G295" s="154">
        <f t="shared" si="12"/>
        <v>9600000</v>
      </c>
      <c r="H295" s="188"/>
      <c r="I295" s="66" t="s">
        <v>737</v>
      </c>
      <c r="J295" s="65" cm="1">
        <f t="array" aca="1" ref="J295" ca="1">INDIRECT($J$5&amp;ROW())</f>
        <v>192</v>
      </c>
      <c r="K295" s="65" t="s">
        <v>120</v>
      </c>
      <c r="L295" s="67" cm="1">
        <f t="array" aca="1" ref="L295" ca="1">INDIRECT($L$5&amp;ROW())</f>
        <v>50000</v>
      </c>
      <c r="M295" s="67">
        <f t="shared" ca="1" si="13"/>
        <v>9600000</v>
      </c>
      <c r="N295" s="67">
        <f t="shared" ca="1" si="14"/>
        <v>0</v>
      </c>
      <c r="O295" s="154">
        <f t="shared" ca="1" si="15"/>
        <v>0</v>
      </c>
      <c r="P295" s="154">
        <f t="shared" ca="1" si="16"/>
        <v>0</v>
      </c>
      <c r="Q295" s="240" t="str">
        <f t="shared" ca="1" si="17"/>
        <v/>
      </c>
      <c r="R295" s="244"/>
      <c r="S295" s="244"/>
      <c r="T295" s="65">
        <v>192</v>
      </c>
      <c r="U295" s="67">
        <v>50000</v>
      </c>
      <c r="V295" s="67">
        <f t="shared" si="18"/>
        <v>9600000</v>
      </c>
      <c r="W295" s="247">
        <v>192</v>
      </c>
      <c r="X295" s="247">
        <v>50000</v>
      </c>
      <c r="Y295" s="67">
        <f t="shared" si="19"/>
        <v>9600000</v>
      </c>
      <c r="Z295" s="247"/>
      <c r="AA295" s="244"/>
    </row>
    <row r="296" spans="1:29" ht="13.2" x14ac:dyDescent="0.25">
      <c r="A296" s="1" t="s">
        <v>256</v>
      </c>
      <c r="B296" s="65"/>
      <c r="C296" s="66" t="s">
        <v>738</v>
      </c>
      <c r="D296" s="65">
        <v>192</v>
      </c>
      <c r="E296" s="65" t="s">
        <v>120</v>
      </c>
      <c r="F296" s="67">
        <v>55000</v>
      </c>
      <c r="G296" s="154">
        <f t="shared" si="12"/>
        <v>10560000</v>
      </c>
      <c r="H296" s="188"/>
      <c r="I296" s="66" t="s">
        <v>738</v>
      </c>
      <c r="J296" s="65" cm="1">
        <f t="array" aca="1" ref="J296" ca="1">INDIRECT($J$5&amp;ROW())</f>
        <v>192</v>
      </c>
      <c r="K296" s="65" t="s">
        <v>120</v>
      </c>
      <c r="L296" s="67" cm="1">
        <f t="array" aca="1" ref="L296" ca="1">INDIRECT($L$5&amp;ROW())</f>
        <v>55000</v>
      </c>
      <c r="M296" s="67">
        <f t="shared" ca="1" si="13"/>
        <v>10560000</v>
      </c>
      <c r="N296" s="67">
        <f t="shared" ca="1" si="14"/>
        <v>0</v>
      </c>
      <c r="O296" s="154">
        <f t="shared" ca="1" si="15"/>
        <v>0</v>
      </c>
      <c r="P296" s="154">
        <f t="shared" ca="1" si="16"/>
        <v>0</v>
      </c>
      <c r="Q296" s="240" t="str">
        <f t="shared" ca="1" si="17"/>
        <v/>
      </c>
      <c r="R296" s="244"/>
      <c r="S296" s="244"/>
      <c r="T296" s="65">
        <v>192</v>
      </c>
      <c r="U296" s="67">
        <v>55000</v>
      </c>
      <c r="V296" s="67">
        <f t="shared" si="18"/>
        <v>10560000</v>
      </c>
      <c r="W296" s="247">
        <v>192</v>
      </c>
      <c r="X296" s="247">
        <v>55000</v>
      </c>
      <c r="Y296" s="67">
        <f t="shared" si="19"/>
        <v>10560000</v>
      </c>
      <c r="Z296" s="247"/>
      <c r="AA296" s="244"/>
    </row>
    <row r="297" spans="1:29" ht="13.2" x14ac:dyDescent="0.25">
      <c r="A297" s="1" t="s">
        <v>257</v>
      </c>
      <c r="B297" s="65"/>
      <c r="C297" s="66" t="s">
        <v>739</v>
      </c>
      <c r="D297" s="65">
        <v>60</v>
      </c>
      <c r="E297" s="65" t="s">
        <v>258</v>
      </c>
      <c r="F297" s="67">
        <v>220000</v>
      </c>
      <c r="G297" s="154">
        <f t="shared" si="12"/>
        <v>13200000</v>
      </c>
      <c r="H297" s="188"/>
      <c r="I297" s="66" t="s">
        <v>739</v>
      </c>
      <c r="J297" s="65" cm="1">
        <f t="array" aca="1" ref="J297" ca="1">INDIRECT($J$5&amp;ROW())</f>
        <v>60</v>
      </c>
      <c r="K297" s="65" t="s">
        <v>258</v>
      </c>
      <c r="L297" s="67" cm="1">
        <f t="array" aca="1" ref="L297" ca="1">INDIRECT($L$5&amp;ROW())</f>
        <v>220000</v>
      </c>
      <c r="M297" s="67">
        <f t="shared" ca="1" si="13"/>
        <v>13200000</v>
      </c>
      <c r="N297" s="67">
        <f t="shared" ca="1" si="14"/>
        <v>0</v>
      </c>
      <c r="O297" s="154">
        <f t="shared" ca="1" si="15"/>
        <v>0</v>
      </c>
      <c r="P297" s="154">
        <f t="shared" ca="1" si="16"/>
        <v>0</v>
      </c>
      <c r="Q297" s="240" t="str">
        <f t="shared" ca="1" si="17"/>
        <v/>
      </c>
      <c r="R297" s="244"/>
      <c r="S297" s="244"/>
      <c r="T297" s="65">
        <v>60</v>
      </c>
      <c r="U297" s="67">
        <v>220000</v>
      </c>
      <c r="V297" s="67">
        <f t="shared" si="18"/>
        <v>13200000</v>
      </c>
      <c r="W297" s="247">
        <v>60</v>
      </c>
      <c r="X297" s="247">
        <v>220000</v>
      </c>
      <c r="Y297" s="67">
        <f t="shared" si="19"/>
        <v>13200000</v>
      </c>
      <c r="Z297" s="247"/>
      <c r="AA297" s="244"/>
    </row>
    <row r="298" spans="1:29" ht="13.2" x14ac:dyDescent="0.25">
      <c r="A298" s="1" t="s">
        <v>259</v>
      </c>
      <c r="B298" s="65"/>
      <c r="C298" s="66" t="s">
        <v>740</v>
      </c>
      <c r="D298" s="65">
        <v>60</v>
      </c>
      <c r="E298" s="65" t="s">
        <v>258</v>
      </c>
      <c r="F298" s="67">
        <v>240000</v>
      </c>
      <c r="G298" s="154">
        <f t="shared" si="12"/>
        <v>14400000</v>
      </c>
      <c r="H298" s="188"/>
      <c r="I298" s="66" t="s">
        <v>740</v>
      </c>
      <c r="J298" s="65" cm="1">
        <f t="array" aca="1" ref="J298" ca="1">INDIRECT($J$5&amp;ROW())</f>
        <v>60</v>
      </c>
      <c r="K298" s="65" t="s">
        <v>258</v>
      </c>
      <c r="L298" s="67" cm="1">
        <f t="array" aca="1" ref="L298" ca="1">INDIRECT($L$5&amp;ROW())</f>
        <v>240000</v>
      </c>
      <c r="M298" s="67">
        <f t="shared" ca="1" si="13"/>
        <v>14400000</v>
      </c>
      <c r="N298" s="67">
        <f t="shared" ca="1" si="14"/>
        <v>0</v>
      </c>
      <c r="O298" s="154">
        <f t="shared" ca="1" si="15"/>
        <v>0</v>
      </c>
      <c r="P298" s="154">
        <f t="shared" ca="1" si="16"/>
        <v>0</v>
      </c>
      <c r="Q298" s="240" t="str">
        <f t="shared" ca="1" si="17"/>
        <v/>
      </c>
      <c r="R298" s="244"/>
      <c r="S298" s="244"/>
      <c r="T298" s="65">
        <v>60</v>
      </c>
      <c r="U298" s="67">
        <v>240000</v>
      </c>
      <c r="V298" s="67">
        <f t="shared" si="18"/>
        <v>14400000</v>
      </c>
      <c r="W298" s="247">
        <v>60</v>
      </c>
      <c r="X298" s="247">
        <v>240000</v>
      </c>
      <c r="Y298" s="67">
        <f t="shared" si="19"/>
        <v>14400000</v>
      </c>
      <c r="Z298" s="247"/>
      <c r="AA298" s="244"/>
    </row>
    <row r="299" spans="1:29" ht="13.2" x14ac:dyDescent="0.25">
      <c r="A299" s="1" t="s">
        <v>260</v>
      </c>
      <c r="B299" s="65"/>
      <c r="C299" s="66" t="s">
        <v>741</v>
      </c>
      <c r="D299" s="65">
        <v>950</v>
      </c>
      <c r="E299" s="65" t="s">
        <v>742</v>
      </c>
      <c r="F299" s="67">
        <v>5000</v>
      </c>
      <c r="G299" s="154">
        <f t="shared" si="12"/>
        <v>4750000</v>
      </c>
      <c r="H299" s="188"/>
      <c r="I299" s="66" t="s">
        <v>741</v>
      </c>
      <c r="J299" s="65" cm="1">
        <f t="array" aca="1" ref="J299" ca="1">INDIRECT($J$5&amp;ROW())</f>
        <v>950</v>
      </c>
      <c r="K299" s="65" t="s">
        <v>742</v>
      </c>
      <c r="L299" s="67" cm="1">
        <f t="array" aca="1" ref="L299" ca="1">INDIRECT($L$5&amp;ROW())</f>
        <v>5000</v>
      </c>
      <c r="M299" s="67">
        <f t="shared" ca="1" si="13"/>
        <v>4750000</v>
      </c>
      <c r="N299" s="67">
        <f t="shared" ca="1" si="14"/>
        <v>0</v>
      </c>
      <c r="O299" s="154">
        <f t="shared" ca="1" si="15"/>
        <v>0</v>
      </c>
      <c r="P299" s="154">
        <f t="shared" ca="1" si="16"/>
        <v>0</v>
      </c>
      <c r="Q299" s="240" t="str">
        <f t="shared" ca="1" si="17"/>
        <v/>
      </c>
      <c r="R299" s="244"/>
      <c r="S299" s="244"/>
      <c r="T299" s="65">
        <v>950</v>
      </c>
      <c r="U299" s="67">
        <v>5000</v>
      </c>
      <c r="V299" s="67">
        <f t="shared" si="18"/>
        <v>4750000</v>
      </c>
      <c r="W299" s="247">
        <v>950</v>
      </c>
      <c r="X299" s="247">
        <v>5000</v>
      </c>
      <c r="Y299" s="67">
        <f t="shared" si="19"/>
        <v>4750000</v>
      </c>
      <c r="Z299" s="247"/>
      <c r="AA299" s="244"/>
    </row>
    <row r="300" spans="1:29" ht="13.2" x14ac:dyDescent="0.25">
      <c r="A300" s="1" t="s">
        <v>262</v>
      </c>
      <c r="B300" s="65"/>
      <c r="C300" s="66" t="s">
        <v>743</v>
      </c>
      <c r="D300" s="65">
        <v>50</v>
      </c>
      <c r="E300" s="65" t="s">
        <v>263</v>
      </c>
      <c r="F300" s="67">
        <v>220000</v>
      </c>
      <c r="G300" s="154">
        <f t="shared" si="12"/>
        <v>11000000</v>
      </c>
      <c r="H300" s="188"/>
      <c r="I300" s="66" t="s">
        <v>743</v>
      </c>
      <c r="J300" s="65" cm="1">
        <f t="array" aca="1" ref="J300" ca="1">INDIRECT($J$5&amp;ROW())</f>
        <v>50</v>
      </c>
      <c r="K300" s="65" t="s">
        <v>263</v>
      </c>
      <c r="L300" s="67" cm="1">
        <f t="array" aca="1" ref="L300" ca="1">INDIRECT($L$5&amp;ROW())</f>
        <v>220000</v>
      </c>
      <c r="M300" s="67">
        <f t="shared" ca="1" si="13"/>
        <v>11000000</v>
      </c>
      <c r="N300" s="67">
        <f t="shared" ca="1" si="14"/>
        <v>0</v>
      </c>
      <c r="O300" s="154">
        <f t="shared" ca="1" si="15"/>
        <v>0</v>
      </c>
      <c r="P300" s="154">
        <f t="shared" ca="1" si="16"/>
        <v>0</v>
      </c>
      <c r="Q300" s="240" t="str">
        <f t="shared" ca="1" si="17"/>
        <v/>
      </c>
      <c r="R300" s="244"/>
      <c r="S300" s="244"/>
      <c r="T300" s="65">
        <v>50</v>
      </c>
      <c r="U300" s="67">
        <v>220000</v>
      </c>
      <c r="V300" s="67">
        <f t="shared" si="18"/>
        <v>11000000</v>
      </c>
      <c r="W300" s="247">
        <v>50</v>
      </c>
      <c r="X300" s="247">
        <v>220000</v>
      </c>
      <c r="Y300" s="67">
        <f t="shared" si="19"/>
        <v>11000000</v>
      </c>
      <c r="Z300" s="247"/>
      <c r="AA300" s="244"/>
    </row>
    <row r="301" spans="1:29" ht="13.2" x14ac:dyDescent="0.25">
      <c r="A301" s="1" t="s">
        <v>264</v>
      </c>
      <c r="B301" s="65"/>
      <c r="C301" s="66" t="s">
        <v>744</v>
      </c>
      <c r="D301" s="65">
        <v>950</v>
      </c>
      <c r="E301" s="65" t="s">
        <v>261</v>
      </c>
      <c r="F301" s="67">
        <v>25000</v>
      </c>
      <c r="G301" s="154">
        <f t="shared" si="12"/>
        <v>23750000</v>
      </c>
      <c r="H301" s="188"/>
      <c r="I301" s="66" t="s">
        <v>744</v>
      </c>
      <c r="J301" s="65" cm="1">
        <f t="array" aca="1" ref="J301" ca="1">INDIRECT($J$5&amp;ROW())</f>
        <v>950</v>
      </c>
      <c r="K301" s="65" t="s">
        <v>261</v>
      </c>
      <c r="L301" s="67" cm="1">
        <f t="array" aca="1" ref="L301" ca="1">INDIRECT($L$5&amp;ROW())</f>
        <v>25000</v>
      </c>
      <c r="M301" s="67">
        <f t="shared" ca="1" si="13"/>
        <v>23750000</v>
      </c>
      <c r="N301" s="67">
        <f t="shared" ca="1" si="14"/>
        <v>0</v>
      </c>
      <c r="O301" s="154">
        <f t="shared" ca="1" si="15"/>
        <v>0</v>
      </c>
      <c r="P301" s="154">
        <f t="shared" ca="1" si="16"/>
        <v>0</v>
      </c>
      <c r="Q301" s="240" t="str">
        <f t="shared" ca="1" si="17"/>
        <v/>
      </c>
      <c r="R301" s="244"/>
      <c r="S301" s="244"/>
      <c r="T301" s="65">
        <v>950</v>
      </c>
      <c r="U301" s="67">
        <v>25000</v>
      </c>
      <c r="V301" s="67">
        <f t="shared" si="18"/>
        <v>23750000</v>
      </c>
      <c r="W301" s="247">
        <v>950</v>
      </c>
      <c r="X301" s="247">
        <v>25000</v>
      </c>
      <c r="Y301" s="67">
        <f t="shared" si="19"/>
        <v>23750000</v>
      </c>
      <c r="Z301" s="247"/>
      <c r="AA301" s="244"/>
    </row>
    <row r="302" spans="1:29" ht="13.2" x14ac:dyDescent="0.25">
      <c r="A302" s="1" t="s">
        <v>265</v>
      </c>
      <c r="B302" s="80" t="s">
        <v>266</v>
      </c>
      <c r="C302" s="81" t="s">
        <v>267</v>
      </c>
      <c r="D302" s="80"/>
      <c r="E302" s="80"/>
      <c r="F302" s="82"/>
      <c r="G302" s="159">
        <f>SUM(G303,G305)</f>
        <v>150000000</v>
      </c>
      <c r="H302" s="193" t="s">
        <v>266</v>
      </c>
      <c r="I302" s="81" t="s">
        <v>267</v>
      </c>
      <c r="J302" s="80"/>
      <c r="K302" s="80"/>
      <c r="L302" s="82"/>
      <c r="M302" s="82">
        <f ca="1">SUM(M303,M305)</f>
        <v>119000000</v>
      </c>
      <c r="N302" s="82">
        <f ca="1">SUM(N303,N305)</f>
        <v>31000000</v>
      </c>
      <c r="O302" s="159">
        <f ca="1">SUM(O303,O305)</f>
        <v>0</v>
      </c>
      <c r="P302" s="159">
        <f ca="1">SUM(P303,P305)</f>
        <v>31000000</v>
      </c>
      <c r="Q302" s="285"/>
      <c r="R302" s="244" t="s">
        <v>505</v>
      </c>
      <c r="S302" s="244" t="s">
        <v>506</v>
      </c>
      <c r="T302" s="80"/>
      <c r="U302" s="82"/>
      <c r="V302" s="82"/>
      <c r="W302" s="247"/>
      <c r="X302" s="244"/>
      <c r="Y302" s="244"/>
      <c r="Z302" s="247"/>
      <c r="AA302" s="244"/>
      <c r="AC302" s="311"/>
    </row>
    <row r="303" spans="1:29" ht="13.2" x14ac:dyDescent="0.25">
      <c r="A303" s="1" t="s">
        <v>268</v>
      </c>
      <c r="B303" s="68" t="s">
        <v>745</v>
      </c>
      <c r="C303" s="69" t="s">
        <v>269</v>
      </c>
      <c r="D303" s="68"/>
      <c r="E303" s="68"/>
      <c r="F303" s="70"/>
      <c r="G303" s="155">
        <f>G304</f>
        <v>30000000</v>
      </c>
      <c r="H303" s="189" t="s">
        <v>745</v>
      </c>
      <c r="I303" s="69" t="s">
        <v>269</v>
      </c>
      <c r="J303" s="68"/>
      <c r="K303" s="68"/>
      <c r="L303" s="70"/>
      <c r="M303" s="70">
        <f ca="1">M304</f>
        <v>9000000</v>
      </c>
      <c r="N303" s="70">
        <f ca="1">N304</f>
        <v>21000000</v>
      </c>
      <c r="O303" s="155">
        <f ca="1">O304</f>
        <v>0</v>
      </c>
      <c r="P303" s="155">
        <f ca="1">P304</f>
        <v>21000000</v>
      </c>
      <c r="Q303" s="281"/>
      <c r="R303" s="244"/>
      <c r="S303" s="244"/>
      <c r="T303" s="68"/>
      <c r="U303" s="70"/>
      <c r="V303" s="70"/>
      <c r="W303" s="247"/>
      <c r="X303" s="244"/>
      <c r="Y303" s="244"/>
      <c r="Z303" s="247"/>
      <c r="AA303" s="244"/>
      <c r="AC303" s="311" t="s">
        <v>506</v>
      </c>
    </row>
    <row r="304" spans="1:29" ht="13.2" x14ac:dyDescent="0.25">
      <c r="A304" s="1" t="s">
        <v>270</v>
      </c>
      <c r="B304" s="65"/>
      <c r="C304" s="66" t="s">
        <v>746</v>
      </c>
      <c r="D304" s="65">
        <v>12</v>
      </c>
      <c r="E304" s="65" t="s">
        <v>247</v>
      </c>
      <c r="F304" s="67">
        <v>2500000</v>
      </c>
      <c r="G304" s="154">
        <f>ROUNDDOWN(D304*F304,-3)</f>
        <v>30000000</v>
      </c>
      <c r="H304" s="188"/>
      <c r="I304" s="271" t="s">
        <v>746</v>
      </c>
      <c r="J304" s="272" cm="1">
        <f t="array" aca="1" ref="J304" ca="1">INDIRECT($J$5&amp;ROW())</f>
        <v>12</v>
      </c>
      <c r="K304" s="272" t="s">
        <v>247</v>
      </c>
      <c r="L304" s="274" cm="1">
        <f t="array" aca="1" ref="L304" ca="1">INDIRECT($L$5&amp;ROW())</f>
        <v>750000</v>
      </c>
      <c r="M304" s="274">
        <f ca="1">ROUNDDOWN(J304*L304,-3)</f>
        <v>9000000</v>
      </c>
      <c r="N304" s="274">
        <f ca="1">G304-M304</f>
        <v>21000000</v>
      </c>
      <c r="O304" s="154">
        <f ca="1">M304-Y304</f>
        <v>0</v>
      </c>
      <c r="P304" s="154">
        <f ca="1">IF(N304=0,O304-N304,IF(N304&lt;0,N304+O304,IF(N304&gt;0,N304-O304)))</f>
        <v>21000000</v>
      </c>
      <c r="Q304" s="253" t="str">
        <f ca="1">IF(AND(ISBLANK(H304),N304&lt;&gt;0),"Rev","")</f>
        <v>Rev</v>
      </c>
      <c r="R304" s="244"/>
      <c r="S304" s="244"/>
      <c r="T304" s="65">
        <v>12</v>
      </c>
      <c r="U304" s="67">
        <v>750000</v>
      </c>
      <c r="V304" s="67">
        <f>ROUNDDOWN(T304*U304,-3)</f>
        <v>9000000</v>
      </c>
      <c r="W304" s="247">
        <v>12</v>
      </c>
      <c r="X304" s="247">
        <v>750000</v>
      </c>
      <c r="Y304" s="67">
        <f>ROUNDDOWN(W304*X304,-3)</f>
        <v>9000000</v>
      </c>
      <c r="Z304" s="247"/>
      <c r="AA304" s="244"/>
    </row>
    <row r="305" spans="1:29" ht="13.2" x14ac:dyDescent="0.25">
      <c r="A305" s="1" t="s">
        <v>271</v>
      </c>
      <c r="B305" s="62" t="s">
        <v>532</v>
      </c>
      <c r="C305" s="63" t="s">
        <v>159</v>
      </c>
      <c r="D305" s="62"/>
      <c r="E305" s="62"/>
      <c r="F305" s="64"/>
      <c r="G305" s="153">
        <f>SUM(G306:G307)</f>
        <v>120000000</v>
      </c>
      <c r="H305" s="187" t="s">
        <v>532</v>
      </c>
      <c r="I305" s="63" t="s">
        <v>159</v>
      </c>
      <c r="J305" s="62"/>
      <c r="K305" s="62"/>
      <c r="L305" s="64"/>
      <c r="M305" s="64">
        <f ca="1">SUM(M306:M307)</f>
        <v>110000000</v>
      </c>
      <c r="N305" s="64">
        <f ca="1">SUM(N306:N307)</f>
        <v>10000000</v>
      </c>
      <c r="O305" s="153">
        <f ca="1">SUM(O306:O307)</f>
        <v>0</v>
      </c>
      <c r="P305" s="153">
        <f ca="1">SUM(P306:P307)</f>
        <v>10000000</v>
      </c>
      <c r="Q305" s="280"/>
      <c r="R305" s="244"/>
      <c r="S305" s="244"/>
      <c r="T305" s="62"/>
      <c r="U305" s="64"/>
      <c r="V305" s="64"/>
      <c r="W305" s="247"/>
      <c r="X305" s="244"/>
      <c r="Y305" s="244"/>
      <c r="Z305" s="247"/>
      <c r="AA305" s="244"/>
      <c r="AC305" s="311" t="s">
        <v>506</v>
      </c>
    </row>
    <row r="306" spans="1:29" ht="13.2" x14ac:dyDescent="0.25">
      <c r="A306" s="1" t="s">
        <v>272</v>
      </c>
      <c r="B306" s="65"/>
      <c r="C306" s="66" t="s">
        <v>747</v>
      </c>
      <c r="D306" s="65">
        <v>12</v>
      </c>
      <c r="E306" s="65" t="s">
        <v>247</v>
      </c>
      <c r="F306" s="67">
        <v>5000000</v>
      </c>
      <c r="G306" s="154">
        <f>ROUNDDOWN(D306*F306,-3)</f>
        <v>60000000</v>
      </c>
      <c r="H306" s="188"/>
      <c r="I306" s="66" t="s">
        <v>747</v>
      </c>
      <c r="J306" s="65" cm="1">
        <f t="array" aca="1" ref="J306" ca="1">INDIRECT($J$5&amp;ROW())</f>
        <v>12</v>
      </c>
      <c r="K306" s="65" t="s">
        <v>247</v>
      </c>
      <c r="L306" s="67" cm="1">
        <f t="array" aca="1" ref="L306" ca="1">INDIRECT($L$5&amp;ROW())</f>
        <v>5000000</v>
      </c>
      <c r="M306" s="67">
        <f ca="1">ROUNDDOWN(J306*L306,-3)</f>
        <v>60000000</v>
      </c>
      <c r="N306" s="67">
        <f ca="1">G306-M306</f>
        <v>0</v>
      </c>
      <c r="O306" s="154">
        <f ca="1">M306-Y306</f>
        <v>0</v>
      </c>
      <c r="P306" s="154">
        <f ca="1">IF(N306=0,O306-N306,IF(N306&lt;0,N306+O306,IF(N306&gt;0,N306-O306)))</f>
        <v>0</v>
      </c>
      <c r="Q306" s="240" t="str">
        <f ca="1">IF(AND(ISBLANK(H306),N306&lt;&gt;0),"Rev","")</f>
        <v/>
      </c>
      <c r="R306" s="244"/>
      <c r="S306" s="244"/>
      <c r="T306" s="65">
        <v>12</v>
      </c>
      <c r="U306" s="67">
        <v>5000000</v>
      </c>
      <c r="V306" s="67">
        <f>ROUNDDOWN(T306*U306,-3)</f>
        <v>60000000</v>
      </c>
      <c r="W306" s="247">
        <v>12</v>
      </c>
      <c r="X306" s="247">
        <v>5000000</v>
      </c>
      <c r="Y306" s="67">
        <f>ROUNDDOWN(W306*X306,-3)</f>
        <v>60000000</v>
      </c>
      <c r="Z306" s="247"/>
      <c r="AA306" s="244"/>
    </row>
    <row r="307" spans="1:29" ht="13.2" x14ac:dyDescent="0.25">
      <c r="A307" s="1" t="s">
        <v>273</v>
      </c>
      <c r="B307" s="65"/>
      <c r="C307" s="66" t="s">
        <v>748</v>
      </c>
      <c r="D307" s="65">
        <v>1</v>
      </c>
      <c r="E307" s="65" t="s">
        <v>147</v>
      </c>
      <c r="F307" s="67">
        <v>60000000</v>
      </c>
      <c r="G307" s="154">
        <f>ROUNDDOWN(D307*F307,-3)</f>
        <v>60000000</v>
      </c>
      <c r="H307" s="188"/>
      <c r="I307" s="271" t="s">
        <v>748</v>
      </c>
      <c r="J307" s="272" cm="1">
        <f t="array" aca="1" ref="J307" ca="1">INDIRECT($J$5&amp;ROW())</f>
        <v>1</v>
      </c>
      <c r="K307" s="272" t="s">
        <v>147</v>
      </c>
      <c r="L307" s="274" cm="1">
        <f t="array" aca="1" ref="L307" ca="1">INDIRECT($L$5&amp;ROW())</f>
        <v>50000000</v>
      </c>
      <c r="M307" s="274">
        <f ca="1">ROUNDDOWN(J307*L307,-3)</f>
        <v>50000000</v>
      </c>
      <c r="N307" s="274">
        <f ca="1">G307-M307</f>
        <v>10000000</v>
      </c>
      <c r="O307" s="154">
        <f ca="1">M307-Y307</f>
        <v>0</v>
      </c>
      <c r="P307" s="154">
        <f ca="1">IF(N307=0,O307-N307,IF(N307&lt;0,N307+O307,IF(N307&gt;0,N307-O307)))</f>
        <v>10000000</v>
      </c>
      <c r="Q307" s="253" t="str">
        <f ca="1">IF(AND(ISBLANK(H307),N307&lt;&gt;0),"Rev","")</f>
        <v>Rev</v>
      </c>
      <c r="R307" s="244"/>
      <c r="S307" s="244"/>
      <c r="T307" s="65">
        <v>1</v>
      </c>
      <c r="U307" s="67">
        <v>50000000</v>
      </c>
      <c r="V307" s="67">
        <f>ROUNDDOWN(T307*U307,-3)</f>
        <v>50000000</v>
      </c>
      <c r="W307" s="247">
        <v>1</v>
      </c>
      <c r="X307" s="247">
        <v>50000000</v>
      </c>
      <c r="Y307" s="67">
        <f>ROUNDDOWN(W307*X307,-3)</f>
        <v>50000000</v>
      </c>
      <c r="Z307" s="247"/>
      <c r="AA307" s="244"/>
    </row>
    <row r="308" spans="1:29" ht="13.2" x14ac:dyDescent="0.25">
      <c r="A308" s="1" t="s">
        <v>274</v>
      </c>
      <c r="B308" s="80" t="s">
        <v>275</v>
      </c>
      <c r="C308" s="81" t="s">
        <v>276</v>
      </c>
      <c r="D308" s="80"/>
      <c r="E308" s="80"/>
      <c r="F308" s="82"/>
      <c r="G308" s="159">
        <f>SUM(G309,G319)</f>
        <v>498162000</v>
      </c>
      <c r="H308" s="193" t="s">
        <v>275</v>
      </c>
      <c r="I308" s="81" t="s">
        <v>276</v>
      </c>
      <c r="J308" s="80"/>
      <c r="K308" s="80"/>
      <c r="L308" s="82"/>
      <c r="M308" s="82">
        <f ca="1">SUM(M309,M319)</f>
        <v>410362000</v>
      </c>
      <c r="N308" s="82">
        <f ca="1">SUM(N309,N319)</f>
        <v>87800000</v>
      </c>
      <c r="O308" s="159">
        <f ca="1">SUM(O309,O319)</f>
        <v>0</v>
      </c>
      <c r="P308" s="159">
        <f ca="1">SUM(P309,P319)</f>
        <v>87800000</v>
      </c>
      <c r="Q308" s="285"/>
      <c r="R308" s="244" t="s">
        <v>505</v>
      </c>
      <c r="S308" s="244" t="s">
        <v>506</v>
      </c>
      <c r="T308" s="80"/>
      <c r="U308" s="82"/>
      <c r="V308" s="82"/>
      <c r="W308" s="247"/>
      <c r="X308" s="244"/>
      <c r="Y308" s="244"/>
      <c r="Z308" s="247"/>
      <c r="AA308" s="244"/>
      <c r="AC308" s="311"/>
    </row>
    <row r="309" spans="1:29" ht="13.2" x14ac:dyDescent="0.25">
      <c r="A309" s="1" t="s">
        <v>277</v>
      </c>
      <c r="B309" s="68" t="s">
        <v>749</v>
      </c>
      <c r="C309" s="69" t="s">
        <v>278</v>
      </c>
      <c r="D309" s="68"/>
      <c r="E309" s="68"/>
      <c r="F309" s="70"/>
      <c r="G309" s="155">
        <f>SUM(G310:G318)</f>
        <v>462162000</v>
      </c>
      <c r="H309" s="189" t="s">
        <v>749</v>
      </c>
      <c r="I309" s="69" t="s">
        <v>278</v>
      </c>
      <c r="J309" s="68"/>
      <c r="K309" s="68"/>
      <c r="L309" s="70"/>
      <c r="M309" s="70">
        <f ca="1">SUM(M310:M318)</f>
        <v>374362000</v>
      </c>
      <c r="N309" s="70">
        <f ca="1">SUM(N310:N318)</f>
        <v>87800000</v>
      </c>
      <c r="O309" s="155">
        <f ca="1">SUM(O310:O318)</f>
        <v>0</v>
      </c>
      <c r="P309" s="155">
        <f ca="1">SUM(P310:P318)</f>
        <v>87800000</v>
      </c>
      <c r="Q309" s="281"/>
      <c r="R309" s="244"/>
      <c r="S309" s="244"/>
      <c r="T309" s="68"/>
      <c r="U309" s="70"/>
      <c r="V309" s="70"/>
      <c r="W309" s="247"/>
      <c r="X309" s="244"/>
      <c r="Y309" s="244"/>
      <c r="Z309" s="247"/>
      <c r="AA309" s="244"/>
      <c r="AC309" s="311" t="s">
        <v>506</v>
      </c>
    </row>
    <row r="310" spans="1:29" ht="26.4" x14ac:dyDescent="0.25">
      <c r="A310" s="1" t="s">
        <v>279</v>
      </c>
      <c r="B310" s="65"/>
      <c r="C310" s="66" t="s">
        <v>750</v>
      </c>
      <c r="D310" s="65">
        <v>1</v>
      </c>
      <c r="E310" s="65" t="s">
        <v>111</v>
      </c>
      <c r="F310" s="67">
        <v>38730000</v>
      </c>
      <c r="G310" s="154">
        <f t="shared" ref="G310:G318" si="20">ROUNDDOWN(D310*F310,-3)</f>
        <v>38730000</v>
      </c>
      <c r="H310" s="188"/>
      <c r="I310" s="66" t="s">
        <v>750</v>
      </c>
      <c r="J310" s="65" cm="1">
        <f t="array" aca="1" ref="J310" ca="1">INDIRECT($J$5&amp;ROW())</f>
        <v>1</v>
      </c>
      <c r="K310" s="65" t="s">
        <v>111</v>
      </c>
      <c r="L310" s="67" cm="1">
        <f t="array" aca="1" ref="L310" ca="1">INDIRECT($L$5&amp;ROW())</f>
        <v>38730000</v>
      </c>
      <c r="M310" s="67">
        <f t="shared" ref="M310:M318" ca="1" si="21">ROUNDDOWN(J310*L310,-3)</f>
        <v>38730000</v>
      </c>
      <c r="N310" s="67">
        <f t="shared" ref="N310:N318" ca="1" si="22">G310-M310</f>
        <v>0</v>
      </c>
      <c r="O310" s="154">
        <f t="shared" ref="O310:O318" ca="1" si="23">M310-Y310</f>
        <v>0</v>
      </c>
      <c r="P310" s="154">
        <f t="shared" ref="P310:P318" ca="1" si="24">IF(N310=0,O310-N310,IF(N310&lt;0,N310+O310,IF(N310&gt;0,N310-O310)))</f>
        <v>0</v>
      </c>
      <c r="Q310" s="240" t="str">
        <f t="shared" ref="Q310:Q318" ca="1" si="25">IF(AND(ISBLANK(H310),N310&lt;&gt;0),"Rev","")</f>
        <v/>
      </c>
      <c r="R310" s="244"/>
      <c r="S310" s="244"/>
      <c r="T310" s="65">
        <v>1</v>
      </c>
      <c r="U310" s="67">
        <v>38730000</v>
      </c>
      <c r="V310" s="67">
        <f t="shared" ref="V310:V318" si="26">ROUNDDOWN(T310*U310,-3)</f>
        <v>38730000</v>
      </c>
      <c r="W310" s="247">
        <v>1</v>
      </c>
      <c r="X310" s="247">
        <v>38730000</v>
      </c>
      <c r="Y310" s="67">
        <f t="shared" ref="Y310:Y318" si="27">ROUNDDOWN(W310*X310,-3)</f>
        <v>38730000</v>
      </c>
      <c r="Z310" s="247"/>
      <c r="AA310" s="244"/>
    </row>
    <row r="311" spans="1:29" ht="13.2" x14ac:dyDescent="0.25">
      <c r="A311" s="1" t="s">
        <v>280</v>
      </c>
      <c r="B311" s="65"/>
      <c r="C311" s="66" t="s">
        <v>751</v>
      </c>
      <c r="D311" s="65">
        <v>8</v>
      </c>
      <c r="E311" s="65" t="s">
        <v>752</v>
      </c>
      <c r="F311" s="67">
        <v>32850000</v>
      </c>
      <c r="G311" s="154">
        <f t="shared" si="20"/>
        <v>262800000</v>
      </c>
      <c r="H311" s="188"/>
      <c r="I311" s="271" t="s">
        <v>751</v>
      </c>
      <c r="J311" s="272" cm="1">
        <f t="array" aca="1" ref="J311" ca="1">INDIRECT($J$5&amp;ROW())</f>
        <v>7</v>
      </c>
      <c r="K311" s="272" t="s">
        <v>111</v>
      </c>
      <c r="L311" s="274" cm="1">
        <f t="array" aca="1" ref="L311" ca="1">INDIRECT($L$5&amp;ROW())</f>
        <v>25000000</v>
      </c>
      <c r="M311" s="274">
        <f t="shared" ca="1" si="21"/>
        <v>175000000</v>
      </c>
      <c r="N311" s="274">
        <f t="shared" ca="1" si="22"/>
        <v>87800000</v>
      </c>
      <c r="O311" s="154">
        <f t="shared" ca="1" si="23"/>
        <v>0</v>
      </c>
      <c r="P311" s="154">
        <f t="shared" ca="1" si="24"/>
        <v>87800000</v>
      </c>
      <c r="Q311" s="253" t="str">
        <f t="shared" ca="1" si="25"/>
        <v>Rev</v>
      </c>
      <c r="R311" s="244"/>
      <c r="S311" s="244"/>
      <c r="T311" s="65">
        <v>7</v>
      </c>
      <c r="U311" s="67">
        <v>25000000</v>
      </c>
      <c r="V311" s="67">
        <f t="shared" si="26"/>
        <v>175000000</v>
      </c>
      <c r="W311" s="247">
        <v>7</v>
      </c>
      <c r="X311" s="247">
        <v>25000000</v>
      </c>
      <c r="Y311" s="67">
        <f t="shared" si="27"/>
        <v>175000000</v>
      </c>
      <c r="Z311" s="247"/>
      <c r="AA311" s="244"/>
    </row>
    <row r="312" spans="1:29" ht="13.2" x14ac:dyDescent="0.25">
      <c r="A312" s="1" t="s">
        <v>281</v>
      </c>
      <c r="B312" s="65"/>
      <c r="C312" s="66" t="s">
        <v>753</v>
      </c>
      <c r="D312" s="65">
        <v>5</v>
      </c>
      <c r="E312" s="65" t="s">
        <v>111</v>
      </c>
      <c r="F312" s="67">
        <v>3640000</v>
      </c>
      <c r="G312" s="154">
        <f t="shared" si="20"/>
        <v>18200000</v>
      </c>
      <c r="H312" s="188"/>
      <c r="I312" s="66" t="s">
        <v>753</v>
      </c>
      <c r="J312" s="65" cm="1">
        <f t="array" aca="1" ref="J312" ca="1">INDIRECT($J$5&amp;ROW())</f>
        <v>5</v>
      </c>
      <c r="K312" s="65" t="s">
        <v>111</v>
      </c>
      <c r="L312" s="67" cm="1">
        <f t="array" aca="1" ref="L312" ca="1">INDIRECT($L$5&amp;ROW())</f>
        <v>3640000</v>
      </c>
      <c r="M312" s="67">
        <f t="shared" ca="1" si="21"/>
        <v>18200000</v>
      </c>
      <c r="N312" s="67">
        <f t="shared" ca="1" si="22"/>
        <v>0</v>
      </c>
      <c r="O312" s="154">
        <f t="shared" ca="1" si="23"/>
        <v>0</v>
      </c>
      <c r="P312" s="154">
        <f t="shared" ca="1" si="24"/>
        <v>0</v>
      </c>
      <c r="Q312" s="240" t="str">
        <f t="shared" ca="1" si="25"/>
        <v/>
      </c>
      <c r="R312" s="244"/>
      <c r="S312" s="244"/>
      <c r="T312" s="65">
        <v>5</v>
      </c>
      <c r="U312" s="67">
        <v>3640000</v>
      </c>
      <c r="V312" s="67">
        <f t="shared" si="26"/>
        <v>18200000</v>
      </c>
      <c r="W312" s="247">
        <v>5</v>
      </c>
      <c r="X312" s="247">
        <v>3640000</v>
      </c>
      <c r="Y312" s="67">
        <f t="shared" si="27"/>
        <v>18200000</v>
      </c>
      <c r="Z312" s="247"/>
      <c r="AA312" s="244"/>
    </row>
    <row r="313" spans="1:29" ht="13.2" x14ac:dyDescent="0.25">
      <c r="A313" s="1" t="s">
        <v>282</v>
      </c>
      <c r="B313" s="65"/>
      <c r="C313" s="66" t="s">
        <v>754</v>
      </c>
      <c r="D313" s="65">
        <v>30</v>
      </c>
      <c r="E313" s="65" t="s">
        <v>111</v>
      </c>
      <c r="F313" s="67">
        <v>730000</v>
      </c>
      <c r="G313" s="154">
        <f t="shared" si="20"/>
        <v>21900000</v>
      </c>
      <c r="H313" s="188"/>
      <c r="I313" s="66" t="s">
        <v>754</v>
      </c>
      <c r="J313" s="65" cm="1">
        <f t="array" aca="1" ref="J313" ca="1">INDIRECT($J$5&amp;ROW())</f>
        <v>30</v>
      </c>
      <c r="K313" s="65" t="s">
        <v>111</v>
      </c>
      <c r="L313" s="67" cm="1">
        <f t="array" aca="1" ref="L313" ca="1">INDIRECT($L$5&amp;ROW())</f>
        <v>730000</v>
      </c>
      <c r="M313" s="67">
        <f t="shared" ca="1" si="21"/>
        <v>21900000</v>
      </c>
      <c r="N313" s="67">
        <f t="shared" ca="1" si="22"/>
        <v>0</v>
      </c>
      <c r="O313" s="154">
        <f t="shared" ca="1" si="23"/>
        <v>0</v>
      </c>
      <c r="P313" s="154">
        <f t="shared" ca="1" si="24"/>
        <v>0</v>
      </c>
      <c r="Q313" s="240" t="str">
        <f t="shared" ca="1" si="25"/>
        <v/>
      </c>
      <c r="R313" s="244"/>
      <c r="S313" s="244"/>
      <c r="T313" s="65">
        <v>30</v>
      </c>
      <c r="U313" s="67">
        <v>730000</v>
      </c>
      <c r="V313" s="67">
        <f t="shared" si="26"/>
        <v>21900000</v>
      </c>
      <c r="W313" s="247">
        <v>30</v>
      </c>
      <c r="X313" s="247">
        <v>730000</v>
      </c>
      <c r="Y313" s="67">
        <f t="shared" si="27"/>
        <v>21900000</v>
      </c>
      <c r="Z313" s="247"/>
      <c r="AA313" s="244"/>
    </row>
    <row r="314" spans="1:29" ht="13.2" x14ac:dyDescent="0.25">
      <c r="A314" s="1" t="s">
        <v>283</v>
      </c>
      <c r="B314" s="65"/>
      <c r="C314" s="66" t="s">
        <v>755</v>
      </c>
      <c r="D314" s="65">
        <v>35</v>
      </c>
      <c r="E314" s="65" t="s">
        <v>111</v>
      </c>
      <c r="F314" s="67">
        <v>730000</v>
      </c>
      <c r="G314" s="154">
        <f t="shared" si="20"/>
        <v>25550000</v>
      </c>
      <c r="H314" s="188"/>
      <c r="I314" s="66" t="s">
        <v>755</v>
      </c>
      <c r="J314" s="65" cm="1">
        <f t="array" aca="1" ref="J314" ca="1">INDIRECT($J$5&amp;ROW())</f>
        <v>35</v>
      </c>
      <c r="K314" s="65" t="s">
        <v>111</v>
      </c>
      <c r="L314" s="67" cm="1">
        <f t="array" aca="1" ref="L314" ca="1">INDIRECT($L$5&amp;ROW())</f>
        <v>730000</v>
      </c>
      <c r="M314" s="67">
        <f t="shared" ca="1" si="21"/>
        <v>25550000</v>
      </c>
      <c r="N314" s="67">
        <f t="shared" ca="1" si="22"/>
        <v>0</v>
      </c>
      <c r="O314" s="154">
        <f t="shared" ca="1" si="23"/>
        <v>0</v>
      </c>
      <c r="P314" s="154">
        <f t="shared" ca="1" si="24"/>
        <v>0</v>
      </c>
      <c r="Q314" s="240" t="str">
        <f t="shared" ca="1" si="25"/>
        <v/>
      </c>
      <c r="R314" s="244"/>
      <c r="S314" s="244"/>
      <c r="T314" s="65">
        <v>35</v>
      </c>
      <c r="U314" s="67">
        <v>730000</v>
      </c>
      <c r="V314" s="67">
        <f t="shared" si="26"/>
        <v>25550000</v>
      </c>
      <c r="W314" s="247">
        <v>35</v>
      </c>
      <c r="X314" s="247">
        <v>730000</v>
      </c>
      <c r="Y314" s="67">
        <f t="shared" si="27"/>
        <v>25550000</v>
      </c>
      <c r="Z314" s="247"/>
      <c r="AA314" s="244"/>
    </row>
    <row r="315" spans="1:29" ht="13.2" x14ac:dyDescent="0.25">
      <c r="A315" s="1" t="s">
        <v>284</v>
      </c>
      <c r="B315" s="65"/>
      <c r="C315" s="66" t="s">
        <v>756</v>
      </c>
      <c r="D315" s="65">
        <v>40</v>
      </c>
      <c r="E315" s="65" t="s">
        <v>111</v>
      </c>
      <c r="F315" s="67">
        <v>690000</v>
      </c>
      <c r="G315" s="154">
        <f t="shared" si="20"/>
        <v>27600000</v>
      </c>
      <c r="H315" s="188"/>
      <c r="I315" s="66" t="s">
        <v>756</v>
      </c>
      <c r="J315" s="65" cm="1">
        <f t="array" aca="1" ref="J315" ca="1">INDIRECT($J$5&amp;ROW())</f>
        <v>40</v>
      </c>
      <c r="K315" s="65" t="s">
        <v>111</v>
      </c>
      <c r="L315" s="67" cm="1">
        <f t="array" aca="1" ref="L315" ca="1">INDIRECT($L$5&amp;ROW())</f>
        <v>690000</v>
      </c>
      <c r="M315" s="67">
        <f t="shared" ca="1" si="21"/>
        <v>27600000</v>
      </c>
      <c r="N315" s="67">
        <f t="shared" ca="1" si="22"/>
        <v>0</v>
      </c>
      <c r="O315" s="154">
        <f t="shared" ca="1" si="23"/>
        <v>0</v>
      </c>
      <c r="P315" s="154">
        <f t="shared" ca="1" si="24"/>
        <v>0</v>
      </c>
      <c r="Q315" s="240" t="str">
        <f t="shared" ca="1" si="25"/>
        <v/>
      </c>
      <c r="R315" s="244"/>
      <c r="S315" s="244"/>
      <c r="T315" s="65">
        <v>40</v>
      </c>
      <c r="U315" s="67">
        <v>690000</v>
      </c>
      <c r="V315" s="67">
        <f t="shared" si="26"/>
        <v>27600000</v>
      </c>
      <c r="W315" s="247">
        <v>40</v>
      </c>
      <c r="X315" s="247">
        <v>690000</v>
      </c>
      <c r="Y315" s="67">
        <f t="shared" si="27"/>
        <v>27600000</v>
      </c>
      <c r="Z315" s="247"/>
      <c r="AA315" s="244"/>
    </row>
    <row r="316" spans="1:29" ht="13.2" x14ac:dyDescent="0.25">
      <c r="A316" s="1" t="s">
        <v>285</v>
      </c>
      <c r="B316" s="65"/>
      <c r="C316" s="66" t="s">
        <v>757</v>
      </c>
      <c r="D316" s="65">
        <v>3</v>
      </c>
      <c r="E316" s="65" t="s">
        <v>111</v>
      </c>
      <c r="F316" s="67">
        <v>3500000</v>
      </c>
      <c r="G316" s="154">
        <f t="shared" si="20"/>
        <v>10500000</v>
      </c>
      <c r="H316" s="188"/>
      <c r="I316" s="66" t="s">
        <v>757</v>
      </c>
      <c r="J316" s="65" cm="1">
        <f t="array" aca="1" ref="J316" ca="1">INDIRECT($J$5&amp;ROW())</f>
        <v>3</v>
      </c>
      <c r="K316" s="65" t="s">
        <v>111</v>
      </c>
      <c r="L316" s="67" cm="1">
        <f t="array" aca="1" ref="L316" ca="1">INDIRECT($L$5&amp;ROW())</f>
        <v>3500000</v>
      </c>
      <c r="M316" s="67">
        <f t="shared" ca="1" si="21"/>
        <v>10500000</v>
      </c>
      <c r="N316" s="67">
        <f t="shared" ca="1" si="22"/>
        <v>0</v>
      </c>
      <c r="O316" s="154">
        <f t="shared" ca="1" si="23"/>
        <v>0</v>
      </c>
      <c r="P316" s="154">
        <f t="shared" ca="1" si="24"/>
        <v>0</v>
      </c>
      <c r="Q316" s="240" t="str">
        <f t="shared" ca="1" si="25"/>
        <v/>
      </c>
      <c r="R316" s="244"/>
      <c r="S316" s="244"/>
      <c r="T316" s="65">
        <v>3</v>
      </c>
      <c r="U316" s="67">
        <v>3500000</v>
      </c>
      <c r="V316" s="67">
        <f t="shared" si="26"/>
        <v>10500000</v>
      </c>
      <c r="W316" s="247">
        <v>3</v>
      </c>
      <c r="X316" s="247">
        <v>3500000</v>
      </c>
      <c r="Y316" s="67">
        <f t="shared" si="27"/>
        <v>10500000</v>
      </c>
      <c r="Z316" s="247"/>
      <c r="AA316" s="244"/>
    </row>
    <row r="317" spans="1:29" ht="13.2" x14ac:dyDescent="0.25">
      <c r="A317" s="1" t="s">
        <v>286</v>
      </c>
      <c r="B317" s="65"/>
      <c r="C317" s="66" t="s">
        <v>758</v>
      </c>
      <c r="D317" s="65">
        <v>6</v>
      </c>
      <c r="E317" s="65" t="s">
        <v>111</v>
      </c>
      <c r="F317" s="67">
        <v>470000</v>
      </c>
      <c r="G317" s="154">
        <f t="shared" si="20"/>
        <v>2820000</v>
      </c>
      <c r="H317" s="188"/>
      <c r="I317" s="66" t="s">
        <v>758</v>
      </c>
      <c r="J317" s="65" cm="1">
        <f t="array" aca="1" ref="J317" ca="1">INDIRECT($J$5&amp;ROW())</f>
        <v>6</v>
      </c>
      <c r="K317" s="65" t="s">
        <v>111</v>
      </c>
      <c r="L317" s="67" cm="1">
        <f t="array" aca="1" ref="L317" ca="1">INDIRECT($L$5&amp;ROW())</f>
        <v>470000</v>
      </c>
      <c r="M317" s="67">
        <f t="shared" ca="1" si="21"/>
        <v>2820000</v>
      </c>
      <c r="N317" s="67">
        <f t="shared" ca="1" si="22"/>
        <v>0</v>
      </c>
      <c r="O317" s="154">
        <f t="shared" ca="1" si="23"/>
        <v>0</v>
      </c>
      <c r="P317" s="154">
        <f t="shared" ca="1" si="24"/>
        <v>0</v>
      </c>
      <c r="Q317" s="240" t="str">
        <f t="shared" ca="1" si="25"/>
        <v/>
      </c>
      <c r="R317" s="244"/>
      <c r="S317" s="244"/>
      <c r="T317" s="65">
        <v>6</v>
      </c>
      <c r="U317" s="67">
        <v>470000</v>
      </c>
      <c r="V317" s="67">
        <f t="shared" si="26"/>
        <v>2820000</v>
      </c>
      <c r="W317" s="247">
        <v>6</v>
      </c>
      <c r="X317" s="247">
        <v>470000</v>
      </c>
      <c r="Y317" s="67">
        <f t="shared" si="27"/>
        <v>2820000</v>
      </c>
      <c r="Z317" s="247"/>
      <c r="AA317" s="244"/>
    </row>
    <row r="318" spans="1:29" ht="13.2" x14ac:dyDescent="0.25">
      <c r="A318" s="1" t="s">
        <v>287</v>
      </c>
      <c r="B318" s="65"/>
      <c r="C318" s="66" t="s">
        <v>759</v>
      </c>
      <c r="D318" s="65">
        <v>1</v>
      </c>
      <c r="E318" s="65" t="s">
        <v>147</v>
      </c>
      <c r="F318" s="67">
        <v>54062000</v>
      </c>
      <c r="G318" s="154">
        <f t="shared" si="20"/>
        <v>54062000</v>
      </c>
      <c r="H318" s="188"/>
      <c r="I318" s="66" t="s">
        <v>759</v>
      </c>
      <c r="J318" s="65" cm="1">
        <f t="array" aca="1" ref="J318" ca="1">INDIRECT($J$5&amp;ROW())</f>
        <v>1</v>
      </c>
      <c r="K318" s="65" t="s">
        <v>147</v>
      </c>
      <c r="L318" s="67" cm="1">
        <f t="array" aca="1" ref="L318" ca="1">INDIRECT($L$5&amp;ROW())</f>
        <v>54062000</v>
      </c>
      <c r="M318" s="67">
        <f t="shared" ca="1" si="21"/>
        <v>54062000</v>
      </c>
      <c r="N318" s="67">
        <f t="shared" ca="1" si="22"/>
        <v>0</v>
      </c>
      <c r="O318" s="154">
        <f t="shared" ca="1" si="23"/>
        <v>0</v>
      </c>
      <c r="P318" s="154">
        <f t="shared" ca="1" si="24"/>
        <v>0</v>
      </c>
      <c r="Q318" s="240" t="str">
        <f t="shared" ca="1" si="25"/>
        <v/>
      </c>
      <c r="R318" s="244"/>
      <c r="S318" s="244"/>
      <c r="T318" s="65">
        <v>1</v>
      </c>
      <c r="U318" s="67">
        <v>54062000</v>
      </c>
      <c r="V318" s="67">
        <f t="shared" si="26"/>
        <v>54062000</v>
      </c>
      <c r="W318" s="247">
        <v>1</v>
      </c>
      <c r="X318" s="247">
        <v>54062000</v>
      </c>
      <c r="Y318" s="67">
        <f t="shared" si="27"/>
        <v>54062000</v>
      </c>
      <c r="Z318" s="247"/>
      <c r="AA318" s="244"/>
    </row>
    <row r="319" spans="1:29" ht="13.2" x14ac:dyDescent="0.25">
      <c r="A319" s="1" t="s">
        <v>288</v>
      </c>
      <c r="B319" s="68" t="s">
        <v>760</v>
      </c>
      <c r="C319" s="69" t="s">
        <v>289</v>
      </c>
      <c r="D319" s="68"/>
      <c r="E319" s="68"/>
      <c r="F319" s="70"/>
      <c r="G319" s="155">
        <f>G320</f>
        <v>36000000</v>
      </c>
      <c r="H319" s="189" t="s">
        <v>760</v>
      </c>
      <c r="I319" s="69" t="s">
        <v>289</v>
      </c>
      <c r="J319" s="68"/>
      <c r="K319" s="68"/>
      <c r="L319" s="70"/>
      <c r="M319" s="70">
        <f ca="1">M320</f>
        <v>36000000</v>
      </c>
      <c r="N319" s="70">
        <f ca="1">N320</f>
        <v>0</v>
      </c>
      <c r="O319" s="155">
        <f ca="1">O320</f>
        <v>0</v>
      </c>
      <c r="P319" s="155">
        <f ca="1">P320</f>
        <v>0</v>
      </c>
      <c r="Q319" s="281"/>
      <c r="R319" s="244"/>
      <c r="S319" s="244"/>
      <c r="T319" s="68"/>
      <c r="U319" s="70"/>
      <c r="V319" s="70"/>
      <c r="W319" s="247"/>
      <c r="X319" s="244"/>
      <c r="Y319" s="244"/>
      <c r="Z319" s="247"/>
      <c r="AA319" s="244"/>
      <c r="AC319" s="311" t="s">
        <v>506</v>
      </c>
    </row>
    <row r="320" spans="1:29" ht="13.2" x14ac:dyDescent="0.25">
      <c r="A320" s="1" t="s">
        <v>290</v>
      </c>
      <c r="B320" s="65"/>
      <c r="C320" s="66" t="s">
        <v>761</v>
      </c>
      <c r="D320" s="65">
        <v>24</v>
      </c>
      <c r="E320" s="65" t="s">
        <v>291</v>
      </c>
      <c r="F320" s="67">
        <v>1500000</v>
      </c>
      <c r="G320" s="154">
        <f>ROUNDDOWN(D320*F320,-3)</f>
        <v>36000000</v>
      </c>
      <c r="H320" s="188"/>
      <c r="I320" s="66" t="s">
        <v>761</v>
      </c>
      <c r="J320" s="65" cm="1">
        <f t="array" aca="1" ref="J320" ca="1">INDIRECT($J$5&amp;ROW())</f>
        <v>24</v>
      </c>
      <c r="K320" s="65" t="s">
        <v>291</v>
      </c>
      <c r="L320" s="67" cm="1">
        <f t="array" aca="1" ref="L320" ca="1">INDIRECT($L$5&amp;ROW())</f>
        <v>1500000</v>
      </c>
      <c r="M320" s="67">
        <f ca="1">ROUNDDOWN(J320*L320,-3)</f>
        <v>36000000</v>
      </c>
      <c r="N320" s="67">
        <f ca="1">G320-M320</f>
        <v>0</v>
      </c>
      <c r="O320" s="154">
        <f ca="1">M320-Y320</f>
        <v>0</v>
      </c>
      <c r="P320" s="154">
        <f ca="1">IF(N320=0,O320-N320,IF(N320&lt;0,N320+O320,IF(N320&gt;0,N320-O320)))</f>
        <v>0</v>
      </c>
      <c r="Q320" s="240" t="str">
        <f ca="1">IF(AND(ISBLANK(H320),N320&lt;&gt;0),"Rev","")</f>
        <v/>
      </c>
      <c r="R320" s="244"/>
      <c r="S320" s="244"/>
      <c r="T320" s="65">
        <v>24</v>
      </c>
      <c r="U320" s="67">
        <v>1500000</v>
      </c>
      <c r="V320" s="67">
        <f>ROUNDDOWN(T320*U320,-3)</f>
        <v>36000000</v>
      </c>
      <c r="W320" s="247">
        <v>24</v>
      </c>
      <c r="X320" s="247">
        <v>1500000</v>
      </c>
      <c r="Y320" s="67">
        <f>ROUNDDOWN(W320*X320,-3)</f>
        <v>36000000</v>
      </c>
      <c r="Z320" s="247"/>
      <c r="AA320" s="244"/>
    </row>
    <row r="321" spans="1:29" ht="26.4" x14ac:dyDescent="0.25">
      <c r="A321" s="1" t="s">
        <v>292</v>
      </c>
      <c r="B321" s="59" t="s">
        <v>293</v>
      </c>
      <c r="C321" s="60" t="s">
        <v>294</v>
      </c>
      <c r="D321" s="59"/>
      <c r="E321" s="59"/>
      <c r="F321" s="61"/>
      <c r="G321" s="152">
        <f>SUM(G322,G324)</f>
        <v>137396000</v>
      </c>
      <c r="H321" s="186" t="s">
        <v>293</v>
      </c>
      <c r="I321" s="60" t="s">
        <v>294</v>
      </c>
      <c r="J321" s="59"/>
      <c r="K321" s="59"/>
      <c r="L321" s="61"/>
      <c r="M321" s="61">
        <f ca="1">SUM(M322,M324)</f>
        <v>137396000</v>
      </c>
      <c r="N321" s="61">
        <f ca="1">SUM(N322,N324)</f>
        <v>0</v>
      </c>
      <c r="O321" s="152">
        <f ca="1">SUM(O322,O324)</f>
        <v>0</v>
      </c>
      <c r="P321" s="152">
        <f ca="1">SUM(P322,P324)</f>
        <v>0</v>
      </c>
      <c r="Q321" s="279"/>
      <c r="R321" s="244" t="s">
        <v>505</v>
      </c>
      <c r="S321" s="244" t="s">
        <v>506</v>
      </c>
      <c r="T321" s="59"/>
      <c r="U321" s="61"/>
      <c r="V321" s="61"/>
      <c r="W321" s="247"/>
      <c r="X321" s="244"/>
      <c r="Y321" s="244"/>
      <c r="Z321" s="247"/>
      <c r="AA321" s="244"/>
      <c r="AC321" s="311"/>
    </row>
    <row r="322" spans="1:29" ht="13.2" x14ac:dyDescent="0.25">
      <c r="A322" s="1" t="s">
        <v>295</v>
      </c>
      <c r="B322" s="62" t="s">
        <v>717</v>
      </c>
      <c r="C322" s="63" t="s">
        <v>241</v>
      </c>
      <c r="D322" s="62"/>
      <c r="E322" s="62"/>
      <c r="F322" s="64"/>
      <c r="G322" s="153">
        <f>G323</f>
        <v>79060000</v>
      </c>
      <c r="H322" s="187" t="s">
        <v>717</v>
      </c>
      <c r="I322" s="63" t="s">
        <v>241</v>
      </c>
      <c r="J322" s="62"/>
      <c r="K322" s="62"/>
      <c r="L322" s="64"/>
      <c r="M322" s="64">
        <f ca="1">M323</f>
        <v>79060000</v>
      </c>
      <c r="N322" s="64">
        <f ca="1">N323</f>
        <v>0</v>
      </c>
      <c r="O322" s="153">
        <f ca="1">O323</f>
        <v>0</v>
      </c>
      <c r="P322" s="153">
        <f ca="1">P323</f>
        <v>0</v>
      </c>
      <c r="Q322" s="280"/>
      <c r="R322" s="244"/>
      <c r="S322" s="244"/>
      <c r="T322" s="62"/>
      <c r="U322" s="64"/>
      <c r="V322" s="64"/>
      <c r="W322" s="247"/>
      <c r="X322" s="244"/>
      <c r="Y322" s="244"/>
      <c r="Z322" s="247"/>
      <c r="AA322" s="244"/>
      <c r="AC322" s="311" t="s">
        <v>506</v>
      </c>
    </row>
    <row r="323" spans="1:29" ht="13.2" x14ac:dyDescent="0.25">
      <c r="A323" s="1" t="s">
        <v>296</v>
      </c>
      <c r="B323" s="65"/>
      <c r="C323" s="66" t="s">
        <v>762</v>
      </c>
      <c r="D323" s="65">
        <v>118</v>
      </c>
      <c r="E323" s="65" t="s">
        <v>297</v>
      </c>
      <c r="F323" s="67">
        <v>670000</v>
      </c>
      <c r="G323" s="154">
        <f>ROUNDDOWN(D323*F323,-3)</f>
        <v>79060000</v>
      </c>
      <c r="H323" s="188"/>
      <c r="I323" s="66" t="s">
        <v>762</v>
      </c>
      <c r="J323" s="65" cm="1">
        <f t="array" aca="1" ref="J323" ca="1">INDIRECT($J$5&amp;ROW())</f>
        <v>118</v>
      </c>
      <c r="K323" s="65" t="s">
        <v>297</v>
      </c>
      <c r="L323" s="67" cm="1">
        <f t="array" aca="1" ref="L323" ca="1">INDIRECT($L$5&amp;ROW())</f>
        <v>670000</v>
      </c>
      <c r="M323" s="67">
        <f ca="1">ROUNDDOWN(J323*L323,-3)</f>
        <v>79060000</v>
      </c>
      <c r="N323" s="67">
        <f ca="1">G323-M323</f>
        <v>0</v>
      </c>
      <c r="O323" s="154">
        <f ca="1">M323-Y323</f>
        <v>0</v>
      </c>
      <c r="P323" s="154">
        <f ca="1">IF(N323=0,O323-N323,IF(N323&lt;0,N323+O323,IF(N323&gt;0,N323-O323)))</f>
        <v>0</v>
      </c>
      <c r="Q323" s="240" t="str">
        <f ca="1">IF(AND(ISBLANK(H323),N323&lt;&gt;0),"Rev","")</f>
        <v/>
      </c>
      <c r="R323" s="244"/>
      <c r="S323" s="244"/>
      <c r="T323" s="65">
        <v>118</v>
      </c>
      <c r="U323" s="67">
        <v>670000</v>
      </c>
      <c r="V323" s="67">
        <f>ROUNDDOWN(T323*U323,-3)</f>
        <v>79060000</v>
      </c>
      <c r="W323" s="247">
        <v>118</v>
      </c>
      <c r="X323" s="247">
        <v>670000</v>
      </c>
      <c r="Y323" s="67">
        <f>ROUNDDOWN(W323*X323,-3)</f>
        <v>79060000</v>
      </c>
      <c r="Z323" s="247"/>
      <c r="AA323" s="244"/>
    </row>
    <row r="324" spans="1:29" ht="13.2" x14ac:dyDescent="0.25">
      <c r="A324" s="1" t="s">
        <v>298</v>
      </c>
      <c r="B324" s="68" t="s">
        <v>763</v>
      </c>
      <c r="C324" s="69" t="s">
        <v>299</v>
      </c>
      <c r="D324" s="68"/>
      <c r="E324" s="68"/>
      <c r="F324" s="70"/>
      <c r="G324" s="155">
        <f>SUM(G325:G334)</f>
        <v>58336000</v>
      </c>
      <c r="H324" s="189" t="s">
        <v>763</v>
      </c>
      <c r="I324" s="69" t="s">
        <v>299</v>
      </c>
      <c r="J324" s="68"/>
      <c r="K324" s="68"/>
      <c r="L324" s="70"/>
      <c r="M324" s="70">
        <f ca="1">SUM(M325:M334)</f>
        <v>58336000</v>
      </c>
      <c r="N324" s="70">
        <f ca="1">SUM(N325:N334)</f>
        <v>0</v>
      </c>
      <c r="O324" s="155">
        <f ca="1">SUM(O325:O334)</f>
        <v>0</v>
      </c>
      <c r="P324" s="155">
        <f ca="1">SUM(P325:P334)</f>
        <v>0</v>
      </c>
      <c r="Q324" s="281"/>
      <c r="R324" s="244"/>
      <c r="S324" s="244"/>
      <c r="T324" s="68"/>
      <c r="U324" s="70"/>
      <c r="V324" s="70"/>
      <c r="W324" s="247"/>
      <c r="X324" s="244"/>
      <c r="Y324" s="244"/>
      <c r="Z324" s="247"/>
      <c r="AA324" s="244"/>
      <c r="AC324" s="311" t="s">
        <v>506</v>
      </c>
    </row>
    <row r="325" spans="1:29" ht="13.2" x14ac:dyDescent="0.25">
      <c r="A325" s="1" t="s">
        <v>300</v>
      </c>
      <c r="B325" s="65"/>
      <c r="C325" s="66" t="s">
        <v>764</v>
      </c>
      <c r="D325" s="65">
        <v>12</v>
      </c>
      <c r="E325" s="65" t="s">
        <v>184</v>
      </c>
      <c r="F325" s="67">
        <v>2920000</v>
      </c>
      <c r="G325" s="154">
        <f t="shared" ref="G325:G334" si="28">ROUNDDOWN(D325*F325,-3)</f>
        <v>35040000</v>
      </c>
      <c r="H325" s="188"/>
      <c r="I325" s="66" t="s">
        <v>764</v>
      </c>
      <c r="J325" s="65" cm="1">
        <f t="array" aca="1" ref="J325" ca="1">INDIRECT($J$5&amp;ROW())</f>
        <v>12</v>
      </c>
      <c r="K325" s="65" t="s">
        <v>184</v>
      </c>
      <c r="L325" s="67" cm="1">
        <f t="array" aca="1" ref="L325" ca="1">INDIRECT($L$5&amp;ROW())</f>
        <v>2920000</v>
      </c>
      <c r="M325" s="67">
        <f t="shared" ref="M325:M334" ca="1" si="29">ROUNDDOWN(J325*L325,-3)</f>
        <v>35040000</v>
      </c>
      <c r="N325" s="67">
        <f t="shared" ref="N325:N334" ca="1" si="30">G325-M325</f>
        <v>0</v>
      </c>
      <c r="O325" s="154">
        <f t="shared" ref="O325:O334" ca="1" si="31">M325-Y325</f>
        <v>0</v>
      </c>
      <c r="P325" s="154">
        <f t="shared" ref="P325:P334" ca="1" si="32">IF(N325=0,O325-N325,IF(N325&lt;0,N325+O325,IF(N325&gt;0,N325-O325)))</f>
        <v>0</v>
      </c>
      <c r="Q325" s="240" t="str">
        <f t="shared" ref="Q325:Q334" ca="1" si="33">IF(AND(ISBLANK(H325),N325&lt;&gt;0),"Rev","")</f>
        <v/>
      </c>
      <c r="R325" s="244"/>
      <c r="S325" s="244"/>
      <c r="T325" s="65">
        <v>12</v>
      </c>
      <c r="U325" s="67">
        <v>2920000</v>
      </c>
      <c r="V325" s="67">
        <f t="shared" ref="V325:V334" si="34">ROUNDDOWN(T325*U325,-3)</f>
        <v>35040000</v>
      </c>
      <c r="W325" s="247">
        <v>12</v>
      </c>
      <c r="X325" s="247">
        <v>2920000</v>
      </c>
      <c r="Y325" s="67">
        <f t="shared" ref="Y325:Y334" si="35">ROUNDDOWN(W325*X325,-3)</f>
        <v>35040000</v>
      </c>
      <c r="Z325" s="247"/>
      <c r="AA325" s="244"/>
    </row>
    <row r="326" spans="1:29" ht="13.2" x14ac:dyDescent="0.25">
      <c r="A326" s="1" t="s">
        <v>301</v>
      </c>
      <c r="B326" s="65"/>
      <c r="C326" s="66" t="s">
        <v>765</v>
      </c>
      <c r="D326" s="65">
        <v>12</v>
      </c>
      <c r="E326" s="65" t="s">
        <v>184</v>
      </c>
      <c r="F326" s="67">
        <v>324000</v>
      </c>
      <c r="G326" s="154">
        <f t="shared" si="28"/>
        <v>3888000</v>
      </c>
      <c r="H326" s="188"/>
      <c r="I326" s="66" t="s">
        <v>765</v>
      </c>
      <c r="J326" s="65" cm="1">
        <f t="array" aca="1" ref="J326" ca="1">INDIRECT($J$5&amp;ROW())</f>
        <v>12</v>
      </c>
      <c r="K326" s="65" t="s">
        <v>184</v>
      </c>
      <c r="L326" s="67" cm="1">
        <f t="array" aca="1" ref="L326" ca="1">INDIRECT($L$5&amp;ROW())</f>
        <v>324000</v>
      </c>
      <c r="M326" s="67">
        <f t="shared" ca="1" si="29"/>
        <v>3888000</v>
      </c>
      <c r="N326" s="67">
        <f t="shared" ca="1" si="30"/>
        <v>0</v>
      </c>
      <c r="O326" s="154">
        <f t="shared" ca="1" si="31"/>
        <v>0</v>
      </c>
      <c r="P326" s="154">
        <f t="shared" ca="1" si="32"/>
        <v>0</v>
      </c>
      <c r="Q326" s="240" t="str">
        <f t="shared" ca="1" si="33"/>
        <v/>
      </c>
      <c r="R326" s="244"/>
      <c r="S326" s="244"/>
      <c r="T326" s="65">
        <v>12</v>
      </c>
      <c r="U326" s="67">
        <v>324000</v>
      </c>
      <c r="V326" s="67">
        <f t="shared" si="34"/>
        <v>3888000</v>
      </c>
      <c r="W326" s="247">
        <v>12</v>
      </c>
      <c r="X326" s="247">
        <v>324000</v>
      </c>
      <c r="Y326" s="67">
        <f t="shared" si="35"/>
        <v>3888000</v>
      </c>
      <c r="Z326" s="247"/>
      <c r="AA326" s="244"/>
    </row>
    <row r="327" spans="1:29" ht="13.2" x14ac:dyDescent="0.25">
      <c r="A327" s="1" t="s">
        <v>302</v>
      </c>
      <c r="B327" s="65"/>
      <c r="C327" s="66" t="s">
        <v>766</v>
      </c>
      <c r="D327" s="65">
        <v>12</v>
      </c>
      <c r="E327" s="65" t="s">
        <v>184</v>
      </c>
      <c r="F327" s="67">
        <v>324000</v>
      </c>
      <c r="G327" s="154">
        <f t="shared" si="28"/>
        <v>3888000</v>
      </c>
      <c r="H327" s="188"/>
      <c r="I327" s="66" t="s">
        <v>766</v>
      </c>
      <c r="J327" s="65" cm="1">
        <f t="array" aca="1" ref="J327" ca="1">INDIRECT($J$5&amp;ROW())</f>
        <v>12</v>
      </c>
      <c r="K327" s="65" t="s">
        <v>184</v>
      </c>
      <c r="L327" s="67" cm="1">
        <f t="array" aca="1" ref="L327" ca="1">INDIRECT($L$5&amp;ROW())</f>
        <v>324000</v>
      </c>
      <c r="M327" s="67">
        <f t="shared" ca="1" si="29"/>
        <v>3888000</v>
      </c>
      <c r="N327" s="67">
        <f t="shared" ca="1" si="30"/>
        <v>0</v>
      </c>
      <c r="O327" s="154">
        <f t="shared" ca="1" si="31"/>
        <v>0</v>
      </c>
      <c r="P327" s="154">
        <f t="shared" ca="1" si="32"/>
        <v>0</v>
      </c>
      <c r="Q327" s="240" t="str">
        <f t="shared" ca="1" si="33"/>
        <v/>
      </c>
      <c r="R327" s="244"/>
      <c r="S327" s="244"/>
      <c r="T327" s="65">
        <v>12</v>
      </c>
      <c r="U327" s="67">
        <v>324000</v>
      </c>
      <c r="V327" s="67">
        <f t="shared" si="34"/>
        <v>3888000</v>
      </c>
      <c r="W327" s="247">
        <v>12</v>
      </c>
      <c r="X327" s="247">
        <v>324000</v>
      </c>
      <c r="Y327" s="67">
        <f t="shared" si="35"/>
        <v>3888000</v>
      </c>
      <c r="Z327" s="247"/>
      <c r="AA327" s="244"/>
    </row>
    <row r="328" spans="1:29" ht="13.2" x14ac:dyDescent="0.25">
      <c r="A328" s="1" t="s">
        <v>303</v>
      </c>
      <c r="B328" s="65"/>
      <c r="C328" s="66" t="s">
        <v>767</v>
      </c>
      <c r="D328" s="65">
        <v>12</v>
      </c>
      <c r="E328" s="65" t="s">
        <v>184</v>
      </c>
      <c r="F328" s="67">
        <v>680000</v>
      </c>
      <c r="G328" s="154">
        <f t="shared" si="28"/>
        <v>8160000</v>
      </c>
      <c r="H328" s="188"/>
      <c r="I328" s="66" t="s">
        <v>767</v>
      </c>
      <c r="J328" s="65" cm="1">
        <f t="array" aca="1" ref="J328" ca="1">INDIRECT($J$5&amp;ROW())</f>
        <v>12</v>
      </c>
      <c r="K328" s="65" t="s">
        <v>184</v>
      </c>
      <c r="L328" s="67" cm="1">
        <f t="array" aca="1" ref="L328" ca="1">INDIRECT($L$5&amp;ROW())</f>
        <v>680000</v>
      </c>
      <c r="M328" s="67">
        <f t="shared" ca="1" si="29"/>
        <v>8160000</v>
      </c>
      <c r="N328" s="67">
        <f t="shared" ca="1" si="30"/>
        <v>0</v>
      </c>
      <c r="O328" s="154">
        <f t="shared" ca="1" si="31"/>
        <v>0</v>
      </c>
      <c r="P328" s="154">
        <f t="shared" ca="1" si="32"/>
        <v>0</v>
      </c>
      <c r="Q328" s="240" t="str">
        <f t="shared" ca="1" si="33"/>
        <v/>
      </c>
      <c r="R328" s="244"/>
      <c r="S328" s="244"/>
      <c r="T328" s="65">
        <v>12</v>
      </c>
      <c r="U328" s="67">
        <v>680000</v>
      </c>
      <c r="V328" s="67">
        <f t="shared" si="34"/>
        <v>8160000</v>
      </c>
      <c r="W328" s="247">
        <v>12</v>
      </c>
      <c r="X328" s="247">
        <v>680000</v>
      </c>
      <c r="Y328" s="67">
        <f t="shared" si="35"/>
        <v>8160000</v>
      </c>
      <c r="Z328" s="247"/>
      <c r="AA328" s="244"/>
    </row>
    <row r="329" spans="1:29" ht="13.2" x14ac:dyDescent="0.25">
      <c r="A329" s="1" t="s">
        <v>304</v>
      </c>
      <c r="B329" s="65"/>
      <c r="C329" s="66" t="s">
        <v>768</v>
      </c>
      <c r="D329" s="65">
        <v>12</v>
      </c>
      <c r="E329" s="65" t="s">
        <v>184</v>
      </c>
      <c r="F329" s="67">
        <v>200000</v>
      </c>
      <c r="G329" s="154">
        <f t="shared" si="28"/>
        <v>2400000</v>
      </c>
      <c r="H329" s="188"/>
      <c r="I329" s="66" t="s">
        <v>768</v>
      </c>
      <c r="J329" s="65" cm="1">
        <f t="array" aca="1" ref="J329" ca="1">INDIRECT($J$5&amp;ROW())</f>
        <v>12</v>
      </c>
      <c r="K329" s="65" t="s">
        <v>184</v>
      </c>
      <c r="L329" s="67" cm="1">
        <f t="array" aca="1" ref="L329" ca="1">INDIRECT($L$5&amp;ROW())</f>
        <v>200000</v>
      </c>
      <c r="M329" s="67">
        <f t="shared" ca="1" si="29"/>
        <v>2400000</v>
      </c>
      <c r="N329" s="67">
        <f t="shared" ca="1" si="30"/>
        <v>0</v>
      </c>
      <c r="O329" s="154">
        <f t="shared" ca="1" si="31"/>
        <v>0</v>
      </c>
      <c r="P329" s="154">
        <f t="shared" ca="1" si="32"/>
        <v>0</v>
      </c>
      <c r="Q329" s="240" t="str">
        <f t="shared" ca="1" si="33"/>
        <v/>
      </c>
      <c r="R329" s="244"/>
      <c r="S329" s="244"/>
      <c r="T329" s="65">
        <v>12</v>
      </c>
      <c r="U329" s="67">
        <v>200000</v>
      </c>
      <c r="V329" s="67">
        <f t="shared" si="34"/>
        <v>2400000</v>
      </c>
      <c r="W329" s="247">
        <v>12</v>
      </c>
      <c r="X329" s="247">
        <v>200000</v>
      </c>
      <c r="Y329" s="67">
        <f t="shared" si="35"/>
        <v>2400000</v>
      </c>
      <c r="Z329" s="247"/>
      <c r="AA329" s="244"/>
    </row>
    <row r="330" spans="1:29" ht="13.2" x14ac:dyDescent="0.25">
      <c r="A330" s="1" t="s">
        <v>305</v>
      </c>
      <c r="B330" s="65"/>
      <c r="C330" s="66" t="s">
        <v>769</v>
      </c>
      <c r="D330" s="65">
        <v>12</v>
      </c>
      <c r="E330" s="65" t="s">
        <v>184</v>
      </c>
      <c r="F330" s="67">
        <v>80000</v>
      </c>
      <c r="G330" s="154">
        <f t="shared" si="28"/>
        <v>960000</v>
      </c>
      <c r="H330" s="188"/>
      <c r="I330" s="66" t="s">
        <v>769</v>
      </c>
      <c r="J330" s="65" cm="1">
        <f t="array" aca="1" ref="J330" ca="1">INDIRECT($J$5&amp;ROW())</f>
        <v>12</v>
      </c>
      <c r="K330" s="65" t="s">
        <v>184</v>
      </c>
      <c r="L330" s="67" cm="1">
        <f t="array" aca="1" ref="L330" ca="1">INDIRECT($L$5&amp;ROW())</f>
        <v>80000</v>
      </c>
      <c r="M330" s="67">
        <f t="shared" ca="1" si="29"/>
        <v>960000</v>
      </c>
      <c r="N330" s="67">
        <f t="shared" ca="1" si="30"/>
        <v>0</v>
      </c>
      <c r="O330" s="154">
        <f t="shared" ca="1" si="31"/>
        <v>0</v>
      </c>
      <c r="P330" s="154">
        <f t="shared" ca="1" si="32"/>
        <v>0</v>
      </c>
      <c r="Q330" s="240" t="str">
        <f t="shared" ca="1" si="33"/>
        <v/>
      </c>
      <c r="R330" s="244"/>
      <c r="S330" s="244"/>
      <c r="T330" s="65">
        <v>12</v>
      </c>
      <c r="U330" s="67">
        <v>80000</v>
      </c>
      <c r="V330" s="67">
        <f t="shared" si="34"/>
        <v>960000</v>
      </c>
      <c r="W330" s="247">
        <v>12</v>
      </c>
      <c r="X330" s="247">
        <v>80000</v>
      </c>
      <c r="Y330" s="67">
        <f t="shared" si="35"/>
        <v>960000</v>
      </c>
      <c r="Z330" s="247"/>
      <c r="AA330" s="244"/>
    </row>
    <row r="331" spans="1:29" ht="13.2" x14ac:dyDescent="0.25">
      <c r="A331" s="1" t="s">
        <v>306</v>
      </c>
      <c r="B331" s="65"/>
      <c r="C331" s="66" t="s">
        <v>770</v>
      </c>
      <c r="D331" s="65">
        <v>12</v>
      </c>
      <c r="E331" s="65" t="s">
        <v>184</v>
      </c>
      <c r="F331" s="67">
        <v>200000</v>
      </c>
      <c r="G331" s="154">
        <f t="shared" si="28"/>
        <v>2400000</v>
      </c>
      <c r="H331" s="188"/>
      <c r="I331" s="66" t="s">
        <v>770</v>
      </c>
      <c r="J331" s="65" cm="1">
        <f t="array" aca="1" ref="J331" ca="1">INDIRECT($J$5&amp;ROW())</f>
        <v>12</v>
      </c>
      <c r="K331" s="65" t="s">
        <v>184</v>
      </c>
      <c r="L331" s="67" cm="1">
        <f t="array" aca="1" ref="L331" ca="1">INDIRECT($L$5&amp;ROW())</f>
        <v>200000</v>
      </c>
      <c r="M331" s="67">
        <f t="shared" ca="1" si="29"/>
        <v>2400000</v>
      </c>
      <c r="N331" s="67">
        <f t="shared" ca="1" si="30"/>
        <v>0</v>
      </c>
      <c r="O331" s="154">
        <f t="shared" ca="1" si="31"/>
        <v>0</v>
      </c>
      <c r="P331" s="154">
        <f t="shared" ca="1" si="32"/>
        <v>0</v>
      </c>
      <c r="Q331" s="240" t="str">
        <f t="shared" ca="1" si="33"/>
        <v/>
      </c>
      <c r="R331" s="244"/>
      <c r="S331" s="244"/>
      <c r="T331" s="65">
        <v>12</v>
      </c>
      <c r="U331" s="67">
        <v>200000</v>
      </c>
      <c r="V331" s="67">
        <f t="shared" si="34"/>
        <v>2400000</v>
      </c>
      <c r="W331" s="247">
        <v>12</v>
      </c>
      <c r="X331" s="247">
        <v>200000</v>
      </c>
      <c r="Y331" s="67">
        <f t="shared" si="35"/>
        <v>2400000</v>
      </c>
      <c r="Z331" s="247"/>
      <c r="AA331" s="244"/>
    </row>
    <row r="332" spans="1:29" ht="13.2" x14ac:dyDescent="0.25">
      <c r="A332" s="1" t="s">
        <v>307</v>
      </c>
      <c r="B332" s="65"/>
      <c r="C332" s="66" t="s">
        <v>771</v>
      </c>
      <c r="D332" s="65">
        <v>1</v>
      </c>
      <c r="E332" s="65" t="s">
        <v>26</v>
      </c>
      <c r="F332" s="67">
        <v>400000</v>
      </c>
      <c r="G332" s="154">
        <f t="shared" si="28"/>
        <v>400000</v>
      </c>
      <c r="H332" s="188"/>
      <c r="I332" s="66" t="s">
        <v>771</v>
      </c>
      <c r="J332" s="65" cm="1">
        <f t="array" aca="1" ref="J332" ca="1">INDIRECT($J$5&amp;ROW())</f>
        <v>1</v>
      </c>
      <c r="K332" s="65" t="s">
        <v>26</v>
      </c>
      <c r="L332" s="67" cm="1">
        <f t="array" aca="1" ref="L332" ca="1">INDIRECT($L$5&amp;ROW())</f>
        <v>400000</v>
      </c>
      <c r="M332" s="67">
        <f t="shared" ca="1" si="29"/>
        <v>400000</v>
      </c>
      <c r="N332" s="67">
        <f t="shared" ca="1" si="30"/>
        <v>0</v>
      </c>
      <c r="O332" s="154">
        <f t="shared" ca="1" si="31"/>
        <v>0</v>
      </c>
      <c r="P332" s="154">
        <f t="shared" ca="1" si="32"/>
        <v>0</v>
      </c>
      <c r="Q332" s="240" t="str">
        <f t="shared" ca="1" si="33"/>
        <v/>
      </c>
      <c r="R332" s="244"/>
      <c r="S332" s="244"/>
      <c r="T332" s="65">
        <v>1</v>
      </c>
      <c r="U332" s="67">
        <v>400000</v>
      </c>
      <c r="V332" s="67">
        <f t="shared" si="34"/>
        <v>400000</v>
      </c>
      <c r="W332" s="247">
        <v>1</v>
      </c>
      <c r="X332" s="247">
        <v>400000</v>
      </c>
      <c r="Y332" s="67">
        <f t="shared" si="35"/>
        <v>400000</v>
      </c>
      <c r="Z332" s="247"/>
      <c r="AA332" s="244"/>
    </row>
    <row r="333" spans="1:29" ht="13.2" x14ac:dyDescent="0.25">
      <c r="A333" s="1" t="s">
        <v>308</v>
      </c>
      <c r="B333" s="65"/>
      <c r="C333" s="66" t="s">
        <v>772</v>
      </c>
      <c r="D333" s="65">
        <v>1</v>
      </c>
      <c r="E333" s="65" t="s">
        <v>26</v>
      </c>
      <c r="F333" s="67">
        <v>300000</v>
      </c>
      <c r="G333" s="154">
        <f t="shared" si="28"/>
        <v>300000</v>
      </c>
      <c r="H333" s="188"/>
      <c r="I333" s="66" t="s">
        <v>772</v>
      </c>
      <c r="J333" s="65" cm="1">
        <f t="array" aca="1" ref="J333" ca="1">INDIRECT($J$5&amp;ROW())</f>
        <v>1</v>
      </c>
      <c r="K333" s="65" t="s">
        <v>26</v>
      </c>
      <c r="L333" s="67" cm="1">
        <f t="array" aca="1" ref="L333" ca="1">INDIRECT($L$5&amp;ROW())</f>
        <v>300000</v>
      </c>
      <c r="M333" s="67">
        <f t="shared" ca="1" si="29"/>
        <v>300000</v>
      </c>
      <c r="N333" s="67">
        <f t="shared" ca="1" si="30"/>
        <v>0</v>
      </c>
      <c r="O333" s="154">
        <f t="shared" ca="1" si="31"/>
        <v>0</v>
      </c>
      <c r="P333" s="154">
        <f t="shared" ca="1" si="32"/>
        <v>0</v>
      </c>
      <c r="Q333" s="240" t="str">
        <f t="shared" ca="1" si="33"/>
        <v/>
      </c>
      <c r="R333" s="244"/>
      <c r="S333" s="244"/>
      <c r="T333" s="65">
        <v>1</v>
      </c>
      <c r="U333" s="67">
        <v>300000</v>
      </c>
      <c r="V333" s="67">
        <f t="shared" si="34"/>
        <v>300000</v>
      </c>
      <c r="W333" s="247">
        <v>1</v>
      </c>
      <c r="X333" s="247">
        <v>300000</v>
      </c>
      <c r="Y333" s="67">
        <f t="shared" si="35"/>
        <v>300000</v>
      </c>
      <c r="Z333" s="247"/>
      <c r="AA333" s="244"/>
    </row>
    <row r="334" spans="1:29" ht="13.2" x14ac:dyDescent="0.25">
      <c r="A334" s="1" t="s">
        <v>309</v>
      </c>
      <c r="B334" s="65"/>
      <c r="C334" s="66" t="s">
        <v>773</v>
      </c>
      <c r="D334" s="65">
        <v>3</v>
      </c>
      <c r="E334" s="65" t="s">
        <v>26</v>
      </c>
      <c r="F334" s="67">
        <v>300000</v>
      </c>
      <c r="G334" s="154">
        <f t="shared" si="28"/>
        <v>900000</v>
      </c>
      <c r="H334" s="188"/>
      <c r="I334" s="66" t="s">
        <v>773</v>
      </c>
      <c r="J334" s="65" cm="1">
        <f t="array" aca="1" ref="J334" ca="1">INDIRECT($J$5&amp;ROW())</f>
        <v>3</v>
      </c>
      <c r="K334" s="65" t="s">
        <v>26</v>
      </c>
      <c r="L334" s="67" cm="1">
        <f t="array" aca="1" ref="L334" ca="1">INDIRECT($L$5&amp;ROW())</f>
        <v>300000</v>
      </c>
      <c r="M334" s="67">
        <f t="shared" ca="1" si="29"/>
        <v>900000</v>
      </c>
      <c r="N334" s="67">
        <f t="shared" ca="1" si="30"/>
        <v>0</v>
      </c>
      <c r="O334" s="154">
        <f t="shared" ca="1" si="31"/>
        <v>0</v>
      </c>
      <c r="P334" s="154">
        <f t="shared" ca="1" si="32"/>
        <v>0</v>
      </c>
      <c r="Q334" s="240" t="str">
        <f t="shared" ca="1" si="33"/>
        <v/>
      </c>
      <c r="R334" s="244"/>
      <c r="S334" s="244"/>
      <c r="T334" s="65">
        <v>3</v>
      </c>
      <c r="U334" s="67">
        <v>300000</v>
      </c>
      <c r="V334" s="67">
        <f t="shared" si="34"/>
        <v>900000</v>
      </c>
      <c r="W334" s="247">
        <v>3</v>
      </c>
      <c r="X334" s="247">
        <v>300000</v>
      </c>
      <c r="Y334" s="67">
        <f t="shared" si="35"/>
        <v>900000</v>
      </c>
      <c r="Z334" s="247"/>
      <c r="AA334" s="244"/>
    </row>
    <row r="335" spans="1:29" ht="13.2" x14ac:dyDescent="0.25">
      <c r="A335" s="1" t="s">
        <v>310</v>
      </c>
      <c r="B335" s="89" t="s">
        <v>311</v>
      </c>
      <c r="C335" s="90" t="s">
        <v>774</v>
      </c>
      <c r="D335" s="89">
        <v>3</v>
      </c>
      <c r="E335" s="89" t="s">
        <v>775</v>
      </c>
      <c r="F335" s="91"/>
      <c r="G335" s="162">
        <f>G336</f>
        <v>200000000</v>
      </c>
      <c r="H335" s="196" t="s">
        <v>311</v>
      </c>
      <c r="I335" s="90" t="s">
        <v>774</v>
      </c>
      <c r="J335" s="89">
        <v>3</v>
      </c>
      <c r="K335" s="89" t="s">
        <v>775</v>
      </c>
      <c r="L335" s="91"/>
      <c r="M335" s="91">
        <f ca="1">M336</f>
        <v>200000000</v>
      </c>
      <c r="N335" s="91">
        <f t="shared" ref="N335:P338" ca="1" si="36">N336</f>
        <v>0</v>
      </c>
      <c r="O335" s="162">
        <f t="shared" ca="1" si="36"/>
        <v>0</v>
      </c>
      <c r="P335" s="162">
        <f t="shared" ca="1" si="36"/>
        <v>0</v>
      </c>
      <c r="Q335" s="288"/>
      <c r="R335" s="244"/>
      <c r="S335" s="244"/>
      <c r="T335" s="89">
        <v>3</v>
      </c>
      <c r="U335" s="91"/>
      <c r="V335" s="91"/>
      <c r="W335" s="247"/>
      <c r="X335" s="244"/>
      <c r="Y335" s="244"/>
      <c r="Z335" s="247"/>
      <c r="AA335" s="244"/>
    </row>
    <row r="336" spans="1:29" ht="13.2" x14ac:dyDescent="0.25">
      <c r="A336" s="1" t="s">
        <v>312</v>
      </c>
      <c r="B336" s="92" t="s">
        <v>313</v>
      </c>
      <c r="C336" s="93" t="s">
        <v>314</v>
      </c>
      <c r="D336" s="92">
        <v>2</v>
      </c>
      <c r="E336" s="92" t="s">
        <v>111</v>
      </c>
      <c r="F336" s="94"/>
      <c r="G336" s="163">
        <f>G337</f>
        <v>200000000</v>
      </c>
      <c r="H336" s="197" t="s">
        <v>313</v>
      </c>
      <c r="I336" s="93" t="s">
        <v>314</v>
      </c>
      <c r="J336" s="92">
        <v>2</v>
      </c>
      <c r="K336" s="92" t="s">
        <v>111</v>
      </c>
      <c r="L336" s="94"/>
      <c r="M336" s="94">
        <f ca="1">M337</f>
        <v>200000000</v>
      </c>
      <c r="N336" s="94">
        <f t="shared" ca="1" si="36"/>
        <v>0</v>
      </c>
      <c r="O336" s="163">
        <f t="shared" ca="1" si="36"/>
        <v>0</v>
      </c>
      <c r="P336" s="163">
        <f t="shared" ca="1" si="36"/>
        <v>0</v>
      </c>
      <c r="Q336" s="289"/>
      <c r="R336" s="244"/>
      <c r="S336" s="244"/>
      <c r="T336" s="92">
        <v>2</v>
      </c>
      <c r="U336" s="94"/>
      <c r="V336" s="94"/>
      <c r="W336" s="247"/>
      <c r="X336" s="244"/>
      <c r="Y336" s="244"/>
      <c r="Z336" s="247"/>
      <c r="AA336" s="244"/>
    </row>
    <row r="337" spans="1:29" ht="26.4" x14ac:dyDescent="0.25">
      <c r="A337" s="1" t="s">
        <v>776</v>
      </c>
      <c r="B337" s="77" t="s">
        <v>777</v>
      </c>
      <c r="C337" s="78" t="s">
        <v>778</v>
      </c>
      <c r="D337" s="77"/>
      <c r="E337" s="77" t="s">
        <v>554</v>
      </c>
      <c r="F337" s="79"/>
      <c r="G337" s="158">
        <f>G338</f>
        <v>200000000</v>
      </c>
      <c r="H337" s="192" t="s">
        <v>777</v>
      </c>
      <c r="I337" s="78" t="s">
        <v>778</v>
      </c>
      <c r="J337" s="77"/>
      <c r="K337" s="77" t="s">
        <v>554</v>
      </c>
      <c r="L337" s="79"/>
      <c r="M337" s="79">
        <f ca="1">M338</f>
        <v>200000000</v>
      </c>
      <c r="N337" s="79">
        <f t="shared" ca="1" si="36"/>
        <v>0</v>
      </c>
      <c r="O337" s="158">
        <f t="shared" ca="1" si="36"/>
        <v>0</v>
      </c>
      <c r="P337" s="158">
        <f t="shared" ca="1" si="36"/>
        <v>0</v>
      </c>
      <c r="Q337" s="284"/>
      <c r="R337" s="244"/>
      <c r="S337" s="244"/>
      <c r="T337" s="77"/>
      <c r="U337" s="79"/>
      <c r="V337" s="79"/>
      <c r="W337" s="247"/>
      <c r="X337" s="244"/>
      <c r="Y337" s="244"/>
      <c r="Z337" s="247"/>
      <c r="AA337" s="244"/>
    </row>
    <row r="338" spans="1:29" ht="26.4" x14ac:dyDescent="0.25">
      <c r="A338" s="1" t="s">
        <v>779</v>
      </c>
      <c r="B338" s="71" t="s">
        <v>21</v>
      </c>
      <c r="C338" s="72" t="s">
        <v>778</v>
      </c>
      <c r="D338" s="71"/>
      <c r="E338" s="71"/>
      <c r="F338" s="73"/>
      <c r="G338" s="156">
        <f>G339</f>
        <v>200000000</v>
      </c>
      <c r="H338" s="190" t="s">
        <v>21</v>
      </c>
      <c r="I338" s="72" t="s">
        <v>778</v>
      </c>
      <c r="J338" s="71"/>
      <c r="K338" s="71"/>
      <c r="L338" s="73"/>
      <c r="M338" s="73">
        <f ca="1">M339</f>
        <v>200000000</v>
      </c>
      <c r="N338" s="73">
        <f t="shared" ca="1" si="36"/>
        <v>0</v>
      </c>
      <c r="O338" s="156">
        <f t="shared" ca="1" si="36"/>
        <v>0</v>
      </c>
      <c r="P338" s="156">
        <f t="shared" ca="1" si="36"/>
        <v>0</v>
      </c>
      <c r="Q338" s="282"/>
      <c r="R338" s="244" t="s">
        <v>505</v>
      </c>
      <c r="S338" s="244" t="s">
        <v>506</v>
      </c>
      <c r="T338" s="71"/>
      <c r="U338" s="73"/>
      <c r="V338" s="73"/>
      <c r="W338" s="247"/>
      <c r="X338" s="244"/>
      <c r="Y338" s="244"/>
      <c r="Z338" s="247"/>
      <c r="AA338" s="244"/>
      <c r="AC338" s="311"/>
    </row>
    <row r="339" spans="1:29" ht="13.2" x14ac:dyDescent="0.25">
      <c r="A339" s="1" t="s">
        <v>780</v>
      </c>
      <c r="B339" s="68" t="s">
        <v>608</v>
      </c>
      <c r="C339" s="69" t="s">
        <v>118</v>
      </c>
      <c r="D339" s="68"/>
      <c r="E339" s="68"/>
      <c r="F339" s="70"/>
      <c r="G339" s="155">
        <f>G340</f>
        <v>200000000</v>
      </c>
      <c r="H339" s="189" t="s">
        <v>608</v>
      </c>
      <c r="I339" s="69" t="s">
        <v>118</v>
      </c>
      <c r="J339" s="68"/>
      <c r="K339" s="68"/>
      <c r="L339" s="70"/>
      <c r="M339" s="70">
        <f ca="1">M340</f>
        <v>200000000</v>
      </c>
      <c r="N339" s="70">
        <f ca="1">N340</f>
        <v>0</v>
      </c>
      <c r="O339" s="155">
        <f ca="1">O340</f>
        <v>0</v>
      </c>
      <c r="P339" s="155">
        <f ca="1">P340</f>
        <v>0</v>
      </c>
      <c r="Q339" s="281"/>
      <c r="R339" s="244"/>
      <c r="S339" s="244"/>
      <c r="T339" s="68"/>
      <c r="U339" s="70"/>
      <c r="V339" s="70"/>
      <c r="W339" s="247"/>
      <c r="X339" s="244"/>
      <c r="Y339" s="244"/>
      <c r="Z339" s="247"/>
      <c r="AA339" s="244"/>
      <c r="AC339" s="311" t="s">
        <v>506</v>
      </c>
    </row>
    <row r="340" spans="1:29" ht="13.2" x14ac:dyDescent="0.25">
      <c r="A340" s="1" t="s">
        <v>781</v>
      </c>
      <c r="B340" s="65"/>
      <c r="C340" s="66" t="s">
        <v>782</v>
      </c>
      <c r="D340" s="65">
        <v>1</v>
      </c>
      <c r="E340" s="65" t="s">
        <v>120</v>
      </c>
      <c r="F340" s="67">
        <v>200000000</v>
      </c>
      <c r="G340" s="154">
        <f>ROUNDDOWN(D340*F340,-3)</f>
        <v>200000000</v>
      </c>
      <c r="H340" s="188"/>
      <c r="I340" s="66" t="s">
        <v>782</v>
      </c>
      <c r="J340" s="65" cm="1">
        <f t="array" aca="1" ref="J340" ca="1">INDIRECT($J$5&amp;ROW())</f>
        <v>1</v>
      </c>
      <c r="K340" s="65" t="s">
        <v>120</v>
      </c>
      <c r="L340" s="67" cm="1">
        <f t="array" aca="1" ref="L340" ca="1">INDIRECT($L$5&amp;ROW())</f>
        <v>200000000</v>
      </c>
      <c r="M340" s="67">
        <f ca="1">ROUNDDOWN(J340*L340,-3)</f>
        <v>200000000</v>
      </c>
      <c r="N340" s="67">
        <f ca="1">G340-M340</f>
        <v>0</v>
      </c>
      <c r="O340" s="154">
        <f ca="1">M340-Y340</f>
        <v>0</v>
      </c>
      <c r="P340" s="154">
        <f ca="1">IF(N340=0,O340-N340,IF(N340&lt;0,N340+O340,IF(N340&gt;0,N340-O340)))</f>
        <v>0</v>
      </c>
      <c r="Q340" s="240" t="str">
        <f ca="1">IF(AND(ISBLANK(H340),N340&lt;&gt;0),"Rev","")</f>
        <v/>
      </c>
      <c r="R340" s="244"/>
      <c r="S340" s="244"/>
      <c r="T340" s="65">
        <v>1</v>
      </c>
      <c r="U340" s="67">
        <v>200000000</v>
      </c>
      <c r="V340" s="67">
        <f>ROUNDDOWN(T340*U340,-3)</f>
        <v>200000000</v>
      </c>
      <c r="W340" s="247">
        <v>1</v>
      </c>
      <c r="X340" s="247">
        <v>200000000</v>
      </c>
      <c r="Y340" s="67">
        <f>ROUNDDOWN(W340*X340,-3)</f>
        <v>200000000</v>
      </c>
      <c r="Z340" s="247"/>
      <c r="AA340" s="244"/>
    </row>
    <row r="341" spans="1:29" ht="13.2" customHeight="1" x14ac:dyDescent="0.25">
      <c r="A341" s="1" t="s">
        <v>315</v>
      </c>
      <c r="B341" s="126" t="s">
        <v>316</v>
      </c>
      <c r="C341" s="127" t="s">
        <v>783</v>
      </c>
      <c r="D341" s="126">
        <v>7</v>
      </c>
      <c r="E341" s="590" t="s">
        <v>784</v>
      </c>
      <c r="F341" s="591"/>
      <c r="G341" s="174">
        <f>SUM(G342,G413,G461)</f>
        <v>2633607000</v>
      </c>
      <c r="H341" s="208" t="s">
        <v>316</v>
      </c>
      <c r="I341" s="127" t="s">
        <v>783</v>
      </c>
      <c r="J341" s="126">
        <v>7</v>
      </c>
      <c r="K341" s="234" t="s">
        <v>784</v>
      </c>
      <c r="L341" s="235"/>
      <c r="M341" s="128">
        <f ca="1">SUM(M342,M413,M461)</f>
        <v>2799028000</v>
      </c>
      <c r="N341" s="128">
        <f ca="1">SUM(N342,N413,N461)</f>
        <v>-165421000</v>
      </c>
      <c r="O341" s="174">
        <f ca="1">SUM(O342,O413,O461)</f>
        <v>108250000</v>
      </c>
      <c r="P341" s="174">
        <f ca="1">SUM(P342,P413,P461)</f>
        <v>-57171000</v>
      </c>
      <c r="Q341" s="300"/>
      <c r="R341" s="244"/>
      <c r="S341" s="244"/>
      <c r="T341" s="126">
        <v>7</v>
      </c>
      <c r="U341" s="250"/>
      <c r="V341" s="250"/>
      <c r="W341" s="247"/>
      <c r="X341" s="244"/>
      <c r="Y341" s="244"/>
      <c r="Z341" s="247"/>
      <c r="AA341" s="244"/>
    </row>
    <row r="342" spans="1:29" ht="13.2" x14ac:dyDescent="0.25">
      <c r="A342" s="1" t="s">
        <v>318</v>
      </c>
      <c r="B342" s="92" t="s">
        <v>319</v>
      </c>
      <c r="C342" s="93" t="s">
        <v>320</v>
      </c>
      <c r="D342" s="92">
        <v>2</v>
      </c>
      <c r="E342" s="92" t="s">
        <v>317</v>
      </c>
      <c r="F342" s="94"/>
      <c r="G342" s="163">
        <f>G343</f>
        <v>1331072000</v>
      </c>
      <c r="H342" s="197" t="s">
        <v>319</v>
      </c>
      <c r="I342" s="93" t="s">
        <v>320</v>
      </c>
      <c r="J342" s="92">
        <v>2</v>
      </c>
      <c r="K342" s="92" t="s">
        <v>317</v>
      </c>
      <c r="L342" s="94"/>
      <c r="M342" s="94">
        <f ca="1">M343</f>
        <v>1331072000</v>
      </c>
      <c r="N342" s="94">
        <f ca="1">N343</f>
        <v>0</v>
      </c>
      <c r="O342" s="163">
        <f ca="1">O343</f>
        <v>59750000</v>
      </c>
      <c r="P342" s="163">
        <f ca="1">P343</f>
        <v>59750000</v>
      </c>
      <c r="Q342" s="289"/>
      <c r="R342" s="244"/>
      <c r="S342" s="244"/>
      <c r="T342" s="92">
        <v>2</v>
      </c>
      <c r="U342" s="94"/>
      <c r="V342" s="94"/>
      <c r="W342" s="247"/>
      <c r="X342" s="244"/>
      <c r="Y342" s="244"/>
      <c r="Z342" s="247"/>
      <c r="AA342" s="244"/>
    </row>
    <row r="343" spans="1:29" ht="26.4" x14ac:dyDescent="0.25">
      <c r="A343" s="1" t="s">
        <v>321</v>
      </c>
      <c r="B343" s="77" t="s">
        <v>606</v>
      </c>
      <c r="C343" s="78" t="s">
        <v>322</v>
      </c>
      <c r="D343" s="77"/>
      <c r="E343" s="77" t="s">
        <v>554</v>
      </c>
      <c r="F343" s="79"/>
      <c r="G343" s="158">
        <f>SUM(G344,G355,G368,G381,G389,G397)</f>
        <v>1331072000</v>
      </c>
      <c r="H343" s="192" t="s">
        <v>606</v>
      </c>
      <c r="I343" s="78" t="s">
        <v>322</v>
      </c>
      <c r="J343" s="77"/>
      <c r="K343" s="77" t="s">
        <v>554</v>
      </c>
      <c r="L343" s="79"/>
      <c r="M343" s="79">
        <f ca="1">SUM(M344,M355,M368,M381,M389,M397)</f>
        <v>1331072000</v>
      </c>
      <c r="N343" s="79">
        <f ca="1">SUM(N344,N355,N368,N381,N389,N397)</f>
        <v>0</v>
      </c>
      <c r="O343" s="158">
        <f ca="1">SUM(O344,O355,O368,O381,O389,O397)</f>
        <v>59750000</v>
      </c>
      <c r="P343" s="158">
        <f ca="1">SUM(P344,P355,P368,P381,P389,P397)</f>
        <v>59750000</v>
      </c>
      <c r="Q343" s="284"/>
      <c r="R343" s="244"/>
      <c r="S343" s="244"/>
      <c r="T343" s="77"/>
      <c r="U343" s="79"/>
      <c r="V343" s="79"/>
      <c r="W343" s="247"/>
      <c r="X343" s="244"/>
      <c r="Y343" s="244"/>
      <c r="Z343" s="247"/>
      <c r="AA343" s="244"/>
    </row>
    <row r="344" spans="1:29" ht="13.2" x14ac:dyDescent="0.25">
      <c r="A344" s="1" t="s">
        <v>323</v>
      </c>
      <c r="B344" s="80" t="s">
        <v>21</v>
      </c>
      <c r="C344" s="81" t="s">
        <v>785</v>
      </c>
      <c r="D344" s="80"/>
      <c r="E344" s="80"/>
      <c r="F344" s="82"/>
      <c r="G344" s="159">
        <f>SUM(G345,G351,G353)</f>
        <v>189750000</v>
      </c>
      <c r="H344" s="193" t="s">
        <v>21</v>
      </c>
      <c r="I344" s="81" t="s">
        <v>785</v>
      </c>
      <c r="J344" s="80"/>
      <c r="K344" s="80"/>
      <c r="L344" s="82"/>
      <c r="M344" s="82">
        <f ca="1">SUM(M345,M351,M353)</f>
        <v>189750000</v>
      </c>
      <c r="N344" s="82">
        <f ca="1">SUM(N345,N351,N353)</f>
        <v>0</v>
      </c>
      <c r="O344" s="159">
        <f ca="1">SUM(O345,O351,O353)</f>
        <v>14750000</v>
      </c>
      <c r="P344" s="159">
        <f ca="1">SUM(P345,P351,P353)</f>
        <v>14750000</v>
      </c>
      <c r="Q344" s="285"/>
      <c r="R344" s="244" t="s">
        <v>507</v>
      </c>
      <c r="S344" s="244" t="s">
        <v>508</v>
      </c>
      <c r="T344" s="80"/>
      <c r="U344" s="82"/>
      <c r="V344" s="82"/>
      <c r="W344" s="247"/>
      <c r="X344" s="244"/>
      <c r="Y344" s="244"/>
      <c r="Z344" s="247"/>
      <c r="AA344" s="244"/>
      <c r="AC344" s="311"/>
    </row>
    <row r="345" spans="1:29" ht="13.2" x14ac:dyDescent="0.25">
      <c r="A345" s="1" t="s">
        <v>324</v>
      </c>
      <c r="B345" s="68" t="s">
        <v>523</v>
      </c>
      <c r="C345" s="69" t="s">
        <v>24</v>
      </c>
      <c r="D345" s="68"/>
      <c r="E345" s="68"/>
      <c r="F345" s="70"/>
      <c r="G345" s="155">
        <f>SUM(G346:G350)</f>
        <v>58750000</v>
      </c>
      <c r="H345" s="189" t="s">
        <v>523</v>
      </c>
      <c r="I345" s="69" t="s">
        <v>24</v>
      </c>
      <c r="J345" s="68"/>
      <c r="K345" s="68"/>
      <c r="L345" s="70"/>
      <c r="M345" s="70">
        <f ca="1">SUM(M346:M350)</f>
        <v>58750000</v>
      </c>
      <c r="N345" s="70">
        <f ca="1">SUM(N346:N350)</f>
        <v>0</v>
      </c>
      <c r="O345" s="155">
        <f ca="1">SUM(O346:O350)</f>
        <v>14750000</v>
      </c>
      <c r="P345" s="155">
        <f ca="1">SUM(P346:P350)</f>
        <v>14750000</v>
      </c>
      <c r="Q345" s="281"/>
      <c r="R345" s="244"/>
      <c r="S345" s="244"/>
      <c r="T345" s="68"/>
      <c r="U345" s="70"/>
      <c r="V345" s="70"/>
      <c r="W345" s="247"/>
      <c r="X345" s="244"/>
      <c r="Y345" s="244"/>
      <c r="Z345" s="247"/>
      <c r="AA345" s="244"/>
      <c r="AC345" s="311" t="s">
        <v>508</v>
      </c>
    </row>
    <row r="346" spans="1:29" ht="13.2" x14ac:dyDescent="0.25">
      <c r="A346" s="1" t="s">
        <v>325</v>
      </c>
      <c r="B346" s="65"/>
      <c r="C346" s="66" t="s">
        <v>555</v>
      </c>
      <c r="D346" s="65">
        <v>230</v>
      </c>
      <c r="E346" s="65" t="s">
        <v>26</v>
      </c>
      <c r="F346" s="67">
        <v>75000</v>
      </c>
      <c r="G346" s="154">
        <f>ROUNDDOWN(D346*F346,-3)</f>
        <v>17250000</v>
      </c>
      <c r="H346" s="188"/>
      <c r="I346" s="66" t="s">
        <v>555</v>
      </c>
      <c r="J346" s="65" cm="1">
        <f t="array" aca="1" ref="J346" ca="1">INDIRECT($J$5&amp;ROW())</f>
        <v>230</v>
      </c>
      <c r="K346" s="65" t="s">
        <v>26</v>
      </c>
      <c r="L346" s="67" cm="1">
        <f t="array" aca="1" ref="L346" ca="1">INDIRECT($L$5&amp;ROW())</f>
        <v>75000</v>
      </c>
      <c r="M346" s="67">
        <f ca="1">ROUNDDOWN(J346*L346,-3)</f>
        <v>17250000</v>
      </c>
      <c r="N346" s="67">
        <f ca="1">G346-M346</f>
        <v>0</v>
      </c>
      <c r="O346" s="154">
        <f ca="1">M346-Y346</f>
        <v>2250000</v>
      </c>
      <c r="P346" s="154">
        <f ca="1">IF(N346=0,O346-N346,IF(N346&lt;0,N346+O346,IF(N346&gt;0,N346-O346)))</f>
        <v>2250000</v>
      </c>
      <c r="Q346" s="240" t="str">
        <f ca="1">IF(AND(ISBLANK(H346),N346&lt;&gt;0),"Rev","")</f>
        <v/>
      </c>
      <c r="R346" s="244"/>
      <c r="S346" s="244"/>
      <c r="T346" s="65">
        <v>230</v>
      </c>
      <c r="U346" s="67">
        <v>75000</v>
      </c>
      <c r="V346" s="67">
        <f>ROUNDDOWN(T346*U346,-3)</f>
        <v>17250000</v>
      </c>
      <c r="W346" s="247">
        <v>200</v>
      </c>
      <c r="X346" s="247">
        <v>75000</v>
      </c>
      <c r="Y346" s="67">
        <f>ROUNDDOWN(W346*X346,-3)</f>
        <v>15000000</v>
      </c>
      <c r="Z346" s="247"/>
      <c r="AA346" s="244"/>
    </row>
    <row r="347" spans="1:29" ht="13.2" x14ac:dyDescent="0.25">
      <c r="A347" s="1" t="s">
        <v>786</v>
      </c>
      <c r="B347" s="65"/>
      <c r="C347" s="66" t="s">
        <v>556</v>
      </c>
      <c r="D347" s="65">
        <v>8</v>
      </c>
      <c r="E347" s="65" t="s">
        <v>120</v>
      </c>
      <c r="F347" s="67">
        <v>1500000</v>
      </c>
      <c r="G347" s="154">
        <f>ROUNDDOWN(D347*F347,-3)</f>
        <v>12000000</v>
      </c>
      <c r="H347" s="188"/>
      <c r="I347" s="66" t="s">
        <v>556</v>
      </c>
      <c r="J347" s="65" cm="1">
        <f t="array" aca="1" ref="J347" ca="1">INDIRECT($J$5&amp;ROW())</f>
        <v>8</v>
      </c>
      <c r="K347" s="65" t="s">
        <v>120</v>
      </c>
      <c r="L347" s="67" cm="1">
        <f t="array" aca="1" ref="L347" ca="1">INDIRECT($L$5&amp;ROW())</f>
        <v>1500000</v>
      </c>
      <c r="M347" s="67">
        <f ca="1">ROUNDDOWN(J347*L347,-3)</f>
        <v>12000000</v>
      </c>
      <c r="N347" s="67">
        <f ca="1">G347-M347</f>
        <v>0</v>
      </c>
      <c r="O347" s="154">
        <f ca="1">M347-Y347</f>
        <v>3000000</v>
      </c>
      <c r="P347" s="154">
        <f ca="1">IF(N347=0,O347-N347,IF(N347&lt;0,N347+O347,IF(N347&gt;0,N347-O347)))</f>
        <v>3000000</v>
      </c>
      <c r="Q347" s="240" t="str">
        <f ca="1">IF(AND(ISBLANK(H347),N347&lt;&gt;0),"Rev","")</f>
        <v/>
      </c>
      <c r="R347" s="244"/>
      <c r="S347" s="244"/>
      <c r="T347" s="65">
        <v>8</v>
      </c>
      <c r="U347" s="67">
        <v>1500000</v>
      </c>
      <c r="V347" s="67">
        <f>ROUNDDOWN(T347*U347,-3)</f>
        <v>12000000</v>
      </c>
      <c r="W347" s="247">
        <v>6</v>
      </c>
      <c r="X347" s="247">
        <v>1500000</v>
      </c>
      <c r="Y347" s="67">
        <f>ROUNDDOWN(W347*X347,-3)</f>
        <v>9000000</v>
      </c>
      <c r="Z347" s="247"/>
      <c r="AA347" s="244"/>
    </row>
    <row r="348" spans="1:29" ht="13.2" x14ac:dyDescent="0.25">
      <c r="A348" s="1" t="s">
        <v>787</v>
      </c>
      <c r="B348" s="65"/>
      <c r="C348" s="66" t="s">
        <v>557</v>
      </c>
      <c r="D348" s="65">
        <v>8</v>
      </c>
      <c r="E348" s="65" t="s">
        <v>120</v>
      </c>
      <c r="F348" s="67">
        <v>1500000</v>
      </c>
      <c r="G348" s="154">
        <f>ROUNDDOWN(D348*F348,-3)</f>
        <v>12000000</v>
      </c>
      <c r="H348" s="188"/>
      <c r="I348" s="66" t="s">
        <v>557</v>
      </c>
      <c r="J348" s="65" cm="1">
        <f t="array" aca="1" ref="J348" ca="1">INDIRECT($J$5&amp;ROW())</f>
        <v>8</v>
      </c>
      <c r="K348" s="65" t="s">
        <v>120</v>
      </c>
      <c r="L348" s="67" cm="1">
        <f t="array" aca="1" ref="L348" ca="1">INDIRECT($L$5&amp;ROW())</f>
        <v>1500000</v>
      </c>
      <c r="M348" s="67">
        <f ca="1">ROUNDDOWN(J348*L348,-3)</f>
        <v>12000000</v>
      </c>
      <c r="N348" s="67">
        <f ca="1">G348-M348</f>
        <v>0</v>
      </c>
      <c r="O348" s="154">
        <f ca="1">M348-Y348</f>
        <v>3000000</v>
      </c>
      <c r="P348" s="154">
        <f ca="1">IF(N348=0,O348-N348,IF(N348&lt;0,N348+O348,IF(N348&gt;0,N348-O348)))</f>
        <v>3000000</v>
      </c>
      <c r="Q348" s="240" t="str">
        <f ca="1">IF(AND(ISBLANK(H348),N348&lt;&gt;0),"Rev","")</f>
        <v/>
      </c>
      <c r="R348" s="244"/>
      <c r="S348" s="244"/>
      <c r="T348" s="65">
        <v>8</v>
      </c>
      <c r="U348" s="67">
        <v>1500000</v>
      </c>
      <c r="V348" s="67">
        <f>ROUNDDOWN(T348*U348,-3)</f>
        <v>12000000</v>
      </c>
      <c r="W348" s="247">
        <v>6</v>
      </c>
      <c r="X348" s="247">
        <v>1500000</v>
      </c>
      <c r="Y348" s="67">
        <f>ROUNDDOWN(W348*X348,-3)</f>
        <v>9000000</v>
      </c>
      <c r="Z348" s="247"/>
      <c r="AA348" s="244"/>
    </row>
    <row r="349" spans="1:29" ht="13.2" x14ac:dyDescent="0.25">
      <c r="A349" s="1" t="s">
        <v>788</v>
      </c>
      <c r="B349" s="65"/>
      <c r="C349" s="66" t="s">
        <v>558</v>
      </c>
      <c r="D349" s="65">
        <v>8</v>
      </c>
      <c r="E349" s="65" t="s">
        <v>120</v>
      </c>
      <c r="F349" s="67">
        <v>1000000</v>
      </c>
      <c r="G349" s="154">
        <f>ROUNDDOWN(D349*F349,-3)</f>
        <v>8000000</v>
      </c>
      <c r="H349" s="188"/>
      <c r="I349" s="66" t="s">
        <v>558</v>
      </c>
      <c r="J349" s="65" cm="1">
        <f t="array" aca="1" ref="J349" ca="1">INDIRECT($J$5&amp;ROW())</f>
        <v>8</v>
      </c>
      <c r="K349" s="65" t="s">
        <v>120</v>
      </c>
      <c r="L349" s="67" cm="1">
        <f t="array" aca="1" ref="L349" ca="1">INDIRECT($L$5&amp;ROW())</f>
        <v>1000000</v>
      </c>
      <c r="M349" s="67">
        <f ca="1">ROUNDDOWN(J349*L349,-3)</f>
        <v>8000000</v>
      </c>
      <c r="N349" s="67">
        <f ca="1">G349-M349</f>
        <v>0</v>
      </c>
      <c r="O349" s="154">
        <f ca="1">M349-Y349</f>
        <v>2000000</v>
      </c>
      <c r="P349" s="154">
        <f ca="1">IF(N349=0,O349-N349,IF(N349&lt;0,N349+O349,IF(N349&gt;0,N349-O349)))</f>
        <v>2000000</v>
      </c>
      <c r="Q349" s="240" t="str">
        <f ca="1">IF(AND(ISBLANK(H349),N349&lt;&gt;0),"Rev","")</f>
        <v/>
      </c>
      <c r="R349" s="244"/>
      <c r="S349" s="244"/>
      <c r="T349" s="65">
        <v>8</v>
      </c>
      <c r="U349" s="67">
        <v>1000000</v>
      </c>
      <c r="V349" s="67">
        <f>ROUNDDOWN(T349*U349,-3)</f>
        <v>8000000</v>
      </c>
      <c r="W349" s="247">
        <v>6</v>
      </c>
      <c r="X349" s="247">
        <v>1000000</v>
      </c>
      <c r="Y349" s="67">
        <f>ROUNDDOWN(W349*X349,-3)</f>
        <v>6000000</v>
      </c>
      <c r="Z349" s="247"/>
      <c r="AA349" s="244"/>
    </row>
    <row r="350" spans="1:29" ht="13.2" x14ac:dyDescent="0.25">
      <c r="A350" s="1" t="s">
        <v>789</v>
      </c>
      <c r="B350" s="65"/>
      <c r="C350" s="66" t="s">
        <v>790</v>
      </c>
      <c r="D350" s="65">
        <v>38</v>
      </c>
      <c r="E350" s="65" t="s">
        <v>59</v>
      </c>
      <c r="F350" s="67">
        <v>250000</v>
      </c>
      <c r="G350" s="154">
        <f>ROUNDDOWN(D350*F350,-3)</f>
        <v>9500000</v>
      </c>
      <c r="H350" s="188"/>
      <c r="I350" s="66" t="s">
        <v>790</v>
      </c>
      <c r="J350" s="65" cm="1">
        <f t="array" aca="1" ref="J350" ca="1">INDIRECT($J$5&amp;ROW())</f>
        <v>38</v>
      </c>
      <c r="K350" s="65" t="s">
        <v>59</v>
      </c>
      <c r="L350" s="67" cm="1">
        <f t="array" aca="1" ref="L350" ca="1">INDIRECT($L$5&amp;ROW())</f>
        <v>250000</v>
      </c>
      <c r="M350" s="67">
        <f ca="1">ROUNDDOWN(J350*L350,-3)</f>
        <v>9500000</v>
      </c>
      <c r="N350" s="67">
        <f ca="1">G350-M350</f>
        <v>0</v>
      </c>
      <c r="O350" s="154">
        <f ca="1">M350-Y350</f>
        <v>4500000</v>
      </c>
      <c r="P350" s="154">
        <f ca="1">IF(N350=0,O350-N350,IF(N350&lt;0,N350+O350,IF(N350&gt;0,N350-O350)))</f>
        <v>4500000</v>
      </c>
      <c r="Q350" s="240" t="str">
        <f ca="1">IF(AND(ISBLANK(H350),N350&lt;&gt;0),"Rev","")</f>
        <v/>
      </c>
      <c r="R350" s="244"/>
      <c r="S350" s="244"/>
      <c r="T350" s="65">
        <v>38</v>
      </c>
      <c r="U350" s="67">
        <v>250000</v>
      </c>
      <c r="V350" s="67">
        <f>ROUNDDOWN(T350*U350,-3)</f>
        <v>9500000</v>
      </c>
      <c r="W350" s="247">
        <v>20</v>
      </c>
      <c r="X350" s="247">
        <v>250000</v>
      </c>
      <c r="Y350" s="67">
        <f>ROUNDDOWN(W350*X350,-3)</f>
        <v>5000000</v>
      </c>
      <c r="Z350" s="247"/>
      <c r="AA350" s="244"/>
    </row>
    <row r="351" spans="1:29" ht="13.2" x14ac:dyDescent="0.25">
      <c r="A351" s="1" t="s">
        <v>326</v>
      </c>
      <c r="B351" s="68" t="s">
        <v>524</v>
      </c>
      <c r="C351" s="69" t="s">
        <v>73</v>
      </c>
      <c r="D351" s="68"/>
      <c r="E351" s="68"/>
      <c r="F351" s="70"/>
      <c r="G351" s="155">
        <f>G352</f>
        <v>1000000</v>
      </c>
      <c r="H351" s="189" t="s">
        <v>524</v>
      </c>
      <c r="I351" s="69" t="s">
        <v>73</v>
      </c>
      <c r="J351" s="68"/>
      <c r="K351" s="68"/>
      <c r="L351" s="70"/>
      <c r="M351" s="70">
        <f ca="1">M352</f>
        <v>1000000</v>
      </c>
      <c r="N351" s="70">
        <f ca="1">N352</f>
        <v>0</v>
      </c>
      <c r="O351" s="155">
        <f ca="1">O352</f>
        <v>0</v>
      </c>
      <c r="P351" s="155">
        <f ca="1">P352</f>
        <v>0</v>
      </c>
      <c r="Q351" s="281"/>
      <c r="R351" s="244"/>
      <c r="S351" s="244"/>
      <c r="T351" s="68"/>
      <c r="U351" s="70"/>
      <c r="V351" s="70"/>
      <c r="W351" s="247"/>
      <c r="X351" s="244"/>
      <c r="Y351" s="244"/>
      <c r="Z351" s="247"/>
      <c r="AA351" s="244"/>
      <c r="AC351" s="311" t="s">
        <v>508</v>
      </c>
    </row>
    <row r="352" spans="1:29" ht="13.2" x14ac:dyDescent="0.25">
      <c r="A352" s="1" t="s">
        <v>327</v>
      </c>
      <c r="B352" s="65"/>
      <c r="C352" s="66" t="s">
        <v>622</v>
      </c>
      <c r="D352" s="65">
        <v>4</v>
      </c>
      <c r="E352" s="65" t="s">
        <v>120</v>
      </c>
      <c r="F352" s="67">
        <v>250000</v>
      </c>
      <c r="G352" s="154">
        <f>ROUNDDOWN(D352*F352,-3)</f>
        <v>1000000</v>
      </c>
      <c r="H352" s="188"/>
      <c r="I352" s="66" t="s">
        <v>622</v>
      </c>
      <c r="J352" s="65" cm="1">
        <f t="array" aca="1" ref="J352" ca="1">INDIRECT($J$5&amp;ROW())</f>
        <v>4</v>
      </c>
      <c r="K352" s="65" t="s">
        <v>120</v>
      </c>
      <c r="L352" s="67" cm="1">
        <f t="array" aca="1" ref="L352" ca="1">INDIRECT($L$5&amp;ROW())</f>
        <v>250000</v>
      </c>
      <c r="M352" s="67">
        <f ca="1">ROUNDDOWN(J352*L352,-3)</f>
        <v>1000000</v>
      </c>
      <c r="N352" s="67">
        <f ca="1">G352-M352</f>
        <v>0</v>
      </c>
      <c r="O352" s="154">
        <f ca="1">M352-Y352</f>
        <v>0</v>
      </c>
      <c r="P352" s="154">
        <f ca="1">IF(N352=0,O352-N352,IF(N352&lt;0,N352+O352,IF(N352&gt;0,N352-O352)))</f>
        <v>0</v>
      </c>
      <c r="Q352" s="240" t="str">
        <f ca="1">IF(AND(ISBLANK(H352),N352&lt;&gt;0),"Rev","")</f>
        <v/>
      </c>
      <c r="R352" s="244"/>
      <c r="S352" s="244"/>
      <c r="T352" s="65">
        <v>4</v>
      </c>
      <c r="U352" s="67">
        <v>250000</v>
      </c>
      <c r="V352" s="67">
        <f>ROUNDDOWN(T352*U352,-3)</f>
        <v>1000000</v>
      </c>
      <c r="W352" s="247">
        <v>4</v>
      </c>
      <c r="X352" s="247">
        <v>250000</v>
      </c>
      <c r="Y352" s="67">
        <f>ROUNDDOWN(W352*X352,-3)</f>
        <v>1000000</v>
      </c>
      <c r="Z352" s="247"/>
      <c r="AA352" s="244"/>
    </row>
    <row r="353" spans="1:29" ht="13.2" x14ac:dyDescent="0.25">
      <c r="A353" s="1" t="s">
        <v>328</v>
      </c>
      <c r="B353" s="68" t="s">
        <v>525</v>
      </c>
      <c r="C353" s="69" t="s">
        <v>35</v>
      </c>
      <c r="D353" s="68"/>
      <c r="E353" s="68"/>
      <c r="F353" s="70"/>
      <c r="G353" s="155">
        <f>G354</f>
        <v>130000000</v>
      </c>
      <c r="H353" s="189" t="s">
        <v>525</v>
      </c>
      <c r="I353" s="69" t="s">
        <v>35</v>
      </c>
      <c r="J353" s="68"/>
      <c r="K353" s="68"/>
      <c r="L353" s="70"/>
      <c r="M353" s="70">
        <f ca="1">M354</f>
        <v>130000000</v>
      </c>
      <c r="N353" s="70">
        <f ca="1">N354</f>
        <v>0</v>
      </c>
      <c r="O353" s="155">
        <f ca="1">O354</f>
        <v>0</v>
      </c>
      <c r="P353" s="155">
        <f ca="1">P354</f>
        <v>0</v>
      </c>
      <c r="Q353" s="281"/>
      <c r="R353" s="244"/>
      <c r="S353" s="244"/>
      <c r="T353" s="68"/>
      <c r="U353" s="70"/>
      <c r="V353" s="70"/>
      <c r="W353" s="247"/>
      <c r="X353" s="244"/>
      <c r="Y353" s="244"/>
      <c r="Z353" s="247"/>
      <c r="AA353" s="244"/>
      <c r="AC353" s="311" t="s">
        <v>508</v>
      </c>
    </row>
    <row r="354" spans="1:29" ht="26.4" x14ac:dyDescent="0.25">
      <c r="A354" s="1" t="s">
        <v>329</v>
      </c>
      <c r="B354" s="65"/>
      <c r="C354" s="66" t="s">
        <v>791</v>
      </c>
      <c r="D354" s="65">
        <v>25</v>
      </c>
      <c r="E354" s="65" t="s">
        <v>26</v>
      </c>
      <c r="F354" s="67">
        <v>5200000</v>
      </c>
      <c r="G354" s="154">
        <f>ROUNDDOWN(D354*F354,-3)</f>
        <v>130000000</v>
      </c>
      <c r="H354" s="188"/>
      <c r="I354" s="66" t="s">
        <v>791</v>
      </c>
      <c r="J354" s="65" cm="1">
        <f t="array" aca="1" ref="J354" ca="1">INDIRECT($J$5&amp;ROW())</f>
        <v>25</v>
      </c>
      <c r="K354" s="65" t="s">
        <v>26</v>
      </c>
      <c r="L354" s="67" cm="1">
        <f t="array" aca="1" ref="L354" ca="1">INDIRECT($L$5&amp;ROW())</f>
        <v>5200000</v>
      </c>
      <c r="M354" s="67">
        <f ca="1">ROUNDDOWN(J354*L354,-3)</f>
        <v>130000000</v>
      </c>
      <c r="N354" s="67">
        <f ca="1">G354-M354</f>
        <v>0</v>
      </c>
      <c r="O354" s="154">
        <f ca="1">M354-Y354</f>
        <v>0</v>
      </c>
      <c r="P354" s="154">
        <f ca="1">IF(N354=0,O354-N354,IF(N354&lt;0,N354+O354,IF(N354&gt;0,N354-O354)))</f>
        <v>0</v>
      </c>
      <c r="Q354" s="240" t="str">
        <f ca="1">IF(AND(ISBLANK(H354),N354&lt;&gt;0),"Rev","")</f>
        <v/>
      </c>
      <c r="R354" s="244"/>
      <c r="S354" s="244"/>
      <c r="T354" s="65">
        <v>25</v>
      </c>
      <c r="U354" s="67">
        <v>5200000</v>
      </c>
      <c r="V354" s="67">
        <f>ROUNDDOWN(T354*U354,-3)</f>
        <v>130000000</v>
      </c>
      <c r="W354" s="247">
        <v>25</v>
      </c>
      <c r="X354" s="247">
        <v>5200000</v>
      </c>
      <c r="Y354" s="67">
        <f>ROUNDDOWN(W354*X354,-3)</f>
        <v>130000000</v>
      </c>
      <c r="Z354" s="247"/>
      <c r="AA354" s="244"/>
    </row>
    <row r="355" spans="1:29" ht="13.2" x14ac:dyDescent="0.25">
      <c r="A355" s="1" t="s">
        <v>330</v>
      </c>
      <c r="B355" s="71" t="s">
        <v>38</v>
      </c>
      <c r="C355" s="72" t="s">
        <v>331</v>
      </c>
      <c r="D355" s="71"/>
      <c r="E355" s="71"/>
      <c r="F355" s="73"/>
      <c r="G355" s="156">
        <f>SUM(G356,G362,G364,G366)</f>
        <v>190250000</v>
      </c>
      <c r="H355" s="190" t="s">
        <v>38</v>
      </c>
      <c r="I355" s="72" t="s">
        <v>331</v>
      </c>
      <c r="J355" s="71"/>
      <c r="K355" s="71"/>
      <c r="L355" s="73"/>
      <c r="M355" s="73">
        <f ca="1">SUM(M356,M362,M364,M366)</f>
        <v>190250000</v>
      </c>
      <c r="N355" s="73">
        <f ca="1">SUM(N356,N362,N364,N366)</f>
        <v>0</v>
      </c>
      <c r="O355" s="156">
        <f ca="1">SUM(O356,O362,O364,O366)</f>
        <v>24250000</v>
      </c>
      <c r="P355" s="156">
        <f ca="1">SUM(P356,P362,P364,P366)</f>
        <v>24250000</v>
      </c>
      <c r="Q355" s="282"/>
      <c r="R355" s="244" t="s">
        <v>507</v>
      </c>
      <c r="S355" s="244" t="s">
        <v>508</v>
      </c>
      <c r="T355" s="71"/>
      <c r="U355" s="73"/>
      <c r="V355" s="73"/>
      <c r="W355" s="247"/>
      <c r="X355" s="244"/>
      <c r="Y355" s="244"/>
      <c r="Z355" s="247"/>
      <c r="AA355" s="244"/>
      <c r="AC355" s="311"/>
    </row>
    <row r="356" spans="1:29" ht="13.2" x14ac:dyDescent="0.25">
      <c r="A356" s="1" t="s">
        <v>332</v>
      </c>
      <c r="B356" s="68" t="s">
        <v>523</v>
      </c>
      <c r="C356" s="69" t="s">
        <v>24</v>
      </c>
      <c r="D356" s="68"/>
      <c r="E356" s="68"/>
      <c r="F356" s="70"/>
      <c r="G356" s="155">
        <f>SUM(G357:G361)</f>
        <v>68250000</v>
      </c>
      <c r="H356" s="189" t="s">
        <v>523</v>
      </c>
      <c r="I356" s="69" t="s">
        <v>24</v>
      </c>
      <c r="J356" s="68"/>
      <c r="K356" s="68"/>
      <c r="L356" s="70"/>
      <c r="M356" s="70">
        <f ca="1">SUM(M357:M361)</f>
        <v>68250000</v>
      </c>
      <c r="N356" s="70">
        <f ca="1">SUM(N357:N361)</f>
        <v>0</v>
      </c>
      <c r="O356" s="155">
        <f ca="1">SUM(O357:O361)</f>
        <v>24250000</v>
      </c>
      <c r="P356" s="155">
        <f ca="1">SUM(P357:P361)</f>
        <v>24250000</v>
      </c>
      <c r="Q356" s="281"/>
      <c r="R356" s="244"/>
      <c r="S356" s="244"/>
      <c r="T356" s="68"/>
      <c r="U356" s="70"/>
      <c r="V356" s="70"/>
      <c r="W356" s="247"/>
      <c r="X356" s="244"/>
      <c r="Y356" s="244"/>
      <c r="Z356" s="247"/>
      <c r="AA356" s="244"/>
      <c r="AC356" s="311" t="s">
        <v>508</v>
      </c>
    </row>
    <row r="357" spans="1:29" ht="13.2" x14ac:dyDescent="0.25">
      <c r="A357" s="1" t="s">
        <v>333</v>
      </c>
      <c r="B357" s="65"/>
      <c r="C357" s="66" t="s">
        <v>555</v>
      </c>
      <c r="D357" s="65">
        <v>350</v>
      </c>
      <c r="E357" s="65" t="s">
        <v>26</v>
      </c>
      <c r="F357" s="67">
        <v>75000</v>
      </c>
      <c r="G357" s="154">
        <f>ROUNDDOWN(D357*F357,-3)</f>
        <v>26250000</v>
      </c>
      <c r="H357" s="188"/>
      <c r="I357" s="66" t="s">
        <v>555</v>
      </c>
      <c r="J357" s="65" cm="1">
        <f t="array" aca="1" ref="J357" ca="1">INDIRECT($J$5&amp;ROW())</f>
        <v>350</v>
      </c>
      <c r="K357" s="65" t="s">
        <v>26</v>
      </c>
      <c r="L357" s="67" cm="1">
        <f t="array" aca="1" ref="L357" ca="1">INDIRECT($L$5&amp;ROW())</f>
        <v>75000</v>
      </c>
      <c r="M357" s="67">
        <f ca="1">ROUNDDOWN(J357*L357,-3)</f>
        <v>26250000</v>
      </c>
      <c r="N357" s="67">
        <f ca="1">G357-M357</f>
        <v>0</v>
      </c>
      <c r="O357" s="154">
        <f ca="1">M357-Y357</f>
        <v>11250000</v>
      </c>
      <c r="P357" s="154">
        <f ca="1">IF(N357=0,O357-N357,IF(N357&lt;0,N357+O357,IF(N357&gt;0,N357-O357)))</f>
        <v>11250000</v>
      </c>
      <c r="Q357" s="240" t="str">
        <f ca="1">IF(AND(ISBLANK(H357),N357&lt;&gt;0),"Rev","")</f>
        <v/>
      </c>
      <c r="R357" s="244"/>
      <c r="S357" s="244"/>
      <c r="T357" s="65">
        <v>350</v>
      </c>
      <c r="U357" s="67">
        <v>75000</v>
      </c>
      <c r="V357" s="67">
        <f>ROUNDDOWN(T357*U357,-3)</f>
        <v>26250000</v>
      </c>
      <c r="W357" s="247">
        <v>200</v>
      </c>
      <c r="X357" s="247">
        <v>75000</v>
      </c>
      <c r="Y357" s="67">
        <f>ROUNDDOWN(W357*X357,-3)</f>
        <v>15000000</v>
      </c>
      <c r="Z357" s="247"/>
      <c r="AA357" s="244"/>
    </row>
    <row r="358" spans="1:29" ht="13.2" x14ac:dyDescent="0.25">
      <c r="A358" s="1" t="s">
        <v>334</v>
      </c>
      <c r="B358" s="65"/>
      <c r="C358" s="66" t="s">
        <v>556</v>
      </c>
      <c r="D358" s="65">
        <v>8</v>
      </c>
      <c r="E358" s="65" t="s">
        <v>120</v>
      </c>
      <c r="F358" s="67">
        <v>1500000</v>
      </c>
      <c r="G358" s="154">
        <f>ROUNDDOWN(D358*F358,-3)</f>
        <v>12000000</v>
      </c>
      <c r="H358" s="188"/>
      <c r="I358" s="66" t="s">
        <v>556</v>
      </c>
      <c r="J358" s="65" cm="1">
        <f t="array" aca="1" ref="J358" ca="1">INDIRECT($J$5&amp;ROW())</f>
        <v>8</v>
      </c>
      <c r="K358" s="65" t="s">
        <v>120</v>
      </c>
      <c r="L358" s="67" cm="1">
        <f t="array" aca="1" ref="L358" ca="1">INDIRECT($L$5&amp;ROW())</f>
        <v>1500000</v>
      </c>
      <c r="M358" s="67">
        <f ca="1">ROUNDDOWN(J358*L358,-3)</f>
        <v>12000000</v>
      </c>
      <c r="N358" s="67">
        <f ca="1">G358-M358</f>
        <v>0</v>
      </c>
      <c r="O358" s="154">
        <f ca="1">M358-Y358</f>
        <v>3000000</v>
      </c>
      <c r="P358" s="154">
        <f ca="1">IF(N358=0,O358-N358,IF(N358&lt;0,N358+O358,IF(N358&gt;0,N358-O358)))</f>
        <v>3000000</v>
      </c>
      <c r="Q358" s="240" t="str">
        <f ca="1">IF(AND(ISBLANK(H358),N358&lt;&gt;0),"Rev","")</f>
        <v/>
      </c>
      <c r="R358" s="244"/>
      <c r="S358" s="244"/>
      <c r="T358" s="65">
        <v>8</v>
      </c>
      <c r="U358" s="67">
        <v>1500000</v>
      </c>
      <c r="V358" s="67">
        <f>ROUNDDOWN(T358*U358,-3)</f>
        <v>12000000</v>
      </c>
      <c r="W358" s="247">
        <v>6</v>
      </c>
      <c r="X358" s="247">
        <v>1500000</v>
      </c>
      <c r="Y358" s="67">
        <f>ROUNDDOWN(W358*X358,-3)</f>
        <v>9000000</v>
      </c>
      <c r="Z358" s="247"/>
      <c r="AA358" s="244"/>
    </row>
    <row r="359" spans="1:29" ht="13.2" x14ac:dyDescent="0.25">
      <c r="A359" s="1" t="s">
        <v>792</v>
      </c>
      <c r="B359" s="65"/>
      <c r="C359" s="66" t="s">
        <v>557</v>
      </c>
      <c r="D359" s="65">
        <v>8</v>
      </c>
      <c r="E359" s="65" t="s">
        <v>120</v>
      </c>
      <c r="F359" s="67">
        <v>1500000</v>
      </c>
      <c r="G359" s="154">
        <f>ROUNDDOWN(D359*F359,-3)</f>
        <v>12000000</v>
      </c>
      <c r="H359" s="188"/>
      <c r="I359" s="66" t="s">
        <v>557</v>
      </c>
      <c r="J359" s="65" cm="1">
        <f t="array" aca="1" ref="J359" ca="1">INDIRECT($J$5&amp;ROW())</f>
        <v>8</v>
      </c>
      <c r="K359" s="65" t="s">
        <v>120</v>
      </c>
      <c r="L359" s="67" cm="1">
        <f t="array" aca="1" ref="L359" ca="1">INDIRECT($L$5&amp;ROW())</f>
        <v>1500000</v>
      </c>
      <c r="M359" s="67">
        <f ca="1">ROUNDDOWN(J359*L359,-3)</f>
        <v>12000000</v>
      </c>
      <c r="N359" s="67">
        <f ca="1">G359-M359</f>
        <v>0</v>
      </c>
      <c r="O359" s="154">
        <f ca="1">M359-Y359</f>
        <v>3000000</v>
      </c>
      <c r="P359" s="154">
        <f ca="1">IF(N359=0,O359-N359,IF(N359&lt;0,N359+O359,IF(N359&gt;0,N359-O359)))</f>
        <v>3000000</v>
      </c>
      <c r="Q359" s="240" t="str">
        <f ca="1">IF(AND(ISBLANK(H359),N359&lt;&gt;0),"Rev","")</f>
        <v/>
      </c>
      <c r="R359" s="244"/>
      <c r="S359" s="244"/>
      <c r="T359" s="65">
        <v>8</v>
      </c>
      <c r="U359" s="67">
        <v>1500000</v>
      </c>
      <c r="V359" s="67">
        <f>ROUNDDOWN(T359*U359,-3)</f>
        <v>12000000</v>
      </c>
      <c r="W359" s="247">
        <v>6</v>
      </c>
      <c r="X359" s="247">
        <v>1500000</v>
      </c>
      <c r="Y359" s="67">
        <f>ROUNDDOWN(W359*X359,-3)</f>
        <v>9000000</v>
      </c>
      <c r="Z359" s="247"/>
      <c r="AA359" s="244"/>
    </row>
    <row r="360" spans="1:29" ht="13.2" x14ac:dyDescent="0.25">
      <c r="A360" s="1" t="s">
        <v>793</v>
      </c>
      <c r="B360" s="65"/>
      <c r="C360" s="66" t="s">
        <v>558</v>
      </c>
      <c r="D360" s="65">
        <v>8</v>
      </c>
      <c r="E360" s="65" t="s">
        <v>120</v>
      </c>
      <c r="F360" s="67">
        <v>1000000</v>
      </c>
      <c r="G360" s="154">
        <f>ROUNDDOWN(D360*F360,-3)</f>
        <v>8000000</v>
      </c>
      <c r="H360" s="188"/>
      <c r="I360" s="66" t="s">
        <v>558</v>
      </c>
      <c r="J360" s="65" cm="1">
        <f t="array" aca="1" ref="J360" ca="1">INDIRECT($J$5&amp;ROW())</f>
        <v>8</v>
      </c>
      <c r="K360" s="65" t="s">
        <v>120</v>
      </c>
      <c r="L360" s="67" cm="1">
        <f t="array" aca="1" ref="L360" ca="1">INDIRECT($L$5&amp;ROW())</f>
        <v>1000000</v>
      </c>
      <c r="M360" s="67">
        <f ca="1">ROUNDDOWN(J360*L360,-3)</f>
        <v>8000000</v>
      </c>
      <c r="N360" s="67">
        <f ca="1">G360-M360</f>
        <v>0</v>
      </c>
      <c r="O360" s="154">
        <f ca="1">M360-Y360</f>
        <v>2000000</v>
      </c>
      <c r="P360" s="154">
        <f ca="1">IF(N360=0,O360-N360,IF(N360&lt;0,N360+O360,IF(N360&gt;0,N360-O360)))</f>
        <v>2000000</v>
      </c>
      <c r="Q360" s="240" t="str">
        <f ca="1">IF(AND(ISBLANK(H360),N360&lt;&gt;0),"Rev","")</f>
        <v/>
      </c>
      <c r="R360" s="244"/>
      <c r="S360" s="244"/>
      <c r="T360" s="65">
        <v>8</v>
      </c>
      <c r="U360" s="67">
        <v>1000000</v>
      </c>
      <c r="V360" s="67">
        <f>ROUNDDOWN(T360*U360,-3)</f>
        <v>8000000</v>
      </c>
      <c r="W360" s="247">
        <v>6</v>
      </c>
      <c r="X360" s="247">
        <v>1000000</v>
      </c>
      <c r="Y360" s="67">
        <f>ROUNDDOWN(W360*X360,-3)</f>
        <v>6000000</v>
      </c>
      <c r="Z360" s="247"/>
      <c r="AA360" s="244"/>
    </row>
    <row r="361" spans="1:29" ht="13.2" x14ac:dyDescent="0.25">
      <c r="A361" s="1" t="s">
        <v>794</v>
      </c>
      <c r="B361" s="65"/>
      <c r="C361" s="66" t="s">
        <v>790</v>
      </c>
      <c r="D361" s="65">
        <v>40</v>
      </c>
      <c r="E361" s="65" t="s">
        <v>59</v>
      </c>
      <c r="F361" s="67">
        <v>250000</v>
      </c>
      <c r="G361" s="154">
        <f>ROUNDDOWN(D361*F361,-3)</f>
        <v>10000000</v>
      </c>
      <c r="H361" s="188"/>
      <c r="I361" s="66" t="s">
        <v>790</v>
      </c>
      <c r="J361" s="65" cm="1">
        <f t="array" aca="1" ref="J361" ca="1">INDIRECT($J$5&amp;ROW())</f>
        <v>40</v>
      </c>
      <c r="K361" s="65" t="s">
        <v>59</v>
      </c>
      <c r="L361" s="67" cm="1">
        <f t="array" aca="1" ref="L361" ca="1">INDIRECT($L$5&amp;ROW())</f>
        <v>250000</v>
      </c>
      <c r="M361" s="67">
        <f ca="1">ROUNDDOWN(J361*L361,-3)</f>
        <v>10000000</v>
      </c>
      <c r="N361" s="67">
        <f ca="1">G361-M361</f>
        <v>0</v>
      </c>
      <c r="O361" s="154">
        <f ca="1">M361-Y361</f>
        <v>5000000</v>
      </c>
      <c r="P361" s="154">
        <f ca="1">IF(N361=0,O361-N361,IF(N361&lt;0,N361+O361,IF(N361&gt;0,N361-O361)))</f>
        <v>5000000</v>
      </c>
      <c r="Q361" s="240" t="str">
        <f ca="1">IF(AND(ISBLANK(H361),N361&lt;&gt;0),"Rev","")</f>
        <v/>
      </c>
      <c r="R361" s="244"/>
      <c r="S361" s="244"/>
      <c r="T361" s="65">
        <v>40</v>
      </c>
      <c r="U361" s="67">
        <v>250000</v>
      </c>
      <c r="V361" s="67">
        <f>ROUNDDOWN(T361*U361,-3)</f>
        <v>10000000</v>
      </c>
      <c r="W361" s="247">
        <v>20</v>
      </c>
      <c r="X361" s="247">
        <v>250000</v>
      </c>
      <c r="Y361" s="67">
        <f>ROUNDDOWN(W361*X361,-3)</f>
        <v>5000000</v>
      </c>
      <c r="Z361" s="247"/>
      <c r="AA361" s="244"/>
    </row>
    <row r="362" spans="1:29" ht="13.2" x14ac:dyDescent="0.25">
      <c r="A362" s="1" t="s">
        <v>335</v>
      </c>
      <c r="B362" s="68" t="s">
        <v>524</v>
      </c>
      <c r="C362" s="69" t="s">
        <v>73</v>
      </c>
      <c r="D362" s="68"/>
      <c r="E362" s="68"/>
      <c r="F362" s="70"/>
      <c r="G362" s="155">
        <f>G363</f>
        <v>1000000</v>
      </c>
      <c r="H362" s="189" t="s">
        <v>524</v>
      </c>
      <c r="I362" s="69" t="s">
        <v>73</v>
      </c>
      <c r="J362" s="68"/>
      <c r="K362" s="68"/>
      <c r="L362" s="70"/>
      <c r="M362" s="70">
        <f ca="1">M363</f>
        <v>1000000</v>
      </c>
      <c r="N362" s="70">
        <f ca="1">N363</f>
        <v>0</v>
      </c>
      <c r="O362" s="155">
        <f ca="1">O363</f>
        <v>0</v>
      </c>
      <c r="P362" s="155">
        <f ca="1">P363</f>
        <v>0</v>
      </c>
      <c r="Q362" s="281"/>
      <c r="R362" s="244"/>
      <c r="S362" s="244"/>
      <c r="T362" s="68"/>
      <c r="U362" s="70"/>
      <c r="V362" s="70"/>
      <c r="W362" s="247"/>
      <c r="X362" s="244"/>
      <c r="Y362" s="244"/>
      <c r="Z362" s="247"/>
      <c r="AA362" s="244"/>
      <c r="AC362" s="311" t="s">
        <v>508</v>
      </c>
    </row>
    <row r="363" spans="1:29" ht="13.2" x14ac:dyDescent="0.25">
      <c r="A363" s="1" t="s">
        <v>336</v>
      </c>
      <c r="B363" s="65"/>
      <c r="C363" s="66" t="s">
        <v>622</v>
      </c>
      <c r="D363" s="65">
        <v>4</v>
      </c>
      <c r="E363" s="65" t="s">
        <v>120</v>
      </c>
      <c r="F363" s="67">
        <v>250000</v>
      </c>
      <c r="G363" s="154">
        <f>ROUNDDOWN(D363*F363,-3)</f>
        <v>1000000</v>
      </c>
      <c r="H363" s="188"/>
      <c r="I363" s="66" t="s">
        <v>622</v>
      </c>
      <c r="J363" s="65" cm="1">
        <f t="array" aca="1" ref="J363" ca="1">INDIRECT($J$5&amp;ROW())</f>
        <v>4</v>
      </c>
      <c r="K363" s="65" t="s">
        <v>120</v>
      </c>
      <c r="L363" s="67" cm="1">
        <f t="array" aca="1" ref="L363" ca="1">INDIRECT($L$5&amp;ROW())</f>
        <v>250000</v>
      </c>
      <c r="M363" s="67">
        <f ca="1">ROUNDDOWN(J363*L363,-3)</f>
        <v>1000000</v>
      </c>
      <c r="N363" s="67">
        <f ca="1">G363-M363</f>
        <v>0</v>
      </c>
      <c r="O363" s="154">
        <f ca="1">M363-Y363</f>
        <v>0</v>
      </c>
      <c r="P363" s="154">
        <f ca="1">IF(N363=0,O363-N363,IF(N363&lt;0,N363+O363,IF(N363&gt;0,N363-O363)))</f>
        <v>0</v>
      </c>
      <c r="Q363" s="240" t="str">
        <f ca="1">IF(AND(ISBLANK(H363),N363&lt;&gt;0),"Rev","")</f>
        <v/>
      </c>
      <c r="R363" s="244"/>
      <c r="S363" s="244"/>
      <c r="T363" s="65">
        <v>4</v>
      </c>
      <c r="U363" s="67">
        <v>250000</v>
      </c>
      <c r="V363" s="67">
        <f>ROUNDDOWN(T363*U363,-3)</f>
        <v>1000000</v>
      </c>
      <c r="W363" s="247">
        <v>4</v>
      </c>
      <c r="X363" s="247">
        <v>250000</v>
      </c>
      <c r="Y363" s="67">
        <f>ROUNDDOWN(W363*X363,-3)</f>
        <v>1000000</v>
      </c>
      <c r="Z363" s="247"/>
      <c r="AA363" s="244"/>
    </row>
    <row r="364" spans="1:29" ht="13.2" x14ac:dyDescent="0.25">
      <c r="A364" s="1" t="s">
        <v>337</v>
      </c>
      <c r="B364" s="68" t="s">
        <v>528</v>
      </c>
      <c r="C364" s="69" t="s">
        <v>31</v>
      </c>
      <c r="D364" s="68"/>
      <c r="E364" s="68"/>
      <c r="F364" s="70"/>
      <c r="G364" s="155">
        <f>G365</f>
        <v>4000000</v>
      </c>
      <c r="H364" s="189" t="s">
        <v>528</v>
      </c>
      <c r="I364" s="69" t="s">
        <v>31</v>
      </c>
      <c r="J364" s="68"/>
      <c r="K364" s="68"/>
      <c r="L364" s="70"/>
      <c r="M364" s="70">
        <f ca="1">M365</f>
        <v>4000000</v>
      </c>
      <c r="N364" s="70">
        <f ca="1">N365</f>
        <v>0</v>
      </c>
      <c r="O364" s="155">
        <f ca="1">O365</f>
        <v>0</v>
      </c>
      <c r="P364" s="155">
        <f ca="1">P365</f>
        <v>0</v>
      </c>
      <c r="Q364" s="281"/>
      <c r="R364" s="244"/>
      <c r="S364" s="244"/>
      <c r="T364" s="68"/>
      <c r="U364" s="70"/>
      <c r="V364" s="70"/>
      <c r="W364" s="247"/>
      <c r="X364" s="244"/>
      <c r="Y364" s="244"/>
      <c r="Z364" s="247"/>
      <c r="AA364" s="244"/>
      <c r="AC364" s="311" t="s">
        <v>508</v>
      </c>
    </row>
    <row r="365" spans="1:29" ht="13.2" x14ac:dyDescent="0.25">
      <c r="A365" s="1" t="s">
        <v>338</v>
      </c>
      <c r="B365" s="65"/>
      <c r="C365" s="66" t="s">
        <v>559</v>
      </c>
      <c r="D365" s="65">
        <v>4</v>
      </c>
      <c r="E365" s="65" t="s">
        <v>33</v>
      </c>
      <c r="F365" s="67">
        <v>1000000</v>
      </c>
      <c r="G365" s="154">
        <f>ROUNDDOWN(D365*F365,-3)</f>
        <v>4000000</v>
      </c>
      <c r="H365" s="188"/>
      <c r="I365" s="66" t="s">
        <v>559</v>
      </c>
      <c r="J365" s="65" cm="1">
        <f t="array" aca="1" ref="J365" ca="1">INDIRECT($J$5&amp;ROW())</f>
        <v>4</v>
      </c>
      <c r="K365" s="65" t="s">
        <v>33</v>
      </c>
      <c r="L365" s="67" cm="1">
        <f t="array" aca="1" ref="L365" ca="1">INDIRECT($L$5&amp;ROW())</f>
        <v>1000000</v>
      </c>
      <c r="M365" s="67">
        <f ca="1">ROUNDDOWN(J365*L365,-3)</f>
        <v>4000000</v>
      </c>
      <c r="N365" s="67">
        <f ca="1">G365-M365</f>
        <v>0</v>
      </c>
      <c r="O365" s="154">
        <f ca="1">M365-Y365</f>
        <v>0</v>
      </c>
      <c r="P365" s="154">
        <f ca="1">IF(N365=0,O365-N365,IF(N365&lt;0,N365+O365,IF(N365&gt;0,N365-O365)))</f>
        <v>0</v>
      </c>
      <c r="Q365" s="240" t="str">
        <f ca="1">IF(AND(ISBLANK(H365),N365&lt;&gt;0),"Rev","")</f>
        <v/>
      </c>
      <c r="R365" s="244"/>
      <c r="S365" s="244"/>
      <c r="T365" s="65">
        <v>4</v>
      </c>
      <c r="U365" s="67">
        <v>1000000</v>
      </c>
      <c r="V365" s="67">
        <f>ROUNDDOWN(T365*U365,-3)</f>
        <v>4000000</v>
      </c>
      <c r="W365" s="247">
        <v>4</v>
      </c>
      <c r="X365" s="247">
        <v>1000000</v>
      </c>
      <c r="Y365" s="67">
        <f>ROUNDDOWN(W365*X365,-3)</f>
        <v>4000000</v>
      </c>
      <c r="Z365" s="247"/>
      <c r="AA365" s="244"/>
    </row>
    <row r="366" spans="1:29" ht="13.2" x14ac:dyDescent="0.25">
      <c r="A366" s="1" t="s">
        <v>339</v>
      </c>
      <c r="B366" s="129" t="s">
        <v>525</v>
      </c>
      <c r="C366" s="130" t="s">
        <v>35</v>
      </c>
      <c r="D366" s="129"/>
      <c r="E366" s="129"/>
      <c r="F366" s="131"/>
      <c r="G366" s="175">
        <f>G367</f>
        <v>117000000</v>
      </c>
      <c r="H366" s="209" t="s">
        <v>525</v>
      </c>
      <c r="I366" s="130" t="s">
        <v>35</v>
      </c>
      <c r="J366" s="129"/>
      <c r="K366" s="129"/>
      <c r="L366" s="131"/>
      <c r="M366" s="131">
        <f ca="1">M367</f>
        <v>117000000</v>
      </c>
      <c r="N366" s="131">
        <f ca="1">N367</f>
        <v>0</v>
      </c>
      <c r="O366" s="175">
        <f ca="1">O367</f>
        <v>0</v>
      </c>
      <c r="P366" s="175">
        <f ca="1">P367</f>
        <v>0</v>
      </c>
      <c r="Q366" s="301"/>
      <c r="R366" s="244"/>
      <c r="S366" s="244"/>
      <c r="T366" s="129"/>
      <c r="U366" s="131"/>
      <c r="V366" s="131"/>
      <c r="W366" s="247"/>
      <c r="X366" s="244"/>
      <c r="Y366" s="244"/>
      <c r="Z366" s="247"/>
      <c r="AA366" s="244"/>
      <c r="AC366" s="311" t="s">
        <v>508</v>
      </c>
    </row>
    <row r="367" spans="1:29" ht="13.2" x14ac:dyDescent="0.25">
      <c r="A367" s="1" t="s">
        <v>340</v>
      </c>
      <c r="B367" s="65"/>
      <c r="C367" s="66" t="s">
        <v>795</v>
      </c>
      <c r="D367" s="65">
        <v>18</v>
      </c>
      <c r="E367" s="65" t="s">
        <v>26</v>
      </c>
      <c r="F367" s="67">
        <v>6500000</v>
      </c>
      <c r="G367" s="154">
        <f>ROUNDDOWN(D367*F367,-3)</f>
        <v>117000000</v>
      </c>
      <c r="H367" s="188"/>
      <c r="I367" s="66" t="s">
        <v>795</v>
      </c>
      <c r="J367" s="65" cm="1">
        <f t="array" aca="1" ref="J367" ca="1">INDIRECT($J$5&amp;ROW())</f>
        <v>18</v>
      </c>
      <c r="K367" s="65" t="s">
        <v>26</v>
      </c>
      <c r="L367" s="67" cm="1">
        <f t="array" aca="1" ref="L367" ca="1">INDIRECT($L$5&amp;ROW())</f>
        <v>6500000</v>
      </c>
      <c r="M367" s="67">
        <f ca="1">ROUNDDOWN(J367*L367,-3)</f>
        <v>117000000</v>
      </c>
      <c r="N367" s="67">
        <f ca="1">G367-M367</f>
        <v>0</v>
      </c>
      <c r="O367" s="154">
        <f ca="1">M367-Y367</f>
        <v>0</v>
      </c>
      <c r="P367" s="154">
        <f ca="1">IF(N367=0,O367-N367,IF(N367&lt;0,N367+O367,IF(N367&gt;0,N367-O367)))</f>
        <v>0</v>
      </c>
      <c r="Q367" s="240" t="str">
        <f ca="1">IF(AND(ISBLANK(H367),N367&lt;&gt;0),"Rev","")</f>
        <v/>
      </c>
      <c r="R367" s="244"/>
      <c r="S367" s="244"/>
      <c r="T367" s="65">
        <v>18</v>
      </c>
      <c r="U367" s="67">
        <v>6500000</v>
      </c>
      <c r="V367" s="67">
        <f>ROUNDDOWN(T367*U367,-3)</f>
        <v>117000000</v>
      </c>
      <c r="W367" s="247">
        <v>18</v>
      </c>
      <c r="X367" s="247">
        <v>6500000</v>
      </c>
      <c r="Y367" s="67">
        <f>ROUNDDOWN(W367*X367,-3)</f>
        <v>117000000</v>
      </c>
      <c r="Z367" s="247"/>
      <c r="AA367" s="244"/>
    </row>
    <row r="368" spans="1:29" ht="13.2" x14ac:dyDescent="0.25">
      <c r="A368" s="1" t="s">
        <v>341</v>
      </c>
      <c r="B368" s="116" t="s">
        <v>91</v>
      </c>
      <c r="C368" s="117" t="s">
        <v>796</v>
      </c>
      <c r="D368" s="116"/>
      <c r="E368" s="116"/>
      <c r="F368" s="118"/>
      <c r="G368" s="171">
        <f>SUM(G369,G375,G377,G379)</f>
        <v>178435000</v>
      </c>
      <c r="H368" s="205" t="s">
        <v>91</v>
      </c>
      <c r="I368" s="117" t="s">
        <v>796</v>
      </c>
      <c r="J368" s="116"/>
      <c r="K368" s="116"/>
      <c r="L368" s="118"/>
      <c r="M368" s="118">
        <f ca="1">SUM(M369,M375,M377,M379)</f>
        <v>178435000</v>
      </c>
      <c r="N368" s="118">
        <f ca="1">SUM(N369,N375,N377,N379)</f>
        <v>0</v>
      </c>
      <c r="O368" s="171">
        <f ca="1">SUM(O369,O375,O377,O379)</f>
        <v>10500000</v>
      </c>
      <c r="P368" s="171">
        <f ca="1">SUM(P369,P375,P377,P379)</f>
        <v>10500000</v>
      </c>
      <c r="Q368" s="297"/>
      <c r="R368" s="244" t="s">
        <v>507</v>
      </c>
      <c r="S368" s="244" t="s">
        <v>508</v>
      </c>
      <c r="T368" s="116"/>
      <c r="U368" s="118"/>
      <c r="V368" s="118"/>
      <c r="W368" s="247"/>
      <c r="X368" s="244"/>
      <c r="Y368" s="244"/>
      <c r="Z368" s="247"/>
      <c r="AA368" s="244"/>
      <c r="AC368" s="311"/>
    </row>
    <row r="369" spans="1:29" ht="13.2" x14ac:dyDescent="0.25">
      <c r="A369" s="1" t="s">
        <v>342</v>
      </c>
      <c r="B369" s="74" t="s">
        <v>523</v>
      </c>
      <c r="C369" s="75" t="s">
        <v>24</v>
      </c>
      <c r="D369" s="74"/>
      <c r="E369" s="74"/>
      <c r="F369" s="76"/>
      <c r="G369" s="157">
        <f>SUM(G370:G374)</f>
        <v>52000000</v>
      </c>
      <c r="H369" s="191" t="s">
        <v>523</v>
      </c>
      <c r="I369" s="75" t="s">
        <v>24</v>
      </c>
      <c r="J369" s="74"/>
      <c r="K369" s="74"/>
      <c r="L369" s="76"/>
      <c r="M369" s="76">
        <f ca="1">SUM(M370:M374)</f>
        <v>52000000</v>
      </c>
      <c r="N369" s="76">
        <f ca="1">SUM(N370:N374)</f>
        <v>0</v>
      </c>
      <c r="O369" s="157">
        <f ca="1">SUM(O370:O374)</f>
        <v>10500000</v>
      </c>
      <c r="P369" s="157">
        <f ca="1">SUM(P370:P374)</f>
        <v>10500000</v>
      </c>
      <c r="Q369" s="283"/>
      <c r="R369" s="244"/>
      <c r="S369" s="244"/>
      <c r="T369" s="74"/>
      <c r="U369" s="76"/>
      <c r="V369" s="76"/>
      <c r="W369" s="247"/>
      <c r="X369" s="244"/>
      <c r="Y369" s="244"/>
      <c r="Z369" s="247"/>
      <c r="AA369" s="244"/>
      <c r="AC369" s="311" t="s">
        <v>508</v>
      </c>
    </row>
    <row r="370" spans="1:29" ht="13.2" x14ac:dyDescent="0.25">
      <c r="A370" s="1" t="s">
        <v>343</v>
      </c>
      <c r="B370" s="65"/>
      <c r="C370" s="66" t="s">
        <v>555</v>
      </c>
      <c r="D370" s="65">
        <v>200</v>
      </c>
      <c r="E370" s="65" t="s">
        <v>26</v>
      </c>
      <c r="F370" s="67">
        <v>75000</v>
      </c>
      <c r="G370" s="154">
        <f>ROUNDDOWN(D370*F370,-3)</f>
        <v>15000000</v>
      </c>
      <c r="H370" s="188"/>
      <c r="I370" s="66" t="s">
        <v>555</v>
      </c>
      <c r="J370" s="65" cm="1">
        <f t="array" aca="1" ref="J370" ca="1">INDIRECT($J$5&amp;ROW())</f>
        <v>200</v>
      </c>
      <c r="K370" s="65" t="s">
        <v>26</v>
      </c>
      <c r="L370" s="67" cm="1">
        <f t="array" aca="1" ref="L370" ca="1">INDIRECT($L$5&amp;ROW())</f>
        <v>75000</v>
      </c>
      <c r="M370" s="67">
        <f ca="1">ROUNDDOWN(J370*L370,-3)</f>
        <v>15000000</v>
      </c>
      <c r="N370" s="67">
        <f ca="1">G370-M370</f>
        <v>0</v>
      </c>
      <c r="O370" s="154">
        <f ca="1">M370-Y370</f>
        <v>0</v>
      </c>
      <c r="P370" s="154">
        <f ca="1">IF(N370=0,O370-N370,IF(N370&lt;0,N370+O370,IF(N370&gt;0,N370-O370)))</f>
        <v>0</v>
      </c>
      <c r="Q370" s="240" t="str">
        <f ca="1">IF(AND(ISBLANK(H370),N370&lt;&gt;0),"Rev","")</f>
        <v/>
      </c>
      <c r="R370" s="244"/>
      <c r="S370" s="244"/>
      <c r="T370" s="65">
        <v>200</v>
      </c>
      <c r="U370" s="67">
        <v>75000</v>
      </c>
      <c r="V370" s="67">
        <f>ROUNDDOWN(T370*U370,-3)</f>
        <v>15000000</v>
      </c>
      <c r="W370" s="247">
        <v>200</v>
      </c>
      <c r="X370" s="247">
        <v>75000</v>
      </c>
      <c r="Y370" s="67">
        <f>ROUNDDOWN(W370*X370,-3)</f>
        <v>15000000</v>
      </c>
      <c r="Z370" s="247"/>
      <c r="AA370" s="244"/>
    </row>
    <row r="371" spans="1:29" ht="13.2" x14ac:dyDescent="0.25">
      <c r="A371" s="1" t="s">
        <v>344</v>
      </c>
      <c r="B371" s="65"/>
      <c r="C371" s="66" t="s">
        <v>556</v>
      </c>
      <c r="D371" s="65">
        <v>8</v>
      </c>
      <c r="E371" s="65" t="s">
        <v>120</v>
      </c>
      <c r="F371" s="67">
        <v>1500000</v>
      </c>
      <c r="G371" s="154">
        <f>ROUNDDOWN(D371*F371,-3)</f>
        <v>12000000</v>
      </c>
      <c r="H371" s="188"/>
      <c r="I371" s="66" t="s">
        <v>556</v>
      </c>
      <c r="J371" s="65" cm="1">
        <f t="array" aca="1" ref="J371" ca="1">INDIRECT($J$5&amp;ROW())</f>
        <v>8</v>
      </c>
      <c r="K371" s="65" t="s">
        <v>120</v>
      </c>
      <c r="L371" s="67" cm="1">
        <f t="array" aca="1" ref="L371" ca="1">INDIRECT($L$5&amp;ROW())</f>
        <v>1500000</v>
      </c>
      <c r="M371" s="67">
        <f ca="1">ROUNDDOWN(J371*L371,-3)</f>
        <v>12000000</v>
      </c>
      <c r="N371" s="67">
        <f ca="1">G371-M371</f>
        <v>0</v>
      </c>
      <c r="O371" s="154">
        <f ca="1">M371-Y371</f>
        <v>3000000</v>
      </c>
      <c r="P371" s="154">
        <f ca="1">IF(N371=0,O371-N371,IF(N371&lt;0,N371+O371,IF(N371&gt;0,N371-O371)))</f>
        <v>3000000</v>
      </c>
      <c r="Q371" s="240" t="str">
        <f ca="1">IF(AND(ISBLANK(H371),N371&lt;&gt;0),"Rev","")</f>
        <v/>
      </c>
      <c r="R371" s="244"/>
      <c r="S371" s="244"/>
      <c r="T371" s="65">
        <v>8</v>
      </c>
      <c r="U371" s="67">
        <v>1500000</v>
      </c>
      <c r="V371" s="67">
        <f>ROUNDDOWN(T371*U371,-3)</f>
        <v>12000000</v>
      </c>
      <c r="W371" s="247">
        <v>6</v>
      </c>
      <c r="X371" s="247">
        <v>1500000</v>
      </c>
      <c r="Y371" s="67">
        <f>ROUNDDOWN(W371*X371,-3)</f>
        <v>9000000</v>
      </c>
      <c r="Z371" s="247"/>
      <c r="AA371" s="244"/>
    </row>
    <row r="372" spans="1:29" ht="13.2" x14ac:dyDescent="0.25">
      <c r="A372" s="1" t="s">
        <v>797</v>
      </c>
      <c r="B372" s="65"/>
      <c r="C372" s="66" t="s">
        <v>557</v>
      </c>
      <c r="D372" s="65">
        <v>8</v>
      </c>
      <c r="E372" s="65" t="s">
        <v>120</v>
      </c>
      <c r="F372" s="67">
        <v>1500000</v>
      </c>
      <c r="G372" s="154">
        <f>ROUNDDOWN(D372*F372,-3)</f>
        <v>12000000</v>
      </c>
      <c r="H372" s="188"/>
      <c r="I372" s="66" t="s">
        <v>557</v>
      </c>
      <c r="J372" s="65" cm="1">
        <f t="array" aca="1" ref="J372" ca="1">INDIRECT($J$5&amp;ROW())</f>
        <v>8</v>
      </c>
      <c r="K372" s="65" t="s">
        <v>120</v>
      </c>
      <c r="L372" s="67" cm="1">
        <f t="array" aca="1" ref="L372" ca="1">INDIRECT($L$5&amp;ROW())</f>
        <v>1500000</v>
      </c>
      <c r="M372" s="67">
        <f ca="1">ROUNDDOWN(J372*L372,-3)</f>
        <v>12000000</v>
      </c>
      <c r="N372" s="67">
        <f ca="1">G372-M372</f>
        <v>0</v>
      </c>
      <c r="O372" s="154">
        <f ca="1">M372-Y372</f>
        <v>3000000</v>
      </c>
      <c r="P372" s="154">
        <f ca="1">IF(N372=0,O372-N372,IF(N372&lt;0,N372+O372,IF(N372&gt;0,N372-O372)))</f>
        <v>3000000</v>
      </c>
      <c r="Q372" s="240" t="str">
        <f ca="1">IF(AND(ISBLANK(H372),N372&lt;&gt;0),"Rev","")</f>
        <v/>
      </c>
      <c r="R372" s="244"/>
      <c r="S372" s="244"/>
      <c r="T372" s="65">
        <v>8</v>
      </c>
      <c r="U372" s="67">
        <v>1500000</v>
      </c>
      <c r="V372" s="67">
        <f>ROUNDDOWN(T372*U372,-3)</f>
        <v>12000000</v>
      </c>
      <c r="W372" s="247">
        <v>6</v>
      </c>
      <c r="X372" s="247">
        <v>1500000</v>
      </c>
      <c r="Y372" s="67">
        <f>ROUNDDOWN(W372*X372,-3)</f>
        <v>9000000</v>
      </c>
      <c r="Z372" s="247"/>
      <c r="AA372" s="244"/>
    </row>
    <row r="373" spans="1:29" ht="13.2" x14ac:dyDescent="0.25">
      <c r="A373" s="1" t="s">
        <v>798</v>
      </c>
      <c r="B373" s="65"/>
      <c r="C373" s="66" t="s">
        <v>558</v>
      </c>
      <c r="D373" s="65">
        <v>8</v>
      </c>
      <c r="E373" s="65" t="s">
        <v>120</v>
      </c>
      <c r="F373" s="67">
        <v>1000000</v>
      </c>
      <c r="G373" s="154">
        <f>ROUNDDOWN(D373*F373,-3)</f>
        <v>8000000</v>
      </c>
      <c r="H373" s="188"/>
      <c r="I373" s="66" t="s">
        <v>558</v>
      </c>
      <c r="J373" s="65" cm="1">
        <f t="array" aca="1" ref="J373" ca="1">INDIRECT($J$5&amp;ROW())</f>
        <v>8</v>
      </c>
      <c r="K373" s="65" t="s">
        <v>120</v>
      </c>
      <c r="L373" s="67" cm="1">
        <f t="array" aca="1" ref="L373" ca="1">INDIRECT($L$5&amp;ROW())</f>
        <v>1000000</v>
      </c>
      <c r="M373" s="67">
        <f ca="1">ROUNDDOWN(J373*L373,-3)</f>
        <v>8000000</v>
      </c>
      <c r="N373" s="67">
        <f ca="1">G373-M373</f>
        <v>0</v>
      </c>
      <c r="O373" s="154">
        <f ca="1">M373-Y373</f>
        <v>2000000</v>
      </c>
      <c r="P373" s="154">
        <f ca="1">IF(N373=0,O373-N373,IF(N373&lt;0,N373+O373,IF(N373&gt;0,N373-O373)))</f>
        <v>2000000</v>
      </c>
      <c r="Q373" s="240" t="str">
        <f ca="1">IF(AND(ISBLANK(H373),N373&lt;&gt;0),"Rev","")</f>
        <v/>
      </c>
      <c r="R373" s="244"/>
      <c r="S373" s="244"/>
      <c r="T373" s="65">
        <v>8</v>
      </c>
      <c r="U373" s="67">
        <v>1000000</v>
      </c>
      <c r="V373" s="67">
        <f>ROUNDDOWN(T373*U373,-3)</f>
        <v>8000000</v>
      </c>
      <c r="W373" s="247">
        <v>6</v>
      </c>
      <c r="X373" s="247">
        <v>1000000</v>
      </c>
      <c r="Y373" s="67">
        <f>ROUNDDOWN(W373*X373,-3)</f>
        <v>6000000</v>
      </c>
      <c r="Z373" s="247"/>
      <c r="AA373" s="244"/>
    </row>
    <row r="374" spans="1:29" ht="13.2" x14ac:dyDescent="0.25">
      <c r="A374" s="1" t="s">
        <v>799</v>
      </c>
      <c r="B374" s="65"/>
      <c r="C374" s="66" t="s">
        <v>790</v>
      </c>
      <c r="D374" s="65">
        <v>20</v>
      </c>
      <c r="E374" s="65" t="s">
        <v>59</v>
      </c>
      <c r="F374" s="67">
        <v>250000</v>
      </c>
      <c r="G374" s="154">
        <f>ROUNDDOWN(D374*F374,-3)</f>
        <v>5000000</v>
      </c>
      <c r="H374" s="188"/>
      <c r="I374" s="66" t="s">
        <v>790</v>
      </c>
      <c r="J374" s="65" cm="1">
        <f t="array" aca="1" ref="J374" ca="1">INDIRECT($J$5&amp;ROW())</f>
        <v>20</v>
      </c>
      <c r="K374" s="65" t="s">
        <v>59</v>
      </c>
      <c r="L374" s="67" cm="1">
        <f t="array" aca="1" ref="L374" ca="1">INDIRECT($L$5&amp;ROW())</f>
        <v>250000</v>
      </c>
      <c r="M374" s="67">
        <f ca="1">ROUNDDOWN(J374*L374,-3)</f>
        <v>5000000</v>
      </c>
      <c r="N374" s="67">
        <f ca="1">G374-M374</f>
        <v>0</v>
      </c>
      <c r="O374" s="154">
        <f ca="1">M374-Y374</f>
        <v>2500000</v>
      </c>
      <c r="P374" s="154">
        <f ca="1">IF(N374=0,O374-N374,IF(N374&lt;0,N374+O374,IF(N374&gt;0,N374-O374)))</f>
        <v>2500000</v>
      </c>
      <c r="Q374" s="240" t="str">
        <f ca="1">IF(AND(ISBLANK(H374),N374&lt;&gt;0),"Rev","")</f>
        <v/>
      </c>
      <c r="R374" s="244"/>
      <c r="S374" s="244"/>
      <c r="T374" s="65">
        <v>20</v>
      </c>
      <c r="U374" s="67">
        <v>250000</v>
      </c>
      <c r="V374" s="67">
        <f>ROUNDDOWN(T374*U374,-3)</f>
        <v>5000000</v>
      </c>
      <c r="W374" s="247">
        <v>10</v>
      </c>
      <c r="X374" s="247">
        <v>250000</v>
      </c>
      <c r="Y374" s="67">
        <f>ROUNDDOWN(W374*X374,-3)</f>
        <v>2500000</v>
      </c>
      <c r="Z374" s="247"/>
      <c r="AA374" s="244"/>
    </row>
    <row r="375" spans="1:29" ht="13.2" x14ac:dyDescent="0.25">
      <c r="A375" s="1" t="s">
        <v>800</v>
      </c>
      <c r="B375" s="129" t="s">
        <v>524</v>
      </c>
      <c r="C375" s="130" t="s">
        <v>73</v>
      </c>
      <c r="D375" s="129"/>
      <c r="E375" s="129"/>
      <c r="F375" s="131"/>
      <c r="G375" s="175">
        <f>G376</f>
        <v>1000000</v>
      </c>
      <c r="H375" s="209" t="s">
        <v>524</v>
      </c>
      <c r="I375" s="130" t="s">
        <v>73</v>
      </c>
      <c r="J375" s="129"/>
      <c r="K375" s="129"/>
      <c r="L375" s="131"/>
      <c r="M375" s="131">
        <f ca="1">M376</f>
        <v>1000000</v>
      </c>
      <c r="N375" s="131">
        <f ca="1">N376</f>
        <v>0</v>
      </c>
      <c r="O375" s="175">
        <f ca="1">O376</f>
        <v>0</v>
      </c>
      <c r="P375" s="175">
        <f ca="1">P376</f>
        <v>0</v>
      </c>
      <c r="Q375" s="301"/>
      <c r="R375" s="244"/>
      <c r="S375" s="244"/>
      <c r="T375" s="129"/>
      <c r="U375" s="131"/>
      <c r="V375" s="131"/>
      <c r="W375" s="247"/>
      <c r="X375" s="244"/>
      <c r="Y375" s="244"/>
      <c r="Z375" s="247"/>
      <c r="AA375" s="244"/>
      <c r="AC375" s="311" t="s">
        <v>508</v>
      </c>
    </row>
    <row r="376" spans="1:29" ht="13.2" x14ac:dyDescent="0.25">
      <c r="A376" s="1" t="s">
        <v>801</v>
      </c>
      <c r="B376" s="65"/>
      <c r="C376" s="66" t="s">
        <v>622</v>
      </c>
      <c r="D376" s="65">
        <v>4</v>
      </c>
      <c r="E376" s="65" t="s">
        <v>120</v>
      </c>
      <c r="F376" s="67">
        <v>250000</v>
      </c>
      <c r="G376" s="154">
        <f>ROUNDDOWN(D376*F376,-3)</f>
        <v>1000000</v>
      </c>
      <c r="H376" s="188"/>
      <c r="I376" s="66" t="s">
        <v>622</v>
      </c>
      <c r="J376" s="65" cm="1">
        <f t="array" aca="1" ref="J376" ca="1">INDIRECT($J$5&amp;ROW())</f>
        <v>4</v>
      </c>
      <c r="K376" s="65" t="s">
        <v>120</v>
      </c>
      <c r="L376" s="67" cm="1">
        <f t="array" aca="1" ref="L376" ca="1">INDIRECT($L$5&amp;ROW())</f>
        <v>250000</v>
      </c>
      <c r="M376" s="67">
        <f ca="1">ROUNDDOWN(J376*L376,-3)</f>
        <v>1000000</v>
      </c>
      <c r="N376" s="67">
        <f ca="1">G376-M376</f>
        <v>0</v>
      </c>
      <c r="O376" s="154">
        <f ca="1">M376-Y376</f>
        <v>0</v>
      </c>
      <c r="P376" s="154">
        <f ca="1">IF(N376=0,O376-N376,IF(N376&lt;0,N376+O376,IF(N376&gt;0,N376-O376)))</f>
        <v>0</v>
      </c>
      <c r="Q376" s="240" t="str">
        <f ca="1">IF(AND(ISBLANK(H376),N376&lt;&gt;0),"Rev","")</f>
        <v/>
      </c>
      <c r="R376" s="244"/>
      <c r="S376" s="244"/>
      <c r="T376" s="65">
        <v>4</v>
      </c>
      <c r="U376" s="67">
        <v>250000</v>
      </c>
      <c r="V376" s="67">
        <f>ROUNDDOWN(T376*U376,-3)</f>
        <v>1000000</v>
      </c>
      <c r="W376" s="247">
        <v>4</v>
      </c>
      <c r="X376" s="247">
        <v>250000</v>
      </c>
      <c r="Y376" s="67">
        <f>ROUNDDOWN(W376*X376,-3)</f>
        <v>1000000</v>
      </c>
      <c r="Z376" s="247"/>
      <c r="AA376" s="244"/>
    </row>
    <row r="377" spans="1:29" ht="13.2" x14ac:dyDescent="0.25">
      <c r="A377" s="1" t="s">
        <v>802</v>
      </c>
      <c r="B377" s="110" t="s">
        <v>528</v>
      </c>
      <c r="C377" s="111" t="s">
        <v>31</v>
      </c>
      <c r="D377" s="110"/>
      <c r="E377" s="110"/>
      <c r="F377" s="112"/>
      <c r="G377" s="169">
        <f>G378</f>
        <v>8000000</v>
      </c>
      <c r="H377" s="203" t="s">
        <v>528</v>
      </c>
      <c r="I377" s="111" t="s">
        <v>31</v>
      </c>
      <c r="J377" s="110"/>
      <c r="K377" s="110"/>
      <c r="L377" s="112"/>
      <c r="M377" s="112">
        <f ca="1">M378</f>
        <v>8000000</v>
      </c>
      <c r="N377" s="112">
        <f ca="1">N378</f>
        <v>0</v>
      </c>
      <c r="O377" s="169">
        <f ca="1">O378</f>
        <v>0</v>
      </c>
      <c r="P377" s="169">
        <f ca="1">P378</f>
        <v>0</v>
      </c>
      <c r="Q377" s="295"/>
      <c r="R377" s="244"/>
      <c r="S377" s="244"/>
      <c r="T377" s="110"/>
      <c r="U377" s="112"/>
      <c r="V377" s="112"/>
      <c r="W377" s="247"/>
      <c r="X377" s="244"/>
      <c r="Y377" s="244"/>
      <c r="Z377" s="247"/>
      <c r="AA377" s="244"/>
      <c r="AC377" s="311" t="s">
        <v>508</v>
      </c>
    </row>
    <row r="378" spans="1:29" ht="13.2" x14ac:dyDescent="0.25">
      <c r="A378" s="1" t="s">
        <v>803</v>
      </c>
      <c r="B378" s="65"/>
      <c r="C378" s="66" t="s">
        <v>559</v>
      </c>
      <c r="D378" s="65">
        <v>8</v>
      </c>
      <c r="E378" s="65" t="s">
        <v>33</v>
      </c>
      <c r="F378" s="67">
        <v>1000000</v>
      </c>
      <c r="G378" s="154">
        <f>ROUNDDOWN(D378*F378,-3)</f>
        <v>8000000</v>
      </c>
      <c r="H378" s="188"/>
      <c r="I378" s="66" t="s">
        <v>559</v>
      </c>
      <c r="J378" s="65" cm="1">
        <f t="array" aca="1" ref="J378" ca="1">INDIRECT($J$5&amp;ROW())</f>
        <v>8</v>
      </c>
      <c r="K378" s="65" t="s">
        <v>33</v>
      </c>
      <c r="L378" s="67" cm="1">
        <f t="array" aca="1" ref="L378" ca="1">INDIRECT($L$5&amp;ROW())</f>
        <v>1000000</v>
      </c>
      <c r="M378" s="67">
        <f ca="1">ROUNDDOWN(J378*L378,-3)</f>
        <v>8000000</v>
      </c>
      <c r="N378" s="67">
        <f ca="1">G378-M378</f>
        <v>0</v>
      </c>
      <c r="O378" s="154">
        <f ca="1">M378-Y378</f>
        <v>0</v>
      </c>
      <c r="P378" s="154">
        <f ca="1">IF(N378=0,O378-N378,IF(N378&lt;0,N378+O378,IF(N378&gt;0,N378-O378)))</f>
        <v>0</v>
      </c>
      <c r="Q378" s="240" t="str">
        <f ca="1">IF(AND(ISBLANK(H378),N378&lt;&gt;0),"Rev","")</f>
        <v/>
      </c>
      <c r="R378" s="244"/>
      <c r="S378" s="244"/>
      <c r="T378" s="65">
        <v>8</v>
      </c>
      <c r="U378" s="67">
        <v>1000000</v>
      </c>
      <c r="V378" s="67">
        <f>ROUNDDOWN(T378*U378,-3)</f>
        <v>8000000</v>
      </c>
      <c r="W378" s="247">
        <v>8</v>
      </c>
      <c r="X378" s="247">
        <v>1000000</v>
      </c>
      <c r="Y378" s="67">
        <f>ROUNDDOWN(W378*X378,-3)</f>
        <v>8000000</v>
      </c>
      <c r="Z378" s="247"/>
      <c r="AA378" s="244"/>
    </row>
    <row r="379" spans="1:29" ht="13.2" x14ac:dyDescent="0.25">
      <c r="A379" s="1" t="s">
        <v>345</v>
      </c>
      <c r="B379" s="62" t="s">
        <v>525</v>
      </c>
      <c r="C379" s="63" t="s">
        <v>35</v>
      </c>
      <c r="D379" s="62"/>
      <c r="E379" s="62"/>
      <c r="F379" s="64"/>
      <c r="G379" s="153">
        <f>G380</f>
        <v>117435000</v>
      </c>
      <c r="H379" s="187" t="s">
        <v>525</v>
      </c>
      <c r="I379" s="63" t="s">
        <v>35</v>
      </c>
      <c r="J379" s="62"/>
      <c r="K379" s="62"/>
      <c r="L379" s="64"/>
      <c r="M379" s="64">
        <f ca="1">M380</f>
        <v>117435000</v>
      </c>
      <c r="N379" s="64">
        <f ca="1">N380</f>
        <v>0</v>
      </c>
      <c r="O379" s="153">
        <f ca="1">O380</f>
        <v>0</v>
      </c>
      <c r="P379" s="153">
        <f ca="1">P380</f>
        <v>0</v>
      </c>
      <c r="Q379" s="280"/>
      <c r="R379" s="244"/>
      <c r="S379" s="244"/>
      <c r="T379" s="62"/>
      <c r="U379" s="64"/>
      <c r="V379" s="64"/>
      <c r="W379" s="247"/>
      <c r="X379" s="244"/>
      <c r="Y379" s="244"/>
      <c r="Z379" s="247"/>
      <c r="AA379" s="244"/>
      <c r="AC379" s="311" t="s">
        <v>508</v>
      </c>
    </row>
    <row r="380" spans="1:29" ht="13.2" x14ac:dyDescent="0.25">
      <c r="A380" s="1" t="s">
        <v>346</v>
      </c>
      <c r="B380" s="65"/>
      <c r="C380" s="66" t="s">
        <v>804</v>
      </c>
      <c r="D380" s="65">
        <v>20</v>
      </c>
      <c r="E380" s="65" t="s">
        <v>26</v>
      </c>
      <c r="F380" s="67">
        <v>5871750</v>
      </c>
      <c r="G380" s="154">
        <f>ROUNDDOWN(D380*F380,-3)</f>
        <v>117435000</v>
      </c>
      <c r="H380" s="188"/>
      <c r="I380" s="66" t="s">
        <v>804</v>
      </c>
      <c r="J380" s="65" cm="1">
        <f t="array" aca="1" ref="J380" ca="1">INDIRECT($J$5&amp;ROW())</f>
        <v>20</v>
      </c>
      <c r="K380" s="65" t="s">
        <v>26</v>
      </c>
      <c r="L380" s="67" cm="1">
        <f t="array" aca="1" ref="L380" ca="1">INDIRECT($L$5&amp;ROW())</f>
        <v>5871750</v>
      </c>
      <c r="M380" s="67">
        <f ca="1">ROUNDDOWN(J380*L380,-3)</f>
        <v>117435000</v>
      </c>
      <c r="N380" s="67">
        <f ca="1">G380-M380</f>
        <v>0</v>
      </c>
      <c r="O380" s="154">
        <f ca="1">M380-Y380</f>
        <v>0</v>
      </c>
      <c r="P380" s="154">
        <f ca="1">IF(N380=0,O380-N380,IF(N380&lt;0,N380+O380,IF(N380&gt;0,N380-O380)))</f>
        <v>0</v>
      </c>
      <c r="Q380" s="240" t="str">
        <f ca="1">IF(AND(ISBLANK(H380),N380&lt;&gt;0),"Rev","")</f>
        <v/>
      </c>
      <c r="R380" s="244"/>
      <c r="S380" s="244"/>
      <c r="T380" s="65">
        <v>20</v>
      </c>
      <c r="U380" s="67">
        <v>5871750</v>
      </c>
      <c r="V380" s="67">
        <f>ROUNDDOWN(T380*U380,-3)</f>
        <v>117435000</v>
      </c>
      <c r="W380" s="247">
        <v>20</v>
      </c>
      <c r="X380" s="247">
        <v>5871750</v>
      </c>
      <c r="Y380" s="67">
        <f>ROUNDDOWN(W380*X380,-3)</f>
        <v>117435000</v>
      </c>
      <c r="Z380" s="247"/>
      <c r="AA380" s="244"/>
    </row>
    <row r="381" spans="1:29" ht="13.2" x14ac:dyDescent="0.25">
      <c r="A381" s="1" t="s">
        <v>347</v>
      </c>
      <c r="B381" s="71" t="s">
        <v>167</v>
      </c>
      <c r="C381" s="72" t="s">
        <v>805</v>
      </c>
      <c r="D381" s="71"/>
      <c r="E381" s="71"/>
      <c r="F381" s="73"/>
      <c r="G381" s="156">
        <f>SUM(G382,G387)</f>
        <v>186750000</v>
      </c>
      <c r="H381" s="190" t="s">
        <v>167</v>
      </c>
      <c r="I381" s="72" t="s">
        <v>805</v>
      </c>
      <c r="J381" s="71"/>
      <c r="K381" s="71"/>
      <c r="L381" s="73"/>
      <c r="M381" s="73">
        <f ca="1">SUM(M382,M387)</f>
        <v>186750000</v>
      </c>
      <c r="N381" s="73">
        <f ca="1">SUM(N382,N387)</f>
        <v>0</v>
      </c>
      <c r="O381" s="156">
        <f ca="1">SUM(O382,O387)</f>
        <v>10250000</v>
      </c>
      <c r="P381" s="156">
        <f ca="1">SUM(P382,P387)</f>
        <v>10250000</v>
      </c>
      <c r="Q381" s="282"/>
      <c r="R381" s="244" t="s">
        <v>507</v>
      </c>
      <c r="S381" s="244" t="s">
        <v>508</v>
      </c>
      <c r="T381" s="71"/>
      <c r="U381" s="73"/>
      <c r="V381" s="73"/>
      <c r="W381" s="247"/>
      <c r="X381" s="244"/>
      <c r="Y381" s="244"/>
      <c r="Z381" s="247"/>
      <c r="AA381" s="244"/>
      <c r="AC381" s="311"/>
    </row>
    <row r="382" spans="1:29" ht="13.2" x14ac:dyDescent="0.25">
      <c r="A382" s="1" t="s">
        <v>806</v>
      </c>
      <c r="B382" s="68" t="s">
        <v>523</v>
      </c>
      <c r="C382" s="69" t="s">
        <v>24</v>
      </c>
      <c r="D382" s="68"/>
      <c r="E382" s="68"/>
      <c r="F382" s="70"/>
      <c r="G382" s="155">
        <f>SUM(G383:G386)</f>
        <v>49250000</v>
      </c>
      <c r="H382" s="189" t="s">
        <v>523</v>
      </c>
      <c r="I382" s="69" t="s">
        <v>24</v>
      </c>
      <c r="J382" s="68"/>
      <c r="K382" s="68"/>
      <c r="L382" s="70"/>
      <c r="M382" s="70">
        <f ca="1">SUM(M383:M386)</f>
        <v>49250000</v>
      </c>
      <c r="N382" s="70">
        <f ca="1">SUM(N383:N386)</f>
        <v>0</v>
      </c>
      <c r="O382" s="155">
        <f ca="1">SUM(O383:O386)</f>
        <v>10250000</v>
      </c>
      <c r="P382" s="155">
        <f ca="1">SUM(P383:P386)</f>
        <v>10250000</v>
      </c>
      <c r="Q382" s="281"/>
      <c r="R382" s="244"/>
      <c r="S382" s="244"/>
      <c r="T382" s="68"/>
      <c r="U382" s="70"/>
      <c r="V382" s="70"/>
      <c r="W382" s="247"/>
      <c r="X382" s="244"/>
      <c r="Y382" s="244"/>
      <c r="Z382" s="247"/>
      <c r="AA382" s="244"/>
      <c r="AC382" s="311" t="s">
        <v>508</v>
      </c>
    </row>
    <row r="383" spans="1:29" ht="13.2" x14ac:dyDescent="0.25">
      <c r="A383" s="1" t="s">
        <v>807</v>
      </c>
      <c r="B383" s="65"/>
      <c r="C383" s="66" t="s">
        <v>555</v>
      </c>
      <c r="D383" s="65">
        <v>230</v>
      </c>
      <c r="E383" s="65" t="s">
        <v>26</v>
      </c>
      <c r="F383" s="67">
        <v>75000</v>
      </c>
      <c r="G383" s="154">
        <f>ROUNDDOWN(D383*F383,-3)</f>
        <v>17250000</v>
      </c>
      <c r="H383" s="188"/>
      <c r="I383" s="66" t="s">
        <v>555</v>
      </c>
      <c r="J383" s="65" cm="1">
        <f t="array" aca="1" ref="J383" ca="1">INDIRECT($J$5&amp;ROW())</f>
        <v>230</v>
      </c>
      <c r="K383" s="65" t="s">
        <v>26</v>
      </c>
      <c r="L383" s="67" cm="1">
        <f t="array" aca="1" ref="L383" ca="1">INDIRECT($L$5&amp;ROW())</f>
        <v>75000</v>
      </c>
      <c r="M383" s="67">
        <f ca="1">ROUNDDOWN(J383*L383,-3)</f>
        <v>17250000</v>
      </c>
      <c r="N383" s="67">
        <f ca="1">G383-M383</f>
        <v>0</v>
      </c>
      <c r="O383" s="154">
        <f ca="1">M383-Y383</f>
        <v>2250000</v>
      </c>
      <c r="P383" s="154">
        <f ca="1">IF(N383=0,O383-N383,IF(N383&lt;0,N383+O383,IF(N383&gt;0,N383-O383)))</f>
        <v>2250000</v>
      </c>
      <c r="Q383" s="240" t="str">
        <f ca="1">IF(AND(ISBLANK(H383),N383&lt;&gt;0),"Rev","")</f>
        <v/>
      </c>
      <c r="R383" s="244"/>
      <c r="S383" s="244"/>
      <c r="T383" s="65">
        <v>230</v>
      </c>
      <c r="U383" s="67">
        <v>75000</v>
      </c>
      <c r="V383" s="67">
        <f>ROUNDDOWN(T383*U383,-3)</f>
        <v>17250000</v>
      </c>
      <c r="W383" s="247">
        <v>200</v>
      </c>
      <c r="X383" s="247">
        <v>75000</v>
      </c>
      <c r="Y383" s="67">
        <f>ROUNDDOWN(W383*X383,-3)</f>
        <v>15000000</v>
      </c>
      <c r="Z383" s="247"/>
      <c r="AA383" s="244"/>
    </row>
    <row r="384" spans="1:29" ht="13.2" x14ac:dyDescent="0.25">
      <c r="A384" s="1" t="s">
        <v>808</v>
      </c>
      <c r="B384" s="65"/>
      <c r="C384" s="66" t="s">
        <v>556</v>
      </c>
      <c r="D384" s="65">
        <v>8</v>
      </c>
      <c r="E384" s="65" t="s">
        <v>120</v>
      </c>
      <c r="F384" s="67">
        <v>1500000</v>
      </c>
      <c r="G384" s="154">
        <f>ROUNDDOWN(D384*F384,-3)</f>
        <v>12000000</v>
      </c>
      <c r="H384" s="188"/>
      <c r="I384" s="66" t="s">
        <v>556</v>
      </c>
      <c r="J384" s="65" cm="1">
        <f t="array" aca="1" ref="J384" ca="1">INDIRECT($J$5&amp;ROW())</f>
        <v>8</v>
      </c>
      <c r="K384" s="65" t="s">
        <v>120</v>
      </c>
      <c r="L384" s="67" cm="1">
        <f t="array" aca="1" ref="L384" ca="1">INDIRECT($L$5&amp;ROW())</f>
        <v>1500000</v>
      </c>
      <c r="M384" s="67">
        <f ca="1">ROUNDDOWN(J384*L384,-3)</f>
        <v>12000000</v>
      </c>
      <c r="N384" s="67">
        <f ca="1">G384-M384</f>
        <v>0</v>
      </c>
      <c r="O384" s="154">
        <f ca="1">M384-Y384</f>
        <v>3000000</v>
      </c>
      <c r="P384" s="154">
        <f ca="1">IF(N384=0,O384-N384,IF(N384&lt;0,N384+O384,IF(N384&gt;0,N384-O384)))</f>
        <v>3000000</v>
      </c>
      <c r="Q384" s="240" t="str">
        <f ca="1">IF(AND(ISBLANK(H384),N384&lt;&gt;0),"Rev","")</f>
        <v/>
      </c>
      <c r="R384" s="244"/>
      <c r="S384" s="244"/>
      <c r="T384" s="65">
        <v>8</v>
      </c>
      <c r="U384" s="67">
        <v>1500000</v>
      </c>
      <c r="V384" s="67">
        <f>ROUNDDOWN(T384*U384,-3)</f>
        <v>12000000</v>
      </c>
      <c r="W384" s="247">
        <v>6</v>
      </c>
      <c r="X384" s="247">
        <v>1500000</v>
      </c>
      <c r="Y384" s="67">
        <f>ROUNDDOWN(W384*X384,-3)</f>
        <v>9000000</v>
      </c>
      <c r="Z384" s="247"/>
      <c r="AA384" s="244"/>
    </row>
    <row r="385" spans="1:29" ht="13.2" x14ac:dyDescent="0.25">
      <c r="A385" s="1" t="s">
        <v>809</v>
      </c>
      <c r="B385" s="65"/>
      <c r="C385" s="66" t="s">
        <v>557</v>
      </c>
      <c r="D385" s="65">
        <v>8</v>
      </c>
      <c r="E385" s="65" t="s">
        <v>120</v>
      </c>
      <c r="F385" s="67">
        <v>1500000</v>
      </c>
      <c r="G385" s="154">
        <f>ROUNDDOWN(D385*F385,-3)</f>
        <v>12000000</v>
      </c>
      <c r="H385" s="188"/>
      <c r="I385" s="66" t="s">
        <v>557</v>
      </c>
      <c r="J385" s="65" cm="1">
        <f t="array" aca="1" ref="J385" ca="1">INDIRECT($J$5&amp;ROW())</f>
        <v>8</v>
      </c>
      <c r="K385" s="65" t="s">
        <v>120</v>
      </c>
      <c r="L385" s="67" cm="1">
        <f t="array" aca="1" ref="L385" ca="1">INDIRECT($L$5&amp;ROW())</f>
        <v>1500000</v>
      </c>
      <c r="M385" s="67">
        <f ca="1">ROUNDDOWN(J385*L385,-3)</f>
        <v>12000000</v>
      </c>
      <c r="N385" s="67">
        <f ca="1">G385-M385</f>
        <v>0</v>
      </c>
      <c r="O385" s="154">
        <f ca="1">M385-Y385</f>
        <v>3000000</v>
      </c>
      <c r="P385" s="154">
        <f ca="1">IF(N385=0,O385-N385,IF(N385&lt;0,N385+O385,IF(N385&gt;0,N385-O385)))</f>
        <v>3000000</v>
      </c>
      <c r="Q385" s="240" t="str">
        <f ca="1">IF(AND(ISBLANK(H385),N385&lt;&gt;0),"Rev","")</f>
        <v/>
      </c>
      <c r="R385" s="244"/>
      <c r="S385" s="244"/>
      <c r="T385" s="65">
        <v>8</v>
      </c>
      <c r="U385" s="67">
        <v>1500000</v>
      </c>
      <c r="V385" s="67">
        <f>ROUNDDOWN(T385*U385,-3)</f>
        <v>12000000</v>
      </c>
      <c r="W385" s="247">
        <v>6</v>
      </c>
      <c r="X385" s="247">
        <v>1500000</v>
      </c>
      <c r="Y385" s="67">
        <f>ROUNDDOWN(W385*X385,-3)</f>
        <v>9000000</v>
      </c>
      <c r="Z385" s="247"/>
      <c r="AA385" s="244"/>
    </row>
    <row r="386" spans="1:29" ht="13.2" x14ac:dyDescent="0.25">
      <c r="A386" s="1" t="s">
        <v>810</v>
      </c>
      <c r="B386" s="65"/>
      <c r="C386" s="66" t="s">
        <v>558</v>
      </c>
      <c r="D386" s="65">
        <v>8</v>
      </c>
      <c r="E386" s="65" t="s">
        <v>120</v>
      </c>
      <c r="F386" s="67">
        <v>1000000</v>
      </c>
      <c r="G386" s="154">
        <f>ROUNDDOWN(D386*F386,-3)</f>
        <v>8000000</v>
      </c>
      <c r="H386" s="188"/>
      <c r="I386" s="66" t="s">
        <v>558</v>
      </c>
      <c r="J386" s="65" cm="1">
        <f t="array" aca="1" ref="J386" ca="1">INDIRECT($J$5&amp;ROW())</f>
        <v>8</v>
      </c>
      <c r="K386" s="65" t="s">
        <v>120</v>
      </c>
      <c r="L386" s="67" cm="1">
        <f t="array" aca="1" ref="L386" ca="1">INDIRECT($L$5&amp;ROW())</f>
        <v>1000000</v>
      </c>
      <c r="M386" s="67">
        <f ca="1">ROUNDDOWN(J386*L386,-3)</f>
        <v>8000000</v>
      </c>
      <c r="N386" s="67">
        <f ca="1">G386-M386</f>
        <v>0</v>
      </c>
      <c r="O386" s="154">
        <f ca="1">M386-Y386</f>
        <v>2000000</v>
      </c>
      <c r="P386" s="154">
        <f ca="1">IF(N386=0,O386-N386,IF(N386&lt;0,N386+O386,IF(N386&gt;0,N386-O386)))</f>
        <v>2000000</v>
      </c>
      <c r="Q386" s="240" t="str">
        <f ca="1">IF(AND(ISBLANK(H386),N386&lt;&gt;0),"Rev","")</f>
        <v/>
      </c>
      <c r="R386" s="244"/>
      <c r="S386" s="244"/>
      <c r="T386" s="65">
        <v>8</v>
      </c>
      <c r="U386" s="67">
        <v>1000000</v>
      </c>
      <c r="V386" s="67">
        <f>ROUNDDOWN(T386*U386,-3)</f>
        <v>8000000</v>
      </c>
      <c r="W386" s="247">
        <v>6</v>
      </c>
      <c r="X386" s="247">
        <v>1000000</v>
      </c>
      <c r="Y386" s="67">
        <f>ROUNDDOWN(W386*X386,-3)</f>
        <v>6000000</v>
      </c>
      <c r="Z386" s="247"/>
      <c r="AA386" s="244"/>
    </row>
    <row r="387" spans="1:29" ht="13.2" x14ac:dyDescent="0.25">
      <c r="A387" s="1" t="s">
        <v>348</v>
      </c>
      <c r="B387" s="68" t="s">
        <v>525</v>
      </c>
      <c r="C387" s="69" t="s">
        <v>35</v>
      </c>
      <c r="D387" s="68"/>
      <c r="E387" s="68"/>
      <c r="F387" s="70"/>
      <c r="G387" s="155">
        <f>G388</f>
        <v>137500000</v>
      </c>
      <c r="H387" s="189" t="s">
        <v>525</v>
      </c>
      <c r="I387" s="69" t="s">
        <v>35</v>
      </c>
      <c r="J387" s="68"/>
      <c r="K387" s="68"/>
      <c r="L387" s="70"/>
      <c r="M387" s="70">
        <f ca="1">M388</f>
        <v>137500000</v>
      </c>
      <c r="N387" s="70">
        <f ca="1">N388</f>
        <v>0</v>
      </c>
      <c r="O387" s="155">
        <f ca="1">O388</f>
        <v>0</v>
      </c>
      <c r="P387" s="155">
        <f ca="1">P388</f>
        <v>0</v>
      </c>
      <c r="Q387" s="281"/>
      <c r="R387" s="244"/>
      <c r="S387" s="244"/>
      <c r="T387" s="68"/>
      <c r="U387" s="70"/>
      <c r="V387" s="70"/>
      <c r="W387" s="247"/>
      <c r="X387" s="244"/>
      <c r="Y387" s="244"/>
      <c r="Z387" s="247"/>
      <c r="AA387" s="244"/>
      <c r="AC387" s="311" t="s">
        <v>508</v>
      </c>
    </row>
    <row r="388" spans="1:29" ht="13.2" x14ac:dyDescent="0.25">
      <c r="A388" s="1" t="s">
        <v>349</v>
      </c>
      <c r="B388" s="65"/>
      <c r="C388" s="66" t="s">
        <v>811</v>
      </c>
      <c r="D388" s="65">
        <v>25</v>
      </c>
      <c r="E388" s="65" t="s">
        <v>26</v>
      </c>
      <c r="F388" s="67">
        <v>5500000</v>
      </c>
      <c r="G388" s="154">
        <f>ROUNDDOWN(D388*F388,-3)</f>
        <v>137500000</v>
      </c>
      <c r="H388" s="188"/>
      <c r="I388" s="66" t="s">
        <v>811</v>
      </c>
      <c r="J388" s="65" cm="1">
        <f t="array" aca="1" ref="J388" ca="1">INDIRECT($J$5&amp;ROW())</f>
        <v>25</v>
      </c>
      <c r="K388" s="65" t="s">
        <v>26</v>
      </c>
      <c r="L388" s="67" cm="1">
        <f t="array" aca="1" ref="L388" ca="1">INDIRECT($L$5&amp;ROW())</f>
        <v>5500000</v>
      </c>
      <c r="M388" s="67">
        <f ca="1">ROUNDDOWN(J388*L388,-3)</f>
        <v>137500000</v>
      </c>
      <c r="N388" s="67">
        <f ca="1">G388-M388</f>
        <v>0</v>
      </c>
      <c r="O388" s="154">
        <f ca="1">M388-Y388</f>
        <v>0</v>
      </c>
      <c r="P388" s="154">
        <f ca="1">IF(N388=0,O388-N388,IF(N388&lt;0,N388+O388,IF(N388&gt;0,N388-O388)))</f>
        <v>0</v>
      </c>
      <c r="Q388" s="240" t="str">
        <f ca="1">IF(AND(ISBLANK(H388),N388&lt;&gt;0),"Rev","")</f>
        <v/>
      </c>
      <c r="R388" s="244"/>
      <c r="S388" s="244"/>
      <c r="T388" s="65">
        <v>25</v>
      </c>
      <c r="U388" s="67">
        <v>5500000</v>
      </c>
      <c r="V388" s="67">
        <f>ROUNDDOWN(T388*U388,-3)</f>
        <v>137500000</v>
      </c>
      <c r="W388" s="247">
        <v>25</v>
      </c>
      <c r="X388" s="247">
        <v>5500000</v>
      </c>
      <c r="Y388" s="67">
        <f>ROUNDDOWN(W388*X388,-3)</f>
        <v>137500000</v>
      </c>
      <c r="Z388" s="247"/>
      <c r="AA388" s="244"/>
    </row>
    <row r="389" spans="1:29" ht="13.2" x14ac:dyDescent="0.25">
      <c r="A389" s="1" t="s">
        <v>812</v>
      </c>
      <c r="B389" s="71" t="s">
        <v>177</v>
      </c>
      <c r="C389" s="72" t="s">
        <v>813</v>
      </c>
      <c r="D389" s="71"/>
      <c r="E389" s="71"/>
      <c r="F389" s="73"/>
      <c r="G389" s="156">
        <f>SUM(G390,G395)</f>
        <v>165187000</v>
      </c>
      <c r="H389" s="190" t="s">
        <v>177</v>
      </c>
      <c r="I389" s="72" t="s">
        <v>813</v>
      </c>
      <c r="J389" s="71"/>
      <c r="K389" s="71"/>
      <c r="L389" s="73"/>
      <c r="M389" s="73">
        <f ca="1">SUM(M390,M395)</f>
        <v>165187000</v>
      </c>
      <c r="N389" s="73">
        <f ca="1">SUM(N390,N395)</f>
        <v>0</v>
      </c>
      <c r="O389" s="156">
        <f ca="1">SUM(O390,O395)</f>
        <v>0</v>
      </c>
      <c r="P389" s="156">
        <f ca="1">SUM(P390,P395)</f>
        <v>0</v>
      </c>
      <c r="Q389" s="282"/>
      <c r="R389" s="244" t="s">
        <v>507</v>
      </c>
      <c r="S389" s="244" t="s">
        <v>508</v>
      </c>
      <c r="T389" s="71"/>
      <c r="U389" s="73"/>
      <c r="V389" s="73"/>
      <c r="W389" s="247"/>
      <c r="X389" s="244"/>
      <c r="Y389" s="244"/>
      <c r="Z389" s="247"/>
      <c r="AA389" s="244"/>
      <c r="AC389" s="311"/>
    </row>
    <row r="390" spans="1:29" ht="13.2" x14ac:dyDescent="0.25">
      <c r="A390" s="1" t="s">
        <v>814</v>
      </c>
      <c r="B390" s="68" t="s">
        <v>523</v>
      </c>
      <c r="C390" s="69" t="s">
        <v>24</v>
      </c>
      <c r="D390" s="68"/>
      <c r="E390" s="68"/>
      <c r="F390" s="70"/>
      <c r="G390" s="155">
        <f>SUM(G391:G394)</f>
        <v>29250000</v>
      </c>
      <c r="H390" s="189" t="s">
        <v>523</v>
      </c>
      <c r="I390" s="69" t="s">
        <v>24</v>
      </c>
      <c r="J390" s="68"/>
      <c r="K390" s="68"/>
      <c r="L390" s="70"/>
      <c r="M390" s="70">
        <f ca="1">SUM(M391:M394)</f>
        <v>29250000</v>
      </c>
      <c r="N390" s="70">
        <f ca="1">SUM(N391:N394)</f>
        <v>0</v>
      </c>
      <c r="O390" s="155">
        <f ca="1">SUM(O391:O394)</f>
        <v>0</v>
      </c>
      <c r="P390" s="155">
        <f ca="1">SUM(P391:P394)</f>
        <v>0</v>
      </c>
      <c r="Q390" s="281"/>
      <c r="R390" s="244"/>
      <c r="S390" s="244"/>
      <c r="T390" s="68"/>
      <c r="U390" s="70"/>
      <c r="V390" s="70"/>
      <c r="W390" s="247"/>
      <c r="X390" s="244"/>
      <c r="Y390" s="244"/>
      <c r="Z390" s="247"/>
      <c r="AA390" s="244"/>
      <c r="AC390" s="311" t="s">
        <v>508</v>
      </c>
    </row>
    <row r="391" spans="1:29" ht="13.2" x14ac:dyDescent="0.25">
      <c r="A391" s="1" t="s">
        <v>815</v>
      </c>
      <c r="B391" s="65"/>
      <c r="C391" s="66" t="s">
        <v>555</v>
      </c>
      <c r="D391" s="65">
        <v>70</v>
      </c>
      <c r="E391" s="65" t="s">
        <v>26</v>
      </c>
      <c r="F391" s="67">
        <v>75000</v>
      </c>
      <c r="G391" s="154">
        <f>ROUNDDOWN(D391*F391,-3)</f>
        <v>5250000</v>
      </c>
      <c r="H391" s="188"/>
      <c r="I391" s="66" t="s">
        <v>555</v>
      </c>
      <c r="J391" s="65" cm="1">
        <f t="array" aca="1" ref="J391" ca="1">INDIRECT($J$5&amp;ROW())</f>
        <v>70</v>
      </c>
      <c r="K391" s="65" t="s">
        <v>26</v>
      </c>
      <c r="L391" s="67" cm="1">
        <f t="array" aca="1" ref="L391" ca="1">INDIRECT($L$5&amp;ROW())</f>
        <v>75000</v>
      </c>
      <c r="M391" s="67">
        <f ca="1">ROUNDDOWN(J391*L391,-3)</f>
        <v>5250000</v>
      </c>
      <c r="N391" s="67">
        <f ca="1">G391-M391</f>
        <v>0</v>
      </c>
      <c r="O391" s="154">
        <f ca="1">M391-Y391</f>
        <v>0</v>
      </c>
      <c r="P391" s="154">
        <f ca="1">IF(N391=0,O391-N391,IF(N391&lt;0,N391+O391,IF(N391&gt;0,N391-O391)))</f>
        <v>0</v>
      </c>
      <c r="Q391" s="240" t="str">
        <f ca="1">IF(AND(ISBLANK(H391),N391&lt;&gt;0),"Rev","")</f>
        <v/>
      </c>
      <c r="R391" s="244"/>
      <c r="S391" s="244"/>
      <c r="T391" s="65">
        <v>70</v>
      </c>
      <c r="U391" s="67">
        <v>75000</v>
      </c>
      <c r="V391" s="67">
        <f>ROUNDDOWN(T391*U391,-3)</f>
        <v>5250000</v>
      </c>
      <c r="W391" s="247">
        <v>70</v>
      </c>
      <c r="X391" s="247">
        <v>75000</v>
      </c>
      <c r="Y391" s="67">
        <f>ROUNDDOWN(W391*X391,-3)</f>
        <v>5250000</v>
      </c>
      <c r="Z391" s="247"/>
      <c r="AA391" s="244"/>
    </row>
    <row r="392" spans="1:29" ht="13.2" x14ac:dyDescent="0.25">
      <c r="A392" s="1" t="s">
        <v>816</v>
      </c>
      <c r="B392" s="65"/>
      <c r="C392" s="66" t="s">
        <v>556</v>
      </c>
      <c r="D392" s="65">
        <v>6</v>
      </c>
      <c r="E392" s="65" t="s">
        <v>120</v>
      </c>
      <c r="F392" s="67">
        <v>1500000</v>
      </c>
      <c r="G392" s="154">
        <f>ROUNDDOWN(D392*F392,-3)</f>
        <v>9000000</v>
      </c>
      <c r="H392" s="188"/>
      <c r="I392" s="66" t="s">
        <v>556</v>
      </c>
      <c r="J392" s="65" cm="1">
        <f t="array" aca="1" ref="J392" ca="1">INDIRECT($J$5&amp;ROW())</f>
        <v>6</v>
      </c>
      <c r="K392" s="65" t="s">
        <v>120</v>
      </c>
      <c r="L392" s="67" cm="1">
        <f t="array" aca="1" ref="L392" ca="1">INDIRECT($L$5&amp;ROW())</f>
        <v>1500000</v>
      </c>
      <c r="M392" s="67">
        <f ca="1">ROUNDDOWN(J392*L392,-3)</f>
        <v>9000000</v>
      </c>
      <c r="N392" s="67">
        <f ca="1">G392-M392</f>
        <v>0</v>
      </c>
      <c r="O392" s="154">
        <f ca="1">M392-Y392</f>
        <v>0</v>
      </c>
      <c r="P392" s="154">
        <f ca="1">IF(N392=0,O392-N392,IF(N392&lt;0,N392+O392,IF(N392&gt;0,N392-O392)))</f>
        <v>0</v>
      </c>
      <c r="Q392" s="240" t="str">
        <f ca="1">IF(AND(ISBLANK(H392),N392&lt;&gt;0),"Rev","")</f>
        <v/>
      </c>
      <c r="R392" s="244"/>
      <c r="S392" s="244"/>
      <c r="T392" s="65">
        <v>6</v>
      </c>
      <c r="U392" s="67">
        <v>1500000</v>
      </c>
      <c r="V392" s="67">
        <f>ROUNDDOWN(T392*U392,-3)</f>
        <v>9000000</v>
      </c>
      <c r="W392" s="247">
        <v>6</v>
      </c>
      <c r="X392" s="247">
        <v>1500000</v>
      </c>
      <c r="Y392" s="67">
        <f>ROUNDDOWN(W392*X392,-3)</f>
        <v>9000000</v>
      </c>
      <c r="Z392" s="247"/>
      <c r="AA392" s="244"/>
    </row>
    <row r="393" spans="1:29" ht="13.2" x14ac:dyDescent="0.25">
      <c r="A393" s="1" t="s">
        <v>817</v>
      </c>
      <c r="B393" s="65"/>
      <c r="C393" s="66" t="s">
        <v>557</v>
      </c>
      <c r="D393" s="65">
        <v>6</v>
      </c>
      <c r="E393" s="65" t="s">
        <v>120</v>
      </c>
      <c r="F393" s="67">
        <v>1500000</v>
      </c>
      <c r="G393" s="154">
        <f>ROUNDDOWN(D393*F393,-3)</f>
        <v>9000000</v>
      </c>
      <c r="H393" s="188"/>
      <c r="I393" s="66" t="s">
        <v>557</v>
      </c>
      <c r="J393" s="65" cm="1">
        <f t="array" aca="1" ref="J393" ca="1">INDIRECT($J$5&amp;ROW())</f>
        <v>6</v>
      </c>
      <c r="K393" s="65" t="s">
        <v>120</v>
      </c>
      <c r="L393" s="67" cm="1">
        <f t="array" aca="1" ref="L393" ca="1">INDIRECT($L$5&amp;ROW())</f>
        <v>1500000</v>
      </c>
      <c r="M393" s="67">
        <f ca="1">ROUNDDOWN(J393*L393,-3)</f>
        <v>9000000</v>
      </c>
      <c r="N393" s="67">
        <f ca="1">G393-M393</f>
        <v>0</v>
      </c>
      <c r="O393" s="154">
        <f ca="1">M393-Y393</f>
        <v>0</v>
      </c>
      <c r="P393" s="154">
        <f ca="1">IF(N393=0,O393-N393,IF(N393&lt;0,N393+O393,IF(N393&gt;0,N393-O393)))</f>
        <v>0</v>
      </c>
      <c r="Q393" s="240" t="str">
        <f ca="1">IF(AND(ISBLANK(H393),N393&lt;&gt;0),"Rev","")</f>
        <v/>
      </c>
      <c r="R393" s="244"/>
      <c r="S393" s="244"/>
      <c r="T393" s="65">
        <v>6</v>
      </c>
      <c r="U393" s="67">
        <v>1500000</v>
      </c>
      <c r="V393" s="67">
        <f>ROUNDDOWN(T393*U393,-3)</f>
        <v>9000000</v>
      </c>
      <c r="W393" s="247">
        <v>6</v>
      </c>
      <c r="X393" s="247">
        <v>1500000</v>
      </c>
      <c r="Y393" s="67">
        <f>ROUNDDOWN(W393*X393,-3)</f>
        <v>9000000</v>
      </c>
      <c r="Z393" s="247"/>
      <c r="AA393" s="244"/>
    </row>
    <row r="394" spans="1:29" ht="13.2" x14ac:dyDescent="0.25">
      <c r="A394" s="1" t="s">
        <v>818</v>
      </c>
      <c r="B394" s="65"/>
      <c r="C394" s="66" t="s">
        <v>558</v>
      </c>
      <c r="D394" s="65">
        <v>6</v>
      </c>
      <c r="E394" s="65" t="s">
        <v>120</v>
      </c>
      <c r="F394" s="67">
        <v>1000000</v>
      </c>
      <c r="G394" s="154">
        <f>ROUNDDOWN(D394*F394,-3)</f>
        <v>6000000</v>
      </c>
      <c r="H394" s="188"/>
      <c r="I394" s="66" t="s">
        <v>558</v>
      </c>
      <c r="J394" s="65" cm="1">
        <f t="array" aca="1" ref="J394" ca="1">INDIRECT($J$5&amp;ROW())</f>
        <v>6</v>
      </c>
      <c r="K394" s="65" t="s">
        <v>120</v>
      </c>
      <c r="L394" s="67" cm="1">
        <f t="array" aca="1" ref="L394" ca="1">INDIRECT($L$5&amp;ROW())</f>
        <v>1000000</v>
      </c>
      <c r="M394" s="67">
        <f ca="1">ROUNDDOWN(J394*L394,-3)</f>
        <v>6000000</v>
      </c>
      <c r="N394" s="67">
        <f ca="1">G394-M394</f>
        <v>0</v>
      </c>
      <c r="O394" s="154">
        <f ca="1">M394-Y394</f>
        <v>0</v>
      </c>
      <c r="P394" s="154">
        <f ca="1">IF(N394=0,O394-N394,IF(N394&lt;0,N394+O394,IF(N394&gt;0,N394-O394)))</f>
        <v>0</v>
      </c>
      <c r="Q394" s="240" t="str">
        <f ca="1">IF(AND(ISBLANK(H394),N394&lt;&gt;0),"Rev","")</f>
        <v/>
      </c>
      <c r="R394" s="244"/>
      <c r="S394" s="244"/>
      <c r="T394" s="65">
        <v>6</v>
      </c>
      <c r="U394" s="67">
        <v>1000000</v>
      </c>
      <c r="V394" s="67">
        <f>ROUNDDOWN(T394*U394,-3)</f>
        <v>6000000</v>
      </c>
      <c r="W394" s="247">
        <v>6</v>
      </c>
      <c r="X394" s="247">
        <v>1000000</v>
      </c>
      <c r="Y394" s="67">
        <f>ROUNDDOWN(W394*X394,-3)</f>
        <v>6000000</v>
      </c>
      <c r="Z394" s="247"/>
      <c r="AA394" s="244"/>
    </row>
    <row r="395" spans="1:29" ht="13.2" x14ac:dyDescent="0.25">
      <c r="A395" s="1" t="s">
        <v>819</v>
      </c>
      <c r="B395" s="68" t="s">
        <v>525</v>
      </c>
      <c r="C395" s="69" t="s">
        <v>35</v>
      </c>
      <c r="D395" s="68"/>
      <c r="E395" s="68"/>
      <c r="F395" s="70"/>
      <c r="G395" s="155">
        <f>G396</f>
        <v>135937000</v>
      </c>
      <c r="H395" s="189" t="s">
        <v>525</v>
      </c>
      <c r="I395" s="69" t="s">
        <v>35</v>
      </c>
      <c r="J395" s="68"/>
      <c r="K395" s="68"/>
      <c r="L395" s="70"/>
      <c r="M395" s="70">
        <f ca="1">M396</f>
        <v>135937000</v>
      </c>
      <c r="N395" s="70">
        <f ca="1">N396</f>
        <v>0</v>
      </c>
      <c r="O395" s="155">
        <f ca="1">O396</f>
        <v>0</v>
      </c>
      <c r="P395" s="155">
        <f ca="1">P396</f>
        <v>0</v>
      </c>
      <c r="Q395" s="281"/>
      <c r="R395" s="244"/>
      <c r="S395" s="244"/>
      <c r="T395" s="68"/>
      <c r="U395" s="70"/>
      <c r="V395" s="70"/>
      <c r="W395" s="247"/>
      <c r="X395" s="244"/>
      <c r="Y395" s="244"/>
      <c r="Z395" s="247"/>
      <c r="AA395" s="244"/>
      <c r="AC395" s="311" t="s">
        <v>508</v>
      </c>
    </row>
    <row r="396" spans="1:29" ht="13.2" x14ac:dyDescent="0.25">
      <c r="A396" s="1" t="s">
        <v>820</v>
      </c>
      <c r="B396" s="65"/>
      <c r="C396" s="66" t="s">
        <v>821</v>
      </c>
      <c r="D396" s="65">
        <v>25</v>
      </c>
      <c r="E396" s="65" t="s">
        <v>26</v>
      </c>
      <c r="F396" s="67">
        <v>5437480</v>
      </c>
      <c r="G396" s="154">
        <f>ROUNDDOWN(D396*F396,-3)</f>
        <v>135937000</v>
      </c>
      <c r="H396" s="188"/>
      <c r="I396" s="66" t="s">
        <v>821</v>
      </c>
      <c r="J396" s="65" cm="1">
        <f t="array" aca="1" ref="J396" ca="1">INDIRECT($J$5&amp;ROW())</f>
        <v>25</v>
      </c>
      <c r="K396" s="65" t="s">
        <v>26</v>
      </c>
      <c r="L396" s="67" cm="1">
        <f t="array" aca="1" ref="L396" ca="1">INDIRECT($L$5&amp;ROW())</f>
        <v>5437480</v>
      </c>
      <c r="M396" s="67">
        <f ca="1">ROUNDDOWN(J396*L396,-3)</f>
        <v>135937000</v>
      </c>
      <c r="N396" s="67">
        <f ca="1">G396-M396</f>
        <v>0</v>
      </c>
      <c r="O396" s="154">
        <f ca="1">M396-Y396</f>
        <v>0</v>
      </c>
      <c r="P396" s="154">
        <f ca="1">IF(N396=0,O396-N396,IF(N396&lt;0,N396+O396,IF(N396&gt;0,N396-O396)))</f>
        <v>0</v>
      </c>
      <c r="Q396" s="240" t="str">
        <f ca="1">IF(AND(ISBLANK(H396),N396&lt;&gt;0),"Rev","")</f>
        <v/>
      </c>
      <c r="R396" s="244"/>
      <c r="S396" s="244"/>
      <c r="T396" s="65">
        <v>25</v>
      </c>
      <c r="U396" s="67">
        <v>5437480</v>
      </c>
      <c r="V396" s="67">
        <f>ROUNDDOWN(T396*U396,-3)</f>
        <v>135937000</v>
      </c>
      <c r="W396" s="247">
        <v>25</v>
      </c>
      <c r="X396" s="247">
        <v>5437480</v>
      </c>
      <c r="Y396" s="67">
        <f>ROUNDDOWN(W396*X396,-3)</f>
        <v>135937000</v>
      </c>
      <c r="Z396" s="247"/>
      <c r="AA396" s="244"/>
    </row>
    <row r="397" spans="1:29" ht="13.2" x14ac:dyDescent="0.25">
      <c r="A397" s="1" t="s">
        <v>822</v>
      </c>
      <c r="B397" s="71" t="s">
        <v>191</v>
      </c>
      <c r="C397" s="72" t="s">
        <v>823</v>
      </c>
      <c r="D397" s="71"/>
      <c r="E397" s="71"/>
      <c r="F397" s="73"/>
      <c r="G397" s="156">
        <f>SUM(G398,G405,G407,G409)</f>
        <v>420700000</v>
      </c>
      <c r="H397" s="190" t="s">
        <v>191</v>
      </c>
      <c r="I397" s="72" t="s">
        <v>823</v>
      </c>
      <c r="J397" s="71"/>
      <c r="K397" s="71"/>
      <c r="L397" s="73"/>
      <c r="M397" s="73">
        <f ca="1">SUM(M398,M405,M407,M409)</f>
        <v>420700000</v>
      </c>
      <c r="N397" s="73">
        <f ca="1">SUM(N398,N405,N407,N409)</f>
        <v>0</v>
      </c>
      <c r="O397" s="156">
        <f ca="1">SUM(O398,O405,O407,O409)</f>
        <v>0</v>
      </c>
      <c r="P397" s="156">
        <f ca="1">SUM(P398,P405,P407,P409)</f>
        <v>0</v>
      </c>
      <c r="Q397" s="282"/>
      <c r="R397" s="244" t="s">
        <v>507</v>
      </c>
      <c r="S397" s="244" t="s">
        <v>508</v>
      </c>
      <c r="T397" s="71"/>
      <c r="U397" s="73"/>
      <c r="V397" s="73"/>
      <c r="W397" s="247"/>
      <c r="X397" s="244"/>
      <c r="Y397" s="244"/>
      <c r="Z397" s="247"/>
      <c r="AA397" s="244"/>
      <c r="AC397" s="311"/>
    </row>
    <row r="398" spans="1:29" ht="13.2" x14ac:dyDescent="0.25">
      <c r="A398" s="1" t="s">
        <v>824</v>
      </c>
      <c r="B398" s="68" t="s">
        <v>523</v>
      </c>
      <c r="C398" s="69" t="s">
        <v>24</v>
      </c>
      <c r="D398" s="68"/>
      <c r="E398" s="68"/>
      <c r="F398" s="70"/>
      <c r="G398" s="155">
        <f>SUM(G399:G404)</f>
        <v>42900000</v>
      </c>
      <c r="H398" s="189" t="s">
        <v>523</v>
      </c>
      <c r="I398" s="69" t="s">
        <v>24</v>
      </c>
      <c r="J398" s="68"/>
      <c r="K398" s="68"/>
      <c r="L398" s="70"/>
      <c r="M398" s="70">
        <f ca="1">SUM(M399:M404)</f>
        <v>42900000</v>
      </c>
      <c r="N398" s="70">
        <f ca="1">SUM(N399:N404)</f>
        <v>0</v>
      </c>
      <c r="O398" s="155">
        <f ca="1">SUM(O399:O404)</f>
        <v>0</v>
      </c>
      <c r="P398" s="155">
        <f ca="1">SUM(P399:P404)</f>
        <v>0</v>
      </c>
      <c r="Q398" s="281"/>
      <c r="R398" s="244"/>
      <c r="S398" s="244"/>
      <c r="T398" s="68"/>
      <c r="U398" s="70"/>
      <c r="V398" s="70"/>
      <c r="W398" s="247"/>
      <c r="X398" s="244"/>
      <c r="Y398" s="244"/>
      <c r="Z398" s="247"/>
      <c r="AA398" s="244"/>
      <c r="AC398" s="311" t="s">
        <v>508</v>
      </c>
    </row>
    <row r="399" spans="1:29" ht="13.2" x14ac:dyDescent="0.25">
      <c r="A399" s="1" t="s">
        <v>825</v>
      </c>
      <c r="B399" s="65"/>
      <c r="C399" s="66" t="s">
        <v>555</v>
      </c>
      <c r="D399" s="65">
        <v>100</v>
      </c>
      <c r="E399" s="65" t="s">
        <v>26</v>
      </c>
      <c r="F399" s="67">
        <v>75000</v>
      </c>
      <c r="G399" s="154">
        <f t="shared" ref="G399:G404" si="37">ROUNDDOWN(D399*F399,-3)</f>
        <v>7500000</v>
      </c>
      <c r="H399" s="188"/>
      <c r="I399" s="66" t="s">
        <v>555</v>
      </c>
      <c r="J399" s="65" cm="1">
        <f t="array" aca="1" ref="J399" ca="1">INDIRECT($J$5&amp;ROW())</f>
        <v>100</v>
      </c>
      <c r="K399" s="65" t="s">
        <v>26</v>
      </c>
      <c r="L399" s="67" cm="1">
        <f t="array" aca="1" ref="L399" ca="1">INDIRECT($L$5&amp;ROW())</f>
        <v>75000</v>
      </c>
      <c r="M399" s="67">
        <f t="shared" ref="M399:M404" ca="1" si="38">ROUNDDOWN(J399*L399,-3)</f>
        <v>7500000</v>
      </c>
      <c r="N399" s="67">
        <f t="shared" ref="N399:N404" ca="1" si="39">G399-M399</f>
        <v>0</v>
      </c>
      <c r="O399" s="154">
        <f t="shared" ref="O399:O404" ca="1" si="40">M399-Y399</f>
        <v>0</v>
      </c>
      <c r="P399" s="154">
        <f t="shared" ref="P399:P404" ca="1" si="41">IF(N399=0,O399-N399,IF(N399&lt;0,N399+O399,IF(N399&gt;0,N399-O399)))</f>
        <v>0</v>
      </c>
      <c r="Q399" s="240" t="str">
        <f t="shared" ref="Q399:Q404" ca="1" si="42">IF(AND(ISBLANK(H399),N399&lt;&gt;0),"Rev","")</f>
        <v/>
      </c>
      <c r="R399" s="244"/>
      <c r="S399" s="244"/>
      <c r="T399" s="65">
        <v>100</v>
      </c>
      <c r="U399" s="67">
        <v>75000</v>
      </c>
      <c r="V399" s="67">
        <f t="shared" ref="V399:V404" si="43">ROUNDDOWN(T399*U399,-3)</f>
        <v>7500000</v>
      </c>
      <c r="W399" s="247">
        <v>100</v>
      </c>
      <c r="X399" s="247">
        <v>75000</v>
      </c>
      <c r="Y399" s="67">
        <f t="shared" ref="Y399:Y404" si="44">ROUNDDOWN(W399*X399,-3)</f>
        <v>7500000</v>
      </c>
      <c r="Z399" s="247"/>
      <c r="AA399" s="244"/>
    </row>
    <row r="400" spans="1:29" ht="13.2" x14ac:dyDescent="0.25">
      <c r="A400" s="1" t="s">
        <v>826</v>
      </c>
      <c r="B400" s="65"/>
      <c r="C400" s="66" t="s">
        <v>556</v>
      </c>
      <c r="D400" s="65">
        <v>2</v>
      </c>
      <c r="E400" s="65" t="s">
        <v>120</v>
      </c>
      <c r="F400" s="67">
        <v>1500000</v>
      </c>
      <c r="G400" s="154">
        <f t="shared" si="37"/>
        <v>3000000</v>
      </c>
      <c r="H400" s="188"/>
      <c r="I400" s="66" t="s">
        <v>556</v>
      </c>
      <c r="J400" s="65" cm="1">
        <f t="array" aca="1" ref="J400" ca="1">INDIRECT($J$5&amp;ROW())</f>
        <v>2</v>
      </c>
      <c r="K400" s="65" t="s">
        <v>120</v>
      </c>
      <c r="L400" s="67" cm="1">
        <f t="array" aca="1" ref="L400" ca="1">INDIRECT($L$5&amp;ROW())</f>
        <v>1500000</v>
      </c>
      <c r="M400" s="67">
        <f t="shared" ca="1" si="38"/>
        <v>3000000</v>
      </c>
      <c r="N400" s="67">
        <f t="shared" ca="1" si="39"/>
        <v>0</v>
      </c>
      <c r="O400" s="154">
        <f t="shared" ca="1" si="40"/>
        <v>0</v>
      </c>
      <c r="P400" s="154">
        <f t="shared" ca="1" si="41"/>
        <v>0</v>
      </c>
      <c r="Q400" s="240" t="str">
        <f t="shared" ca="1" si="42"/>
        <v/>
      </c>
      <c r="R400" s="244"/>
      <c r="S400" s="244"/>
      <c r="T400" s="65">
        <v>2</v>
      </c>
      <c r="U400" s="67">
        <v>1500000</v>
      </c>
      <c r="V400" s="67">
        <f t="shared" si="43"/>
        <v>3000000</v>
      </c>
      <c r="W400" s="247">
        <v>2</v>
      </c>
      <c r="X400" s="247">
        <v>1500000</v>
      </c>
      <c r="Y400" s="67">
        <f t="shared" si="44"/>
        <v>3000000</v>
      </c>
      <c r="Z400" s="247"/>
      <c r="AA400" s="244"/>
    </row>
    <row r="401" spans="1:29" ht="13.2" x14ac:dyDescent="0.25">
      <c r="A401" s="1" t="s">
        <v>827</v>
      </c>
      <c r="B401" s="65"/>
      <c r="C401" s="66" t="s">
        <v>557</v>
      </c>
      <c r="D401" s="65">
        <v>2</v>
      </c>
      <c r="E401" s="65" t="s">
        <v>120</v>
      </c>
      <c r="F401" s="67">
        <v>1500000</v>
      </c>
      <c r="G401" s="154">
        <f t="shared" si="37"/>
        <v>3000000</v>
      </c>
      <c r="H401" s="188"/>
      <c r="I401" s="66" t="s">
        <v>557</v>
      </c>
      <c r="J401" s="65" cm="1">
        <f t="array" aca="1" ref="J401" ca="1">INDIRECT($J$5&amp;ROW())</f>
        <v>2</v>
      </c>
      <c r="K401" s="65" t="s">
        <v>120</v>
      </c>
      <c r="L401" s="67" cm="1">
        <f t="array" aca="1" ref="L401" ca="1">INDIRECT($L$5&amp;ROW())</f>
        <v>1500000</v>
      </c>
      <c r="M401" s="67">
        <f t="shared" ca="1" si="38"/>
        <v>3000000</v>
      </c>
      <c r="N401" s="67">
        <f t="shared" ca="1" si="39"/>
        <v>0</v>
      </c>
      <c r="O401" s="154">
        <f t="shared" ca="1" si="40"/>
        <v>0</v>
      </c>
      <c r="P401" s="154">
        <f t="shared" ca="1" si="41"/>
        <v>0</v>
      </c>
      <c r="Q401" s="240" t="str">
        <f t="shared" ca="1" si="42"/>
        <v/>
      </c>
      <c r="R401" s="244"/>
      <c r="S401" s="244"/>
      <c r="T401" s="65">
        <v>2</v>
      </c>
      <c r="U401" s="67">
        <v>1500000</v>
      </c>
      <c r="V401" s="67">
        <f t="shared" si="43"/>
        <v>3000000</v>
      </c>
      <c r="W401" s="247">
        <v>2</v>
      </c>
      <c r="X401" s="247">
        <v>1500000</v>
      </c>
      <c r="Y401" s="67">
        <f t="shared" si="44"/>
        <v>3000000</v>
      </c>
      <c r="Z401" s="247"/>
      <c r="AA401" s="244"/>
    </row>
    <row r="402" spans="1:29" ht="13.2" x14ac:dyDescent="0.25">
      <c r="A402" s="1" t="s">
        <v>828</v>
      </c>
      <c r="B402" s="65"/>
      <c r="C402" s="66" t="s">
        <v>558</v>
      </c>
      <c r="D402" s="65">
        <v>2</v>
      </c>
      <c r="E402" s="65" t="s">
        <v>120</v>
      </c>
      <c r="F402" s="67">
        <v>1000000</v>
      </c>
      <c r="G402" s="154">
        <f t="shared" si="37"/>
        <v>2000000</v>
      </c>
      <c r="H402" s="188"/>
      <c r="I402" s="66" t="s">
        <v>558</v>
      </c>
      <c r="J402" s="65" cm="1">
        <f t="array" aca="1" ref="J402" ca="1">INDIRECT($J$5&amp;ROW())</f>
        <v>2</v>
      </c>
      <c r="K402" s="65" t="s">
        <v>120</v>
      </c>
      <c r="L402" s="67" cm="1">
        <f t="array" aca="1" ref="L402" ca="1">INDIRECT($L$5&amp;ROW())</f>
        <v>1000000</v>
      </c>
      <c r="M402" s="67">
        <f t="shared" ca="1" si="38"/>
        <v>2000000</v>
      </c>
      <c r="N402" s="67">
        <f t="shared" ca="1" si="39"/>
        <v>0</v>
      </c>
      <c r="O402" s="154">
        <f t="shared" ca="1" si="40"/>
        <v>0</v>
      </c>
      <c r="P402" s="154">
        <f t="shared" ca="1" si="41"/>
        <v>0</v>
      </c>
      <c r="Q402" s="240" t="str">
        <f t="shared" ca="1" si="42"/>
        <v/>
      </c>
      <c r="R402" s="244"/>
      <c r="S402" s="244"/>
      <c r="T402" s="65">
        <v>2</v>
      </c>
      <c r="U402" s="67">
        <v>1000000</v>
      </c>
      <c r="V402" s="67">
        <f t="shared" si="43"/>
        <v>2000000</v>
      </c>
      <c r="W402" s="247">
        <v>2</v>
      </c>
      <c r="X402" s="247">
        <v>1000000</v>
      </c>
      <c r="Y402" s="67">
        <f t="shared" si="44"/>
        <v>2000000</v>
      </c>
      <c r="Z402" s="247"/>
      <c r="AA402" s="244"/>
    </row>
    <row r="403" spans="1:29" ht="13.2" x14ac:dyDescent="0.25">
      <c r="A403" s="1" t="s">
        <v>829</v>
      </c>
      <c r="B403" s="65"/>
      <c r="C403" s="66" t="s">
        <v>830</v>
      </c>
      <c r="D403" s="65">
        <v>20</v>
      </c>
      <c r="E403" s="65" t="s">
        <v>59</v>
      </c>
      <c r="F403" s="67">
        <v>250000</v>
      </c>
      <c r="G403" s="154">
        <f t="shared" si="37"/>
        <v>5000000</v>
      </c>
      <c r="H403" s="188"/>
      <c r="I403" s="66" t="s">
        <v>830</v>
      </c>
      <c r="J403" s="65" cm="1">
        <f t="array" aca="1" ref="J403" ca="1">INDIRECT($J$5&amp;ROW())</f>
        <v>20</v>
      </c>
      <c r="K403" s="65" t="s">
        <v>59</v>
      </c>
      <c r="L403" s="67" cm="1">
        <f t="array" aca="1" ref="L403" ca="1">INDIRECT($L$5&amp;ROW())</f>
        <v>250000</v>
      </c>
      <c r="M403" s="67">
        <f t="shared" ca="1" si="38"/>
        <v>5000000</v>
      </c>
      <c r="N403" s="67">
        <f t="shared" ca="1" si="39"/>
        <v>0</v>
      </c>
      <c r="O403" s="154">
        <f t="shared" ca="1" si="40"/>
        <v>0</v>
      </c>
      <c r="P403" s="154">
        <f t="shared" ca="1" si="41"/>
        <v>0</v>
      </c>
      <c r="Q403" s="240" t="str">
        <f t="shared" ca="1" si="42"/>
        <v/>
      </c>
      <c r="R403" s="244"/>
      <c r="S403" s="244"/>
      <c r="T403" s="65">
        <v>20</v>
      </c>
      <c r="U403" s="67">
        <v>250000</v>
      </c>
      <c r="V403" s="67">
        <f t="shared" si="43"/>
        <v>5000000</v>
      </c>
      <c r="W403" s="247">
        <v>20</v>
      </c>
      <c r="X403" s="247">
        <v>250000</v>
      </c>
      <c r="Y403" s="67">
        <f t="shared" si="44"/>
        <v>5000000</v>
      </c>
      <c r="Z403" s="247"/>
      <c r="AA403" s="244"/>
    </row>
    <row r="404" spans="1:29" ht="13.2" x14ac:dyDescent="0.25">
      <c r="A404" s="1" t="s">
        <v>831</v>
      </c>
      <c r="B404" s="65"/>
      <c r="C404" s="66" t="s">
        <v>832</v>
      </c>
      <c r="D404" s="65">
        <v>80</v>
      </c>
      <c r="E404" s="65" t="s">
        <v>26</v>
      </c>
      <c r="F404" s="67">
        <v>280000</v>
      </c>
      <c r="G404" s="154">
        <f t="shared" si="37"/>
        <v>22400000</v>
      </c>
      <c r="H404" s="188"/>
      <c r="I404" s="66" t="s">
        <v>832</v>
      </c>
      <c r="J404" s="65" cm="1">
        <f t="array" aca="1" ref="J404" ca="1">INDIRECT($J$5&amp;ROW())</f>
        <v>80</v>
      </c>
      <c r="K404" s="65" t="s">
        <v>26</v>
      </c>
      <c r="L404" s="67" cm="1">
        <f t="array" aca="1" ref="L404" ca="1">INDIRECT($L$5&amp;ROW())</f>
        <v>280000</v>
      </c>
      <c r="M404" s="67">
        <f t="shared" ca="1" si="38"/>
        <v>22400000</v>
      </c>
      <c r="N404" s="67">
        <f t="shared" ca="1" si="39"/>
        <v>0</v>
      </c>
      <c r="O404" s="154">
        <f t="shared" ca="1" si="40"/>
        <v>0</v>
      </c>
      <c r="P404" s="154">
        <f t="shared" ca="1" si="41"/>
        <v>0</v>
      </c>
      <c r="Q404" s="240" t="str">
        <f t="shared" ca="1" si="42"/>
        <v/>
      </c>
      <c r="R404" s="244"/>
      <c r="S404" s="244"/>
      <c r="T404" s="65">
        <v>80</v>
      </c>
      <c r="U404" s="67">
        <v>280000</v>
      </c>
      <c r="V404" s="67">
        <f t="shared" si="43"/>
        <v>22400000</v>
      </c>
      <c r="W404" s="247">
        <v>80</v>
      </c>
      <c r="X404" s="247">
        <v>280000</v>
      </c>
      <c r="Y404" s="67">
        <f t="shared" si="44"/>
        <v>22400000</v>
      </c>
      <c r="Z404" s="247"/>
      <c r="AA404" s="244"/>
    </row>
    <row r="405" spans="1:29" ht="13.2" x14ac:dyDescent="0.25">
      <c r="A405" s="1" t="s">
        <v>833</v>
      </c>
      <c r="B405" s="62" t="s">
        <v>528</v>
      </c>
      <c r="C405" s="63" t="s">
        <v>31</v>
      </c>
      <c r="D405" s="62"/>
      <c r="E405" s="62"/>
      <c r="F405" s="64"/>
      <c r="G405" s="153">
        <f>G406</f>
        <v>16000000</v>
      </c>
      <c r="H405" s="187" t="s">
        <v>528</v>
      </c>
      <c r="I405" s="63" t="s">
        <v>31</v>
      </c>
      <c r="J405" s="62"/>
      <c r="K405" s="62"/>
      <c r="L405" s="64"/>
      <c r="M405" s="64">
        <f ca="1">M406</f>
        <v>16000000</v>
      </c>
      <c r="N405" s="64">
        <f ca="1">N406</f>
        <v>0</v>
      </c>
      <c r="O405" s="153">
        <f ca="1">O406</f>
        <v>0</v>
      </c>
      <c r="P405" s="153">
        <f ca="1">P406</f>
        <v>0</v>
      </c>
      <c r="Q405" s="280"/>
      <c r="R405" s="244"/>
      <c r="S405" s="244"/>
      <c r="T405" s="62"/>
      <c r="U405" s="64"/>
      <c r="V405" s="64"/>
      <c r="W405" s="247"/>
      <c r="X405" s="244"/>
      <c r="Y405" s="244"/>
      <c r="Z405" s="247"/>
      <c r="AA405" s="244"/>
      <c r="AC405" s="311" t="s">
        <v>508</v>
      </c>
    </row>
    <row r="406" spans="1:29" ht="13.2" x14ac:dyDescent="0.25">
      <c r="A406" s="1" t="s">
        <v>834</v>
      </c>
      <c r="B406" s="65"/>
      <c r="C406" s="66" t="s">
        <v>559</v>
      </c>
      <c r="D406" s="65">
        <v>16</v>
      </c>
      <c r="E406" s="65" t="s">
        <v>33</v>
      </c>
      <c r="F406" s="67">
        <v>1000000</v>
      </c>
      <c r="G406" s="154">
        <f>ROUNDDOWN(D406*F406,-3)</f>
        <v>16000000</v>
      </c>
      <c r="H406" s="188"/>
      <c r="I406" s="66" t="s">
        <v>559</v>
      </c>
      <c r="J406" s="65" cm="1">
        <f t="array" aca="1" ref="J406" ca="1">INDIRECT($J$5&amp;ROW())</f>
        <v>16</v>
      </c>
      <c r="K406" s="65" t="s">
        <v>33</v>
      </c>
      <c r="L406" s="67" cm="1">
        <f t="array" aca="1" ref="L406" ca="1">INDIRECT($L$5&amp;ROW())</f>
        <v>1000000</v>
      </c>
      <c r="M406" s="67">
        <f ca="1">ROUNDDOWN(J406*L406,-3)</f>
        <v>16000000</v>
      </c>
      <c r="N406" s="67">
        <f ca="1">G406-M406</f>
        <v>0</v>
      </c>
      <c r="O406" s="154">
        <f ca="1">M406-Y406</f>
        <v>0</v>
      </c>
      <c r="P406" s="154">
        <f ca="1">IF(N406=0,O406-N406,IF(N406&lt;0,N406+O406,IF(N406&gt;0,N406-O406)))</f>
        <v>0</v>
      </c>
      <c r="Q406" s="240" t="str">
        <f ca="1">IF(AND(ISBLANK(H406),N406&lt;&gt;0),"Rev","")</f>
        <v/>
      </c>
      <c r="R406" s="244"/>
      <c r="S406" s="244"/>
      <c r="T406" s="65">
        <v>16</v>
      </c>
      <c r="U406" s="67">
        <v>1000000</v>
      </c>
      <c r="V406" s="67">
        <f>ROUNDDOWN(T406*U406,-3)</f>
        <v>16000000</v>
      </c>
      <c r="W406" s="247">
        <v>16</v>
      </c>
      <c r="X406" s="247">
        <v>1000000</v>
      </c>
      <c r="Y406" s="67">
        <f>ROUNDDOWN(W406*X406,-3)</f>
        <v>16000000</v>
      </c>
      <c r="Z406" s="247"/>
      <c r="AA406" s="244"/>
    </row>
    <row r="407" spans="1:29" ht="13.2" x14ac:dyDescent="0.25">
      <c r="A407" s="1" t="s">
        <v>835</v>
      </c>
      <c r="B407" s="68" t="s">
        <v>525</v>
      </c>
      <c r="C407" s="69" t="s">
        <v>35</v>
      </c>
      <c r="D407" s="68"/>
      <c r="E407" s="68"/>
      <c r="F407" s="70"/>
      <c r="G407" s="155">
        <f>G408</f>
        <v>15000000</v>
      </c>
      <c r="H407" s="189" t="s">
        <v>525</v>
      </c>
      <c r="I407" s="69" t="s">
        <v>35</v>
      </c>
      <c r="J407" s="68"/>
      <c r="K407" s="68"/>
      <c r="L407" s="70"/>
      <c r="M407" s="70">
        <f ca="1">M408</f>
        <v>15000000</v>
      </c>
      <c r="N407" s="70">
        <f ca="1">N408</f>
        <v>0</v>
      </c>
      <c r="O407" s="155">
        <f ca="1">O408</f>
        <v>0</v>
      </c>
      <c r="P407" s="155">
        <f ca="1">P408</f>
        <v>0</v>
      </c>
      <c r="Q407" s="281"/>
      <c r="R407" s="244"/>
      <c r="S407" s="244"/>
      <c r="T407" s="68"/>
      <c r="U407" s="70"/>
      <c r="V407" s="70"/>
      <c r="W407" s="247"/>
      <c r="X407" s="244"/>
      <c r="Y407" s="244"/>
      <c r="Z407" s="247"/>
      <c r="AA407" s="244"/>
      <c r="AC407" s="311" t="s">
        <v>508</v>
      </c>
    </row>
    <row r="408" spans="1:29" ht="13.2" x14ac:dyDescent="0.25">
      <c r="A408" s="1" t="s">
        <v>836</v>
      </c>
      <c r="B408" s="65"/>
      <c r="C408" s="66" t="s">
        <v>837</v>
      </c>
      <c r="D408" s="65">
        <v>2</v>
      </c>
      <c r="E408" s="65" t="s">
        <v>26</v>
      </c>
      <c r="F408" s="67">
        <v>7500000</v>
      </c>
      <c r="G408" s="154">
        <f>ROUNDDOWN(D408*F408,-3)</f>
        <v>15000000</v>
      </c>
      <c r="H408" s="188"/>
      <c r="I408" s="66" t="s">
        <v>837</v>
      </c>
      <c r="J408" s="65" cm="1">
        <f t="array" aca="1" ref="J408" ca="1">INDIRECT($J$5&amp;ROW())</f>
        <v>2</v>
      </c>
      <c r="K408" s="65" t="s">
        <v>26</v>
      </c>
      <c r="L408" s="67" cm="1">
        <f t="array" aca="1" ref="L408" ca="1">INDIRECT($L$5&amp;ROW())</f>
        <v>7500000</v>
      </c>
      <c r="M408" s="67">
        <f ca="1">ROUNDDOWN(J408*L408,-3)</f>
        <v>15000000</v>
      </c>
      <c r="N408" s="67">
        <f ca="1">G408-M408</f>
        <v>0</v>
      </c>
      <c r="O408" s="154">
        <f ca="1">M408-Y408</f>
        <v>0</v>
      </c>
      <c r="P408" s="154">
        <f ca="1">IF(N408=0,O408-N408,IF(N408&lt;0,N408+O408,IF(N408&gt;0,N408-O408)))</f>
        <v>0</v>
      </c>
      <c r="Q408" s="240" t="str">
        <f ca="1">IF(AND(ISBLANK(H408),N408&lt;&gt;0),"Rev","")</f>
        <v/>
      </c>
      <c r="R408" s="244"/>
      <c r="S408" s="244"/>
      <c r="T408" s="65">
        <v>2</v>
      </c>
      <c r="U408" s="67">
        <v>7500000</v>
      </c>
      <c r="V408" s="67">
        <f>ROUNDDOWN(T408*U408,-3)</f>
        <v>15000000</v>
      </c>
      <c r="W408" s="247">
        <v>2</v>
      </c>
      <c r="X408" s="247">
        <v>7500000</v>
      </c>
      <c r="Y408" s="67">
        <f>ROUNDDOWN(W408*X408,-3)</f>
        <v>15000000</v>
      </c>
      <c r="Z408" s="247"/>
      <c r="AA408" s="244"/>
    </row>
    <row r="409" spans="1:29" ht="13.2" x14ac:dyDescent="0.25">
      <c r="A409" s="1" t="s">
        <v>838</v>
      </c>
      <c r="B409" s="68" t="s">
        <v>529</v>
      </c>
      <c r="C409" s="69" t="s">
        <v>477</v>
      </c>
      <c r="D409" s="68"/>
      <c r="E409" s="68"/>
      <c r="F409" s="70"/>
      <c r="G409" s="155">
        <f>SUM(G410:G412)</f>
        <v>346800000</v>
      </c>
      <c r="H409" s="189" t="s">
        <v>529</v>
      </c>
      <c r="I409" s="69" t="s">
        <v>477</v>
      </c>
      <c r="J409" s="68"/>
      <c r="K409" s="68"/>
      <c r="L409" s="70"/>
      <c r="M409" s="70">
        <f ca="1">SUM(M410:M412)</f>
        <v>346800000</v>
      </c>
      <c r="N409" s="70">
        <f ca="1">SUM(N410:N412)</f>
        <v>0</v>
      </c>
      <c r="O409" s="155">
        <f ca="1">SUM(O410:O412)</f>
        <v>0</v>
      </c>
      <c r="P409" s="155">
        <f ca="1">SUM(P410:P412)</f>
        <v>0</v>
      </c>
      <c r="Q409" s="281"/>
      <c r="R409" s="244"/>
      <c r="S409" s="244"/>
      <c r="T409" s="68"/>
      <c r="U409" s="70"/>
      <c r="V409" s="70"/>
      <c r="W409" s="247"/>
      <c r="X409" s="244"/>
      <c r="Y409" s="244"/>
      <c r="Z409" s="247"/>
      <c r="AA409" s="244"/>
      <c r="AC409" s="311" t="s">
        <v>508</v>
      </c>
    </row>
    <row r="410" spans="1:29" ht="13.2" x14ac:dyDescent="0.25">
      <c r="A410" s="1" t="s">
        <v>839</v>
      </c>
      <c r="B410" s="65"/>
      <c r="C410" s="66" t="s">
        <v>840</v>
      </c>
      <c r="D410" s="65">
        <v>160</v>
      </c>
      <c r="E410" s="65" t="s">
        <v>479</v>
      </c>
      <c r="F410" s="67">
        <v>825000</v>
      </c>
      <c r="G410" s="154">
        <f>ROUNDDOWN(D410*F410,-3)</f>
        <v>132000000</v>
      </c>
      <c r="H410" s="188"/>
      <c r="I410" s="66" t="s">
        <v>840</v>
      </c>
      <c r="J410" s="65" cm="1">
        <f t="array" aca="1" ref="J410" ca="1">INDIRECT($J$5&amp;ROW())</f>
        <v>160</v>
      </c>
      <c r="K410" s="65" t="s">
        <v>479</v>
      </c>
      <c r="L410" s="67" cm="1">
        <f t="array" aca="1" ref="L410" ca="1">INDIRECT($L$5&amp;ROW())</f>
        <v>825000</v>
      </c>
      <c r="M410" s="67">
        <f ca="1">ROUNDDOWN(J410*L410,-3)</f>
        <v>132000000</v>
      </c>
      <c r="N410" s="67">
        <f ca="1">G410-M410</f>
        <v>0</v>
      </c>
      <c r="O410" s="154">
        <f ca="1">M410-Y410</f>
        <v>0</v>
      </c>
      <c r="P410" s="154">
        <f ca="1">IF(N410=0,O410-N410,IF(N410&lt;0,N410+O410,IF(N410&gt;0,N410-O410)))</f>
        <v>0</v>
      </c>
      <c r="Q410" s="240" t="str">
        <f ca="1">IF(AND(ISBLANK(H410),N410&lt;&gt;0),"Rev","")</f>
        <v/>
      </c>
      <c r="R410" s="244"/>
      <c r="S410" s="244"/>
      <c r="T410" s="65">
        <v>160</v>
      </c>
      <c r="U410" s="67">
        <v>825000</v>
      </c>
      <c r="V410" s="67">
        <f>ROUNDDOWN(T410*U410,-3)</f>
        <v>132000000</v>
      </c>
      <c r="W410" s="247">
        <v>160</v>
      </c>
      <c r="X410" s="247">
        <v>825000</v>
      </c>
      <c r="Y410" s="67">
        <f>ROUNDDOWN(W410*X410,-3)</f>
        <v>132000000</v>
      </c>
      <c r="Z410" s="247"/>
      <c r="AA410" s="244"/>
    </row>
    <row r="411" spans="1:29" ht="13.2" x14ac:dyDescent="0.25">
      <c r="A411" s="1" t="s">
        <v>841</v>
      </c>
      <c r="B411" s="65"/>
      <c r="C411" s="66" t="s">
        <v>842</v>
      </c>
      <c r="D411" s="65">
        <v>240</v>
      </c>
      <c r="E411" s="65" t="s">
        <v>479</v>
      </c>
      <c r="F411" s="67">
        <v>145000</v>
      </c>
      <c r="G411" s="154">
        <f>ROUNDDOWN(D411*F411,-3)</f>
        <v>34800000</v>
      </c>
      <c r="H411" s="188"/>
      <c r="I411" s="66" t="s">
        <v>842</v>
      </c>
      <c r="J411" s="65" cm="1">
        <f t="array" aca="1" ref="J411" ca="1">INDIRECT($J$5&amp;ROW())</f>
        <v>240</v>
      </c>
      <c r="K411" s="65" t="s">
        <v>479</v>
      </c>
      <c r="L411" s="67" cm="1">
        <f t="array" aca="1" ref="L411" ca="1">INDIRECT($L$5&amp;ROW())</f>
        <v>145000</v>
      </c>
      <c r="M411" s="67">
        <f ca="1">ROUNDDOWN(J411*L411,-3)</f>
        <v>34800000</v>
      </c>
      <c r="N411" s="67">
        <f ca="1">G411-M411</f>
        <v>0</v>
      </c>
      <c r="O411" s="154">
        <f ca="1">M411-Y411</f>
        <v>0</v>
      </c>
      <c r="P411" s="154">
        <f ca="1">IF(N411=0,O411-N411,IF(N411&lt;0,N411+O411,IF(N411&gt;0,N411-O411)))</f>
        <v>0</v>
      </c>
      <c r="Q411" s="240" t="str">
        <f ca="1">IF(AND(ISBLANK(H411),N411&lt;&gt;0),"Rev","")</f>
        <v/>
      </c>
      <c r="R411" s="244"/>
      <c r="S411" s="244"/>
      <c r="T411" s="65">
        <v>240</v>
      </c>
      <c r="U411" s="67">
        <v>145000</v>
      </c>
      <c r="V411" s="67">
        <f>ROUNDDOWN(T411*U411,-3)</f>
        <v>34800000</v>
      </c>
      <c r="W411" s="247">
        <v>240</v>
      </c>
      <c r="X411" s="247">
        <v>145000</v>
      </c>
      <c r="Y411" s="67">
        <f>ROUNDDOWN(W411*X411,-3)</f>
        <v>34800000</v>
      </c>
      <c r="Z411" s="247"/>
      <c r="AA411" s="244"/>
    </row>
    <row r="412" spans="1:29" ht="13.2" x14ac:dyDescent="0.25">
      <c r="A412" s="1" t="s">
        <v>843</v>
      </c>
      <c r="B412" s="65"/>
      <c r="C412" s="66" t="s">
        <v>844</v>
      </c>
      <c r="D412" s="65">
        <v>30</v>
      </c>
      <c r="E412" s="65" t="s">
        <v>26</v>
      </c>
      <c r="F412" s="67">
        <v>6000000</v>
      </c>
      <c r="G412" s="154">
        <f>ROUNDDOWN(D412*F412,-3)</f>
        <v>180000000</v>
      </c>
      <c r="H412" s="188"/>
      <c r="I412" s="66" t="s">
        <v>844</v>
      </c>
      <c r="J412" s="65" cm="1">
        <f t="array" aca="1" ref="J412" ca="1">INDIRECT($J$5&amp;ROW())</f>
        <v>30</v>
      </c>
      <c r="K412" s="65" t="s">
        <v>26</v>
      </c>
      <c r="L412" s="67" cm="1">
        <f t="array" aca="1" ref="L412" ca="1">INDIRECT($L$5&amp;ROW())</f>
        <v>6000000</v>
      </c>
      <c r="M412" s="67">
        <f ca="1">ROUNDDOWN(J412*L412,-3)</f>
        <v>180000000</v>
      </c>
      <c r="N412" s="67">
        <f ca="1">G412-M412</f>
        <v>0</v>
      </c>
      <c r="O412" s="154">
        <f ca="1">M412-Y412</f>
        <v>0</v>
      </c>
      <c r="P412" s="154">
        <f ca="1">IF(N412=0,O412-N412,IF(N412&lt;0,N412+O412,IF(N412&gt;0,N412-O412)))</f>
        <v>0</v>
      </c>
      <c r="Q412" s="240" t="str">
        <f ca="1">IF(AND(ISBLANK(H412),N412&lt;&gt;0),"Rev","")</f>
        <v/>
      </c>
      <c r="R412" s="244"/>
      <c r="S412" s="244"/>
      <c r="T412" s="65">
        <v>30</v>
      </c>
      <c r="U412" s="67">
        <v>6000000</v>
      </c>
      <c r="V412" s="67">
        <f>ROUNDDOWN(T412*U412,-3)</f>
        <v>180000000</v>
      </c>
      <c r="W412" s="247">
        <v>30</v>
      </c>
      <c r="X412" s="247">
        <v>6000000</v>
      </c>
      <c r="Y412" s="67">
        <f>ROUNDDOWN(W412*X412,-3)</f>
        <v>180000000</v>
      </c>
      <c r="Z412" s="247"/>
      <c r="AA412" s="244"/>
    </row>
    <row r="413" spans="1:29" ht="13.2" x14ac:dyDescent="0.25">
      <c r="A413" s="1" t="s">
        <v>350</v>
      </c>
      <c r="B413" s="53" t="s">
        <v>351</v>
      </c>
      <c r="C413" s="54" t="s">
        <v>352</v>
      </c>
      <c r="D413" s="53">
        <v>2</v>
      </c>
      <c r="E413" s="53" t="s">
        <v>317</v>
      </c>
      <c r="F413" s="55"/>
      <c r="G413" s="150">
        <f>SUM(G414,G451)</f>
        <v>773732000</v>
      </c>
      <c r="H413" s="184" t="s">
        <v>351</v>
      </c>
      <c r="I413" s="54" t="s">
        <v>352</v>
      </c>
      <c r="J413" s="53">
        <v>2</v>
      </c>
      <c r="K413" s="53" t="s">
        <v>317</v>
      </c>
      <c r="L413" s="55"/>
      <c r="M413" s="55">
        <f ca="1">SUM(M414,M451)</f>
        <v>773732000</v>
      </c>
      <c r="N413" s="55">
        <f ca="1">SUM(N414,N451)</f>
        <v>0</v>
      </c>
      <c r="O413" s="150">
        <f ca="1">SUM(O414,O451)</f>
        <v>43500000</v>
      </c>
      <c r="P413" s="150">
        <f ca="1">SUM(P414,P451)</f>
        <v>43500000</v>
      </c>
      <c r="Q413" s="277"/>
      <c r="R413" s="244"/>
      <c r="S413" s="244"/>
      <c r="T413" s="53">
        <v>2</v>
      </c>
      <c r="U413" s="55"/>
      <c r="V413" s="55"/>
      <c r="W413" s="247"/>
      <c r="X413" s="244"/>
      <c r="Y413" s="244"/>
      <c r="Z413" s="247"/>
      <c r="AA413" s="244"/>
    </row>
    <row r="414" spans="1:29" ht="26.4" x14ac:dyDescent="0.25">
      <c r="A414" s="1" t="s">
        <v>353</v>
      </c>
      <c r="B414" s="56" t="s">
        <v>606</v>
      </c>
      <c r="C414" s="57" t="s">
        <v>354</v>
      </c>
      <c r="D414" s="56"/>
      <c r="E414" s="56" t="s">
        <v>554</v>
      </c>
      <c r="F414" s="58"/>
      <c r="G414" s="151">
        <f>SUM(G415,G426,G440)</f>
        <v>669421000</v>
      </c>
      <c r="H414" s="185" t="s">
        <v>606</v>
      </c>
      <c r="I414" s="57" t="s">
        <v>354</v>
      </c>
      <c r="J414" s="56"/>
      <c r="K414" s="56" t="s">
        <v>554</v>
      </c>
      <c r="L414" s="58"/>
      <c r="M414" s="58">
        <f ca="1">SUM(M415,M426,M440)</f>
        <v>669421000</v>
      </c>
      <c r="N414" s="58">
        <f ca="1">SUM(N415,N426,N440)</f>
        <v>0</v>
      </c>
      <c r="O414" s="151">
        <f ca="1">SUM(O415,O426,O440)</f>
        <v>37500000</v>
      </c>
      <c r="P414" s="151">
        <f ca="1">SUM(P415,P426,P440)</f>
        <v>37500000</v>
      </c>
      <c r="Q414" s="278"/>
      <c r="R414" s="244"/>
      <c r="S414" s="244"/>
      <c r="T414" s="56"/>
      <c r="U414" s="58"/>
      <c r="V414" s="58"/>
      <c r="W414" s="247"/>
      <c r="X414" s="244"/>
      <c r="Y414" s="244"/>
      <c r="Z414" s="247"/>
      <c r="AA414" s="244"/>
    </row>
    <row r="415" spans="1:29" ht="13.2" x14ac:dyDescent="0.25">
      <c r="A415" s="1" t="s">
        <v>355</v>
      </c>
      <c r="B415" s="59" t="s">
        <v>21</v>
      </c>
      <c r="C415" s="60" t="s">
        <v>845</v>
      </c>
      <c r="D415" s="59"/>
      <c r="E415" s="59"/>
      <c r="F415" s="61"/>
      <c r="G415" s="152">
        <f>SUM(G416,G422,G424)</f>
        <v>150075000</v>
      </c>
      <c r="H415" s="186" t="s">
        <v>21</v>
      </c>
      <c r="I415" s="60" t="s">
        <v>845</v>
      </c>
      <c r="J415" s="59"/>
      <c r="K415" s="59"/>
      <c r="L415" s="61"/>
      <c r="M415" s="61">
        <f ca="1">SUM(M416,M422,M424)</f>
        <v>150075000</v>
      </c>
      <c r="N415" s="61">
        <f ca="1">SUM(N416,N422,N424)</f>
        <v>0</v>
      </c>
      <c r="O415" s="152">
        <f ca="1">SUM(O416,O422,O424)</f>
        <v>14000000</v>
      </c>
      <c r="P415" s="152">
        <f ca="1">SUM(P416,P422,P424)</f>
        <v>14000000</v>
      </c>
      <c r="Q415" s="279"/>
      <c r="R415" s="244" t="s">
        <v>507</v>
      </c>
      <c r="S415" s="244" t="s">
        <v>509</v>
      </c>
      <c r="T415" s="59"/>
      <c r="U415" s="61"/>
      <c r="V415" s="61"/>
      <c r="W415" s="247"/>
      <c r="X415" s="244"/>
      <c r="Y415" s="244"/>
      <c r="Z415" s="247"/>
      <c r="AA415" s="244"/>
      <c r="AC415" s="311"/>
    </row>
    <row r="416" spans="1:29" ht="13.2" x14ac:dyDescent="0.25">
      <c r="A416" s="1" t="s">
        <v>356</v>
      </c>
      <c r="B416" s="62" t="s">
        <v>523</v>
      </c>
      <c r="C416" s="63" t="s">
        <v>24</v>
      </c>
      <c r="D416" s="62"/>
      <c r="E416" s="62"/>
      <c r="F416" s="64"/>
      <c r="G416" s="153">
        <f>SUM(G417:G421)</f>
        <v>40000000</v>
      </c>
      <c r="H416" s="187" t="s">
        <v>523</v>
      </c>
      <c r="I416" s="63" t="s">
        <v>24</v>
      </c>
      <c r="J416" s="62"/>
      <c r="K416" s="62"/>
      <c r="L416" s="64"/>
      <c r="M416" s="64">
        <f ca="1">SUM(M417:M421)</f>
        <v>40000000</v>
      </c>
      <c r="N416" s="64">
        <f ca="1">SUM(N417:N421)</f>
        <v>0</v>
      </c>
      <c r="O416" s="153">
        <f ca="1">SUM(O417:O421)</f>
        <v>14000000</v>
      </c>
      <c r="P416" s="153">
        <f ca="1">SUM(P417:P421)</f>
        <v>14000000</v>
      </c>
      <c r="Q416" s="280"/>
      <c r="R416" s="244"/>
      <c r="S416" s="244"/>
      <c r="T416" s="62"/>
      <c r="U416" s="64"/>
      <c r="V416" s="64"/>
      <c r="W416" s="247"/>
      <c r="X416" s="244"/>
      <c r="Y416" s="244"/>
      <c r="Z416" s="247"/>
      <c r="AA416" s="244"/>
      <c r="AC416" s="311" t="s">
        <v>509</v>
      </c>
    </row>
    <row r="417" spans="1:29" ht="13.2" x14ac:dyDescent="0.25">
      <c r="A417" s="1" t="s">
        <v>357</v>
      </c>
      <c r="B417" s="65"/>
      <c r="C417" s="66" t="s">
        <v>555</v>
      </c>
      <c r="D417" s="65">
        <v>280</v>
      </c>
      <c r="E417" s="65" t="s">
        <v>26</v>
      </c>
      <c r="F417" s="67">
        <v>75000</v>
      </c>
      <c r="G417" s="154">
        <f>ROUNDDOWN(D417*F417,-3)</f>
        <v>21000000</v>
      </c>
      <c r="H417" s="188"/>
      <c r="I417" s="66" t="s">
        <v>555</v>
      </c>
      <c r="J417" s="65" cm="1">
        <f t="array" aca="1" ref="J417" ca="1">INDIRECT($J$5&amp;ROW())</f>
        <v>280</v>
      </c>
      <c r="K417" s="65" t="s">
        <v>26</v>
      </c>
      <c r="L417" s="67" cm="1">
        <f t="array" aca="1" ref="L417" ca="1">INDIRECT($L$5&amp;ROW())</f>
        <v>75000</v>
      </c>
      <c r="M417" s="67">
        <f ca="1">ROUNDDOWN(J417*L417,-3)</f>
        <v>21000000</v>
      </c>
      <c r="N417" s="67">
        <f ca="1">G417-M417</f>
        <v>0</v>
      </c>
      <c r="O417" s="154">
        <f ca="1">M417-Y417</f>
        <v>13500000</v>
      </c>
      <c r="P417" s="154">
        <f ca="1">IF(N417=0,O417-N417,IF(N417&lt;0,N417+O417,IF(N417&gt;0,N417-O417)))</f>
        <v>13500000</v>
      </c>
      <c r="Q417" s="240" t="str">
        <f ca="1">IF(AND(ISBLANK(H417),N417&lt;&gt;0),"Rev","")</f>
        <v/>
      </c>
      <c r="R417" s="244"/>
      <c r="S417" s="244"/>
      <c r="T417" s="65">
        <v>280</v>
      </c>
      <c r="U417" s="67">
        <v>75000</v>
      </c>
      <c r="V417" s="67">
        <f>ROUNDDOWN(T417*U417,-3)</f>
        <v>21000000</v>
      </c>
      <c r="W417" s="247">
        <v>100</v>
      </c>
      <c r="X417" s="247">
        <v>75000</v>
      </c>
      <c r="Y417" s="67">
        <f>ROUNDDOWN(W417*X417,-3)</f>
        <v>7500000</v>
      </c>
      <c r="Z417" s="247"/>
      <c r="AA417" s="244"/>
    </row>
    <row r="418" spans="1:29" ht="13.2" x14ac:dyDescent="0.25">
      <c r="A418" s="1" t="s">
        <v>358</v>
      </c>
      <c r="B418" s="65"/>
      <c r="C418" s="66" t="s">
        <v>556</v>
      </c>
      <c r="D418" s="65">
        <v>4</v>
      </c>
      <c r="E418" s="65" t="s">
        <v>120</v>
      </c>
      <c r="F418" s="67">
        <v>1500000</v>
      </c>
      <c r="G418" s="154">
        <f>ROUNDDOWN(D418*F418,-3)</f>
        <v>6000000</v>
      </c>
      <c r="H418" s="188"/>
      <c r="I418" s="66" t="s">
        <v>556</v>
      </c>
      <c r="J418" s="65" cm="1">
        <f t="array" aca="1" ref="J418" ca="1">INDIRECT($J$5&amp;ROW())</f>
        <v>4</v>
      </c>
      <c r="K418" s="65" t="s">
        <v>120</v>
      </c>
      <c r="L418" s="67" cm="1">
        <f t="array" aca="1" ref="L418" ca="1">INDIRECT($L$5&amp;ROW())</f>
        <v>1500000</v>
      </c>
      <c r="M418" s="67">
        <f ca="1">ROUNDDOWN(J418*L418,-3)</f>
        <v>6000000</v>
      </c>
      <c r="N418" s="67">
        <f ca="1">G418-M418</f>
        <v>0</v>
      </c>
      <c r="O418" s="154">
        <f ca="1">M418-Y418</f>
        <v>0</v>
      </c>
      <c r="P418" s="154">
        <f ca="1">IF(N418=0,O418-N418,IF(N418&lt;0,N418+O418,IF(N418&gt;0,N418-O418)))</f>
        <v>0</v>
      </c>
      <c r="Q418" s="240" t="str">
        <f ca="1">IF(AND(ISBLANK(H418),N418&lt;&gt;0),"Rev","")</f>
        <v/>
      </c>
      <c r="R418" s="244"/>
      <c r="S418" s="244"/>
      <c r="T418" s="65">
        <v>4</v>
      </c>
      <c r="U418" s="67">
        <v>1500000</v>
      </c>
      <c r="V418" s="67">
        <f>ROUNDDOWN(T418*U418,-3)</f>
        <v>6000000</v>
      </c>
      <c r="W418" s="247">
        <v>4</v>
      </c>
      <c r="X418" s="247">
        <v>1500000</v>
      </c>
      <c r="Y418" s="67">
        <f>ROUNDDOWN(W418*X418,-3)</f>
        <v>6000000</v>
      </c>
      <c r="Z418" s="247"/>
      <c r="AA418" s="244"/>
    </row>
    <row r="419" spans="1:29" ht="13.2" x14ac:dyDescent="0.25">
      <c r="A419" s="1" t="s">
        <v>359</v>
      </c>
      <c r="B419" s="65"/>
      <c r="C419" s="66" t="s">
        <v>557</v>
      </c>
      <c r="D419" s="65">
        <v>4</v>
      </c>
      <c r="E419" s="65" t="s">
        <v>120</v>
      </c>
      <c r="F419" s="67">
        <v>1500000</v>
      </c>
      <c r="G419" s="154">
        <f>ROUNDDOWN(D419*F419,-3)</f>
        <v>6000000</v>
      </c>
      <c r="H419" s="188"/>
      <c r="I419" s="66" t="s">
        <v>557</v>
      </c>
      <c r="J419" s="65" cm="1">
        <f t="array" aca="1" ref="J419" ca="1">INDIRECT($J$5&amp;ROW())</f>
        <v>4</v>
      </c>
      <c r="K419" s="65" t="s">
        <v>120</v>
      </c>
      <c r="L419" s="67" cm="1">
        <f t="array" aca="1" ref="L419" ca="1">INDIRECT($L$5&amp;ROW())</f>
        <v>1500000</v>
      </c>
      <c r="M419" s="67">
        <f ca="1">ROUNDDOWN(J419*L419,-3)</f>
        <v>6000000</v>
      </c>
      <c r="N419" s="67">
        <f ca="1">G419-M419</f>
        <v>0</v>
      </c>
      <c r="O419" s="154">
        <f ca="1">M419-Y419</f>
        <v>0</v>
      </c>
      <c r="P419" s="154">
        <f ca="1">IF(N419=0,O419-N419,IF(N419&lt;0,N419+O419,IF(N419&gt;0,N419-O419)))</f>
        <v>0</v>
      </c>
      <c r="Q419" s="240" t="str">
        <f ca="1">IF(AND(ISBLANK(H419),N419&lt;&gt;0),"Rev","")</f>
        <v/>
      </c>
      <c r="R419" s="244"/>
      <c r="S419" s="244"/>
      <c r="T419" s="65">
        <v>4</v>
      </c>
      <c r="U419" s="67">
        <v>1500000</v>
      </c>
      <c r="V419" s="67">
        <f>ROUNDDOWN(T419*U419,-3)</f>
        <v>6000000</v>
      </c>
      <c r="W419" s="247">
        <v>4</v>
      </c>
      <c r="X419" s="247">
        <v>1500000</v>
      </c>
      <c r="Y419" s="67">
        <f>ROUNDDOWN(W419*X419,-3)</f>
        <v>6000000</v>
      </c>
      <c r="Z419" s="247"/>
      <c r="AA419" s="244"/>
    </row>
    <row r="420" spans="1:29" ht="13.2" x14ac:dyDescent="0.25">
      <c r="A420" s="1" t="s">
        <v>360</v>
      </c>
      <c r="B420" s="65"/>
      <c r="C420" s="66" t="s">
        <v>558</v>
      </c>
      <c r="D420" s="65">
        <v>4</v>
      </c>
      <c r="E420" s="65" t="s">
        <v>120</v>
      </c>
      <c r="F420" s="67">
        <v>1000000</v>
      </c>
      <c r="G420" s="154">
        <f>ROUNDDOWN(D420*F420,-3)</f>
        <v>4000000</v>
      </c>
      <c r="H420" s="188"/>
      <c r="I420" s="66" t="s">
        <v>558</v>
      </c>
      <c r="J420" s="65" cm="1">
        <f t="array" aca="1" ref="J420" ca="1">INDIRECT($J$5&amp;ROW())</f>
        <v>4</v>
      </c>
      <c r="K420" s="65" t="s">
        <v>120</v>
      </c>
      <c r="L420" s="67" cm="1">
        <f t="array" aca="1" ref="L420" ca="1">INDIRECT($L$5&amp;ROW())</f>
        <v>1000000</v>
      </c>
      <c r="M420" s="67">
        <f ca="1">ROUNDDOWN(J420*L420,-3)</f>
        <v>4000000</v>
      </c>
      <c r="N420" s="67">
        <f ca="1">G420-M420</f>
        <v>0</v>
      </c>
      <c r="O420" s="154">
        <f ca="1">M420-Y420</f>
        <v>0</v>
      </c>
      <c r="P420" s="154">
        <f ca="1">IF(N420=0,O420-N420,IF(N420&lt;0,N420+O420,IF(N420&gt;0,N420-O420)))</f>
        <v>0</v>
      </c>
      <c r="Q420" s="240" t="str">
        <f ca="1">IF(AND(ISBLANK(H420),N420&lt;&gt;0),"Rev","")</f>
        <v/>
      </c>
      <c r="R420" s="244"/>
      <c r="S420" s="244"/>
      <c r="T420" s="65">
        <v>4</v>
      </c>
      <c r="U420" s="67">
        <v>1000000</v>
      </c>
      <c r="V420" s="67">
        <f>ROUNDDOWN(T420*U420,-3)</f>
        <v>4000000</v>
      </c>
      <c r="W420" s="247">
        <v>4</v>
      </c>
      <c r="X420" s="247">
        <v>1000000</v>
      </c>
      <c r="Y420" s="67">
        <f>ROUNDDOWN(W420*X420,-3)</f>
        <v>4000000</v>
      </c>
      <c r="Z420" s="247"/>
      <c r="AA420" s="244"/>
    </row>
    <row r="421" spans="1:29" ht="13.2" x14ac:dyDescent="0.25">
      <c r="A421" s="1" t="s">
        <v>846</v>
      </c>
      <c r="B421" s="65"/>
      <c r="C421" s="66" t="s">
        <v>790</v>
      </c>
      <c r="D421" s="65">
        <v>12</v>
      </c>
      <c r="E421" s="65" t="s">
        <v>59</v>
      </c>
      <c r="F421" s="67">
        <v>250000</v>
      </c>
      <c r="G421" s="154">
        <f>ROUNDDOWN(D421*F421,-3)</f>
        <v>3000000</v>
      </c>
      <c r="H421" s="188"/>
      <c r="I421" s="66" t="s">
        <v>790</v>
      </c>
      <c r="J421" s="65" cm="1">
        <f t="array" aca="1" ref="J421" ca="1">INDIRECT($J$5&amp;ROW())</f>
        <v>12</v>
      </c>
      <c r="K421" s="65" t="s">
        <v>59</v>
      </c>
      <c r="L421" s="67" cm="1">
        <f t="array" aca="1" ref="L421" ca="1">INDIRECT($L$5&amp;ROW())</f>
        <v>250000</v>
      </c>
      <c r="M421" s="67">
        <f ca="1">ROUNDDOWN(J421*L421,-3)</f>
        <v>3000000</v>
      </c>
      <c r="N421" s="67">
        <f ca="1">G421-M421</f>
        <v>0</v>
      </c>
      <c r="O421" s="154">
        <f ca="1">M421-Y421</f>
        <v>500000</v>
      </c>
      <c r="P421" s="154">
        <f ca="1">IF(N421=0,O421-N421,IF(N421&lt;0,N421+O421,IF(N421&gt;0,N421-O421)))</f>
        <v>500000</v>
      </c>
      <c r="Q421" s="240" t="str">
        <f ca="1">IF(AND(ISBLANK(H421),N421&lt;&gt;0),"Rev","")</f>
        <v/>
      </c>
      <c r="R421" s="244"/>
      <c r="S421" s="244"/>
      <c r="T421" s="65">
        <v>12</v>
      </c>
      <c r="U421" s="67">
        <v>250000</v>
      </c>
      <c r="V421" s="67">
        <f>ROUNDDOWN(T421*U421,-3)</f>
        <v>3000000</v>
      </c>
      <c r="W421" s="247">
        <v>10</v>
      </c>
      <c r="X421" s="247">
        <v>250000</v>
      </c>
      <c r="Y421" s="67">
        <f>ROUNDDOWN(W421*X421,-3)</f>
        <v>2500000</v>
      </c>
      <c r="Z421" s="247"/>
      <c r="AA421" s="244"/>
    </row>
    <row r="422" spans="1:29" ht="13.2" x14ac:dyDescent="0.25">
      <c r="A422" s="1" t="s">
        <v>361</v>
      </c>
      <c r="B422" s="68" t="s">
        <v>524</v>
      </c>
      <c r="C422" s="69" t="s">
        <v>73</v>
      </c>
      <c r="D422" s="68"/>
      <c r="E422" s="68"/>
      <c r="F422" s="70"/>
      <c r="G422" s="155">
        <f>G423</f>
        <v>1000000</v>
      </c>
      <c r="H422" s="189" t="s">
        <v>524</v>
      </c>
      <c r="I422" s="69" t="s">
        <v>73</v>
      </c>
      <c r="J422" s="68"/>
      <c r="K422" s="68"/>
      <c r="L422" s="70"/>
      <c r="M422" s="70">
        <f ca="1">M423</f>
        <v>1000000</v>
      </c>
      <c r="N422" s="70">
        <f ca="1">N423</f>
        <v>0</v>
      </c>
      <c r="O422" s="155">
        <f ca="1">O423</f>
        <v>0</v>
      </c>
      <c r="P422" s="155">
        <f ca="1">P423</f>
        <v>0</v>
      </c>
      <c r="Q422" s="281"/>
      <c r="R422" s="244"/>
      <c r="S422" s="244"/>
      <c r="T422" s="68"/>
      <c r="U422" s="70"/>
      <c r="V422" s="70"/>
      <c r="W422" s="247"/>
      <c r="X422" s="244"/>
      <c r="Y422" s="244"/>
      <c r="Z422" s="247"/>
      <c r="AA422" s="244"/>
      <c r="AC422" s="311" t="s">
        <v>509</v>
      </c>
    </row>
    <row r="423" spans="1:29" ht="26.4" x14ac:dyDescent="0.25">
      <c r="A423" s="1" t="s">
        <v>362</v>
      </c>
      <c r="B423" s="65"/>
      <c r="C423" s="66" t="s">
        <v>847</v>
      </c>
      <c r="D423" s="65">
        <v>4</v>
      </c>
      <c r="E423" s="65" t="s">
        <v>120</v>
      </c>
      <c r="F423" s="67">
        <v>250000</v>
      </c>
      <c r="G423" s="154">
        <f>ROUNDDOWN(D423*F423,-3)</f>
        <v>1000000</v>
      </c>
      <c r="H423" s="188"/>
      <c r="I423" s="66" t="s">
        <v>847</v>
      </c>
      <c r="J423" s="65" cm="1">
        <f t="array" aca="1" ref="J423" ca="1">INDIRECT($J$5&amp;ROW())</f>
        <v>4</v>
      </c>
      <c r="K423" s="65" t="s">
        <v>120</v>
      </c>
      <c r="L423" s="67" cm="1">
        <f t="array" aca="1" ref="L423" ca="1">INDIRECT($L$5&amp;ROW())</f>
        <v>250000</v>
      </c>
      <c r="M423" s="67">
        <f ca="1">ROUNDDOWN(J423*L423,-3)</f>
        <v>1000000</v>
      </c>
      <c r="N423" s="67">
        <f ca="1">G423-M423</f>
        <v>0</v>
      </c>
      <c r="O423" s="154">
        <f ca="1">M423-Y423</f>
        <v>0</v>
      </c>
      <c r="P423" s="154">
        <f ca="1">IF(N423=0,O423-N423,IF(N423&lt;0,N423+O423,IF(N423&gt;0,N423-O423)))</f>
        <v>0</v>
      </c>
      <c r="Q423" s="240" t="str">
        <f ca="1">IF(AND(ISBLANK(H423),N423&lt;&gt;0),"Rev","")</f>
        <v/>
      </c>
      <c r="R423" s="244"/>
      <c r="S423" s="244"/>
      <c r="T423" s="65">
        <v>4</v>
      </c>
      <c r="U423" s="67">
        <v>250000</v>
      </c>
      <c r="V423" s="67">
        <f>ROUNDDOWN(T423*U423,-3)</f>
        <v>1000000</v>
      </c>
      <c r="W423" s="247">
        <v>4</v>
      </c>
      <c r="X423" s="247">
        <v>250000</v>
      </c>
      <c r="Y423" s="67">
        <f>ROUNDDOWN(W423*X423,-3)</f>
        <v>1000000</v>
      </c>
      <c r="Z423" s="247"/>
      <c r="AA423" s="244"/>
    </row>
    <row r="424" spans="1:29" ht="13.2" x14ac:dyDescent="0.25">
      <c r="A424" s="1" t="s">
        <v>363</v>
      </c>
      <c r="B424" s="68" t="s">
        <v>525</v>
      </c>
      <c r="C424" s="69" t="s">
        <v>35</v>
      </c>
      <c r="D424" s="68"/>
      <c r="E424" s="68"/>
      <c r="F424" s="70"/>
      <c r="G424" s="155">
        <f>G425</f>
        <v>109075000</v>
      </c>
      <c r="H424" s="189" t="s">
        <v>525</v>
      </c>
      <c r="I424" s="69" t="s">
        <v>35</v>
      </c>
      <c r="J424" s="68"/>
      <c r="K424" s="68"/>
      <c r="L424" s="70"/>
      <c r="M424" s="70">
        <f ca="1">M425</f>
        <v>109075000</v>
      </c>
      <c r="N424" s="70">
        <f ca="1">N425</f>
        <v>0</v>
      </c>
      <c r="O424" s="155">
        <f ca="1">O425</f>
        <v>0</v>
      </c>
      <c r="P424" s="155">
        <f ca="1">P425</f>
        <v>0</v>
      </c>
      <c r="Q424" s="281"/>
      <c r="R424" s="244"/>
      <c r="S424" s="244"/>
      <c r="T424" s="68"/>
      <c r="U424" s="70"/>
      <c r="V424" s="70"/>
      <c r="W424" s="247"/>
      <c r="X424" s="244"/>
      <c r="Y424" s="244"/>
      <c r="Z424" s="247"/>
      <c r="AA424" s="244"/>
      <c r="AC424" s="311" t="s">
        <v>509</v>
      </c>
    </row>
    <row r="425" spans="1:29" ht="13.2" x14ac:dyDescent="0.25">
      <c r="A425" s="1" t="s">
        <v>364</v>
      </c>
      <c r="B425" s="65"/>
      <c r="C425" s="66" t="s">
        <v>848</v>
      </c>
      <c r="D425" s="65">
        <v>18</v>
      </c>
      <c r="E425" s="65" t="s">
        <v>26</v>
      </c>
      <c r="F425" s="67">
        <v>6059723</v>
      </c>
      <c r="G425" s="154">
        <f>ROUNDDOWN(D425*F425,-3)</f>
        <v>109075000</v>
      </c>
      <c r="H425" s="188"/>
      <c r="I425" s="66" t="s">
        <v>848</v>
      </c>
      <c r="J425" s="65" cm="1">
        <f t="array" aca="1" ref="J425" ca="1">INDIRECT($J$5&amp;ROW())</f>
        <v>18</v>
      </c>
      <c r="K425" s="65" t="s">
        <v>26</v>
      </c>
      <c r="L425" s="67" cm="1">
        <f t="array" aca="1" ref="L425" ca="1">INDIRECT($L$5&amp;ROW())</f>
        <v>6059723</v>
      </c>
      <c r="M425" s="67">
        <f ca="1">ROUNDDOWN(J425*L425,-3)</f>
        <v>109075000</v>
      </c>
      <c r="N425" s="67">
        <f ca="1">G425-M425</f>
        <v>0</v>
      </c>
      <c r="O425" s="154">
        <f ca="1">M425-Y425</f>
        <v>0</v>
      </c>
      <c r="P425" s="154">
        <f ca="1">IF(N425=0,O425-N425,IF(N425&lt;0,N425+O425,IF(N425&gt;0,N425-O425)))</f>
        <v>0</v>
      </c>
      <c r="Q425" s="240" t="str">
        <f ca="1">IF(AND(ISBLANK(H425),N425&lt;&gt;0),"Rev","")</f>
        <v/>
      </c>
      <c r="R425" s="244"/>
      <c r="S425" s="244"/>
      <c r="T425" s="65">
        <v>18</v>
      </c>
      <c r="U425" s="67">
        <v>6059723</v>
      </c>
      <c r="V425" s="67">
        <f>ROUNDDOWN(T425*U425,-3)</f>
        <v>109075000</v>
      </c>
      <c r="W425" s="247">
        <v>18</v>
      </c>
      <c r="X425" s="247">
        <v>6059723</v>
      </c>
      <c r="Y425" s="67">
        <f>ROUNDDOWN(W425*X425,-3)</f>
        <v>109075000</v>
      </c>
      <c r="Z425" s="247"/>
      <c r="AA425" s="244"/>
    </row>
    <row r="426" spans="1:29" ht="26.4" x14ac:dyDescent="0.25">
      <c r="A426" s="1" t="s">
        <v>365</v>
      </c>
      <c r="B426" s="71" t="s">
        <v>38</v>
      </c>
      <c r="C426" s="72" t="s">
        <v>849</v>
      </c>
      <c r="D426" s="71"/>
      <c r="E426" s="71"/>
      <c r="F426" s="73"/>
      <c r="G426" s="156">
        <f>SUM(G427,G433,G436,G438)</f>
        <v>188806000</v>
      </c>
      <c r="H426" s="190" t="s">
        <v>38</v>
      </c>
      <c r="I426" s="72" t="s">
        <v>849</v>
      </c>
      <c r="J426" s="71"/>
      <c r="K426" s="71"/>
      <c r="L426" s="73"/>
      <c r="M426" s="73">
        <f ca="1">SUM(M427,M433,M436,M438)</f>
        <v>188806000</v>
      </c>
      <c r="N426" s="73">
        <f ca="1">SUM(N427,N433,N436,N438)</f>
        <v>0</v>
      </c>
      <c r="O426" s="156">
        <f ca="1">SUM(O427,O433,O436,O438)</f>
        <v>6000000</v>
      </c>
      <c r="P426" s="156">
        <f ca="1">SUM(P427,P433,P436,P438)</f>
        <v>6000000</v>
      </c>
      <c r="Q426" s="282"/>
      <c r="R426" s="244" t="s">
        <v>507</v>
      </c>
      <c r="S426" s="244" t="s">
        <v>509</v>
      </c>
      <c r="T426" s="71"/>
      <c r="U426" s="73"/>
      <c r="V426" s="73"/>
      <c r="W426" s="247"/>
      <c r="X426" s="244"/>
      <c r="Y426" s="244"/>
      <c r="Z426" s="247"/>
      <c r="AA426" s="244"/>
      <c r="AC426" s="311"/>
    </row>
    <row r="427" spans="1:29" ht="13.2" x14ac:dyDescent="0.25">
      <c r="A427" s="1" t="s">
        <v>366</v>
      </c>
      <c r="B427" s="68" t="s">
        <v>523</v>
      </c>
      <c r="C427" s="69" t="s">
        <v>24</v>
      </c>
      <c r="D427" s="68"/>
      <c r="E427" s="68"/>
      <c r="F427" s="70"/>
      <c r="G427" s="155">
        <f>SUM(G428:G432)</f>
        <v>33500000</v>
      </c>
      <c r="H427" s="189" t="s">
        <v>523</v>
      </c>
      <c r="I427" s="69" t="s">
        <v>24</v>
      </c>
      <c r="J427" s="68"/>
      <c r="K427" s="68"/>
      <c r="L427" s="70"/>
      <c r="M427" s="70">
        <f ca="1">SUM(M428:M432)</f>
        <v>33500000</v>
      </c>
      <c r="N427" s="70">
        <f ca="1">SUM(N428:N432)</f>
        <v>0</v>
      </c>
      <c r="O427" s="155">
        <f ca="1">SUM(O428:O432)</f>
        <v>6000000</v>
      </c>
      <c r="P427" s="155">
        <f ca="1">SUM(P428:P432)</f>
        <v>6000000</v>
      </c>
      <c r="Q427" s="281"/>
      <c r="R427" s="244"/>
      <c r="S427" s="244"/>
      <c r="T427" s="68"/>
      <c r="U427" s="70"/>
      <c r="V427" s="70"/>
      <c r="W427" s="247"/>
      <c r="X427" s="244"/>
      <c r="Y427" s="244"/>
      <c r="Z427" s="247"/>
      <c r="AA427" s="244"/>
      <c r="AC427" s="311" t="s">
        <v>509</v>
      </c>
    </row>
    <row r="428" spans="1:29" ht="13.2" x14ac:dyDescent="0.25">
      <c r="A428" s="1" t="s">
        <v>367</v>
      </c>
      <c r="B428" s="65"/>
      <c r="C428" s="66" t="s">
        <v>555</v>
      </c>
      <c r="D428" s="65">
        <v>180</v>
      </c>
      <c r="E428" s="65" t="s">
        <v>26</v>
      </c>
      <c r="F428" s="67">
        <v>75000</v>
      </c>
      <c r="G428" s="154">
        <f>ROUNDDOWN(D428*F428,-3)</f>
        <v>13500000</v>
      </c>
      <c r="H428" s="188"/>
      <c r="I428" s="66" t="s">
        <v>555</v>
      </c>
      <c r="J428" s="65" cm="1">
        <f t="array" aca="1" ref="J428" ca="1">INDIRECT($J$5&amp;ROW())</f>
        <v>180</v>
      </c>
      <c r="K428" s="65" t="s">
        <v>26</v>
      </c>
      <c r="L428" s="67" cm="1">
        <f t="array" aca="1" ref="L428" ca="1">INDIRECT($L$5&amp;ROW())</f>
        <v>75000</v>
      </c>
      <c r="M428" s="67">
        <f ca="1">ROUNDDOWN(J428*L428,-3)</f>
        <v>13500000</v>
      </c>
      <c r="N428" s="67">
        <f ca="1">G428-M428</f>
        <v>0</v>
      </c>
      <c r="O428" s="154">
        <f ca="1">M428-Y428</f>
        <v>6000000</v>
      </c>
      <c r="P428" s="154">
        <f ca="1">IF(N428=0,O428-N428,IF(N428&lt;0,N428+O428,IF(N428&gt;0,N428-O428)))</f>
        <v>6000000</v>
      </c>
      <c r="Q428" s="240" t="str">
        <f ca="1">IF(AND(ISBLANK(H428),N428&lt;&gt;0),"Rev","")</f>
        <v/>
      </c>
      <c r="R428" s="244"/>
      <c r="S428" s="244"/>
      <c r="T428" s="65">
        <v>180</v>
      </c>
      <c r="U428" s="67">
        <v>75000</v>
      </c>
      <c r="V428" s="67">
        <f>ROUNDDOWN(T428*U428,-3)</f>
        <v>13500000</v>
      </c>
      <c r="W428" s="247">
        <v>100</v>
      </c>
      <c r="X428" s="247">
        <v>75000</v>
      </c>
      <c r="Y428" s="67">
        <f>ROUNDDOWN(W428*X428,-3)</f>
        <v>7500000</v>
      </c>
      <c r="Z428" s="247"/>
      <c r="AA428" s="244"/>
    </row>
    <row r="429" spans="1:29" ht="13.2" x14ac:dyDescent="0.25">
      <c r="A429" s="1" t="s">
        <v>368</v>
      </c>
      <c r="B429" s="65"/>
      <c r="C429" s="66" t="s">
        <v>556</v>
      </c>
      <c r="D429" s="65">
        <v>4</v>
      </c>
      <c r="E429" s="65" t="s">
        <v>120</v>
      </c>
      <c r="F429" s="67">
        <v>1500000</v>
      </c>
      <c r="G429" s="154">
        <f>ROUNDDOWN(D429*F429,-3)</f>
        <v>6000000</v>
      </c>
      <c r="H429" s="188"/>
      <c r="I429" s="66" t="s">
        <v>556</v>
      </c>
      <c r="J429" s="65" cm="1">
        <f t="array" aca="1" ref="J429" ca="1">INDIRECT($J$5&amp;ROW())</f>
        <v>4</v>
      </c>
      <c r="K429" s="65" t="s">
        <v>120</v>
      </c>
      <c r="L429" s="67" cm="1">
        <f t="array" aca="1" ref="L429" ca="1">INDIRECT($L$5&amp;ROW())</f>
        <v>1500000</v>
      </c>
      <c r="M429" s="67">
        <f ca="1">ROUNDDOWN(J429*L429,-3)</f>
        <v>6000000</v>
      </c>
      <c r="N429" s="67">
        <f ca="1">G429-M429</f>
        <v>0</v>
      </c>
      <c r="O429" s="154">
        <f ca="1">M429-Y429</f>
        <v>0</v>
      </c>
      <c r="P429" s="154">
        <f ca="1">IF(N429=0,O429-N429,IF(N429&lt;0,N429+O429,IF(N429&gt;0,N429-O429)))</f>
        <v>0</v>
      </c>
      <c r="Q429" s="240" t="str">
        <f ca="1">IF(AND(ISBLANK(H429),N429&lt;&gt;0),"Rev","")</f>
        <v/>
      </c>
      <c r="R429" s="244"/>
      <c r="S429" s="244"/>
      <c r="T429" s="65">
        <v>4</v>
      </c>
      <c r="U429" s="67">
        <v>1500000</v>
      </c>
      <c r="V429" s="67">
        <f>ROUNDDOWN(T429*U429,-3)</f>
        <v>6000000</v>
      </c>
      <c r="W429" s="247">
        <v>4</v>
      </c>
      <c r="X429" s="247">
        <v>1500000</v>
      </c>
      <c r="Y429" s="67">
        <f>ROUNDDOWN(W429*X429,-3)</f>
        <v>6000000</v>
      </c>
      <c r="Z429" s="247"/>
      <c r="AA429" s="244"/>
    </row>
    <row r="430" spans="1:29" ht="13.2" x14ac:dyDescent="0.25">
      <c r="A430" s="1" t="s">
        <v>369</v>
      </c>
      <c r="B430" s="65"/>
      <c r="C430" s="66" t="s">
        <v>557</v>
      </c>
      <c r="D430" s="65">
        <v>4</v>
      </c>
      <c r="E430" s="65" t="s">
        <v>120</v>
      </c>
      <c r="F430" s="67">
        <v>1500000</v>
      </c>
      <c r="G430" s="154">
        <f>ROUNDDOWN(D430*F430,-3)</f>
        <v>6000000</v>
      </c>
      <c r="H430" s="188"/>
      <c r="I430" s="66" t="s">
        <v>557</v>
      </c>
      <c r="J430" s="65" cm="1">
        <f t="array" aca="1" ref="J430" ca="1">INDIRECT($J$5&amp;ROW())</f>
        <v>4</v>
      </c>
      <c r="K430" s="65" t="s">
        <v>120</v>
      </c>
      <c r="L430" s="67" cm="1">
        <f t="array" aca="1" ref="L430" ca="1">INDIRECT($L$5&amp;ROW())</f>
        <v>1500000</v>
      </c>
      <c r="M430" s="67">
        <f ca="1">ROUNDDOWN(J430*L430,-3)</f>
        <v>6000000</v>
      </c>
      <c r="N430" s="67">
        <f ca="1">G430-M430</f>
        <v>0</v>
      </c>
      <c r="O430" s="154">
        <f ca="1">M430-Y430</f>
        <v>0</v>
      </c>
      <c r="P430" s="154">
        <f ca="1">IF(N430=0,O430-N430,IF(N430&lt;0,N430+O430,IF(N430&gt;0,N430-O430)))</f>
        <v>0</v>
      </c>
      <c r="Q430" s="240" t="str">
        <f ca="1">IF(AND(ISBLANK(H430),N430&lt;&gt;0),"Rev","")</f>
        <v/>
      </c>
      <c r="R430" s="244"/>
      <c r="S430" s="244"/>
      <c r="T430" s="65">
        <v>4</v>
      </c>
      <c r="U430" s="67">
        <v>1500000</v>
      </c>
      <c r="V430" s="67">
        <f>ROUNDDOWN(T430*U430,-3)</f>
        <v>6000000</v>
      </c>
      <c r="W430" s="247">
        <v>4</v>
      </c>
      <c r="X430" s="247">
        <v>1500000</v>
      </c>
      <c r="Y430" s="67">
        <f>ROUNDDOWN(W430*X430,-3)</f>
        <v>6000000</v>
      </c>
      <c r="Z430" s="247"/>
      <c r="AA430" s="244"/>
    </row>
    <row r="431" spans="1:29" ht="13.2" x14ac:dyDescent="0.25">
      <c r="A431" s="1" t="s">
        <v>370</v>
      </c>
      <c r="B431" s="65"/>
      <c r="C431" s="66" t="s">
        <v>558</v>
      </c>
      <c r="D431" s="65">
        <v>4</v>
      </c>
      <c r="E431" s="65" t="s">
        <v>120</v>
      </c>
      <c r="F431" s="67">
        <v>1000000</v>
      </c>
      <c r="G431" s="154">
        <f>ROUNDDOWN(D431*F431,-3)</f>
        <v>4000000</v>
      </c>
      <c r="H431" s="188"/>
      <c r="I431" s="66" t="s">
        <v>558</v>
      </c>
      <c r="J431" s="65" cm="1">
        <f t="array" aca="1" ref="J431" ca="1">INDIRECT($J$5&amp;ROW())</f>
        <v>4</v>
      </c>
      <c r="K431" s="65" t="s">
        <v>120</v>
      </c>
      <c r="L431" s="67" cm="1">
        <f t="array" aca="1" ref="L431" ca="1">INDIRECT($L$5&amp;ROW())</f>
        <v>1000000</v>
      </c>
      <c r="M431" s="67">
        <f ca="1">ROUNDDOWN(J431*L431,-3)</f>
        <v>4000000</v>
      </c>
      <c r="N431" s="67">
        <f ca="1">G431-M431</f>
        <v>0</v>
      </c>
      <c r="O431" s="154">
        <f ca="1">M431-Y431</f>
        <v>0</v>
      </c>
      <c r="P431" s="154">
        <f ca="1">IF(N431=0,O431-N431,IF(N431&lt;0,N431+O431,IF(N431&gt;0,N431-O431)))</f>
        <v>0</v>
      </c>
      <c r="Q431" s="240" t="str">
        <f ca="1">IF(AND(ISBLANK(H431),N431&lt;&gt;0),"Rev","")</f>
        <v/>
      </c>
      <c r="R431" s="244"/>
      <c r="S431" s="244"/>
      <c r="T431" s="65">
        <v>4</v>
      </c>
      <c r="U431" s="67">
        <v>1000000</v>
      </c>
      <c r="V431" s="67">
        <f>ROUNDDOWN(T431*U431,-3)</f>
        <v>4000000</v>
      </c>
      <c r="W431" s="247">
        <v>4</v>
      </c>
      <c r="X431" s="247">
        <v>1000000</v>
      </c>
      <c r="Y431" s="67">
        <f>ROUNDDOWN(W431*X431,-3)</f>
        <v>4000000</v>
      </c>
      <c r="Z431" s="247"/>
      <c r="AA431" s="244"/>
    </row>
    <row r="432" spans="1:29" ht="13.2" x14ac:dyDescent="0.25">
      <c r="A432" s="1" t="s">
        <v>371</v>
      </c>
      <c r="B432" s="65"/>
      <c r="C432" s="66" t="s">
        <v>850</v>
      </c>
      <c r="D432" s="65">
        <v>8</v>
      </c>
      <c r="E432" s="65" t="s">
        <v>59</v>
      </c>
      <c r="F432" s="67">
        <v>500000</v>
      </c>
      <c r="G432" s="154">
        <f>ROUNDDOWN(D432*F432,-3)</f>
        <v>4000000</v>
      </c>
      <c r="H432" s="188"/>
      <c r="I432" s="66" t="s">
        <v>850</v>
      </c>
      <c r="J432" s="65" cm="1">
        <f t="array" aca="1" ref="J432" ca="1">INDIRECT($J$5&amp;ROW())</f>
        <v>8</v>
      </c>
      <c r="K432" s="65" t="s">
        <v>59</v>
      </c>
      <c r="L432" s="67" cm="1">
        <f t="array" aca="1" ref="L432" ca="1">INDIRECT($L$5&amp;ROW())</f>
        <v>500000</v>
      </c>
      <c r="M432" s="67">
        <f ca="1">ROUNDDOWN(J432*L432,-3)</f>
        <v>4000000</v>
      </c>
      <c r="N432" s="67">
        <f ca="1">G432-M432</f>
        <v>0</v>
      </c>
      <c r="O432" s="154">
        <f ca="1">M432-Y432</f>
        <v>0</v>
      </c>
      <c r="P432" s="154">
        <f ca="1">IF(N432=0,O432-N432,IF(N432&lt;0,N432+O432,IF(N432&gt;0,N432-O432)))</f>
        <v>0</v>
      </c>
      <c r="Q432" s="240" t="str">
        <f ca="1">IF(AND(ISBLANK(H432),N432&lt;&gt;0),"Rev","")</f>
        <v/>
      </c>
      <c r="R432" s="244"/>
      <c r="S432" s="244"/>
      <c r="T432" s="65">
        <v>8</v>
      </c>
      <c r="U432" s="67">
        <v>500000</v>
      </c>
      <c r="V432" s="67">
        <f>ROUNDDOWN(T432*U432,-3)</f>
        <v>4000000</v>
      </c>
      <c r="W432" s="247">
        <v>8</v>
      </c>
      <c r="X432" s="247">
        <v>500000</v>
      </c>
      <c r="Y432" s="67">
        <f>ROUNDDOWN(W432*X432,-3)</f>
        <v>4000000</v>
      </c>
      <c r="Z432" s="247"/>
      <c r="AA432" s="244"/>
    </row>
    <row r="433" spans="1:29" ht="13.2" x14ac:dyDescent="0.25">
      <c r="A433" s="1" t="s">
        <v>372</v>
      </c>
      <c r="B433" s="68" t="s">
        <v>524</v>
      </c>
      <c r="C433" s="69" t="s">
        <v>73</v>
      </c>
      <c r="D433" s="68"/>
      <c r="E433" s="68"/>
      <c r="F433" s="70"/>
      <c r="G433" s="155">
        <f>SUM(G434:G435)</f>
        <v>31000000</v>
      </c>
      <c r="H433" s="189" t="s">
        <v>524</v>
      </c>
      <c r="I433" s="69" t="s">
        <v>73</v>
      </c>
      <c r="J433" s="68"/>
      <c r="K433" s="68"/>
      <c r="L433" s="70"/>
      <c r="M433" s="70">
        <f ca="1">SUM(M434:M435)</f>
        <v>31000000</v>
      </c>
      <c r="N433" s="70">
        <f ca="1">SUM(N434:N435)</f>
        <v>0</v>
      </c>
      <c r="O433" s="155">
        <f ca="1">SUM(O434:O435)</f>
        <v>0</v>
      </c>
      <c r="P433" s="155">
        <f ca="1">SUM(P434:P435)</f>
        <v>0</v>
      </c>
      <c r="Q433" s="281"/>
      <c r="R433" s="244"/>
      <c r="S433" s="244"/>
      <c r="T433" s="68"/>
      <c r="U433" s="70"/>
      <c r="V433" s="70"/>
      <c r="W433" s="247"/>
      <c r="X433" s="244"/>
      <c r="Y433" s="244"/>
      <c r="Z433" s="247"/>
      <c r="AA433" s="244"/>
      <c r="AC433" s="311" t="s">
        <v>509</v>
      </c>
    </row>
    <row r="434" spans="1:29" ht="26.4" x14ac:dyDescent="0.25">
      <c r="A434" s="1" t="s">
        <v>373</v>
      </c>
      <c r="B434" s="65"/>
      <c r="C434" s="66" t="s">
        <v>847</v>
      </c>
      <c r="D434" s="65">
        <v>4</v>
      </c>
      <c r="E434" s="65" t="s">
        <v>120</v>
      </c>
      <c r="F434" s="67">
        <v>250000</v>
      </c>
      <c r="G434" s="154">
        <f>ROUNDDOWN(D434*F434,-3)</f>
        <v>1000000</v>
      </c>
      <c r="H434" s="188"/>
      <c r="I434" s="66" t="s">
        <v>847</v>
      </c>
      <c r="J434" s="65" cm="1">
        <f t="array" aca="1" ref="J434" ca="1">INDIRECT($J$5&amp;ROW())</f>
        <v>4</v>
      </c>
      <c r="K434" s="65" t="s">
        <v>120</v>
      </c>
      <c r="L434" s="67" cm="1">
        <f t="array" aca="1" ref="L434" ca="1">INDIRECT($L$5&amp;ROW())</f>
        <v>250000</v>
      </c>
      <c r="M434" s="67">
        <f ca="1">ROUNDDOWN(J434*L434,-3)</f>
        <v>1000000</v>
      </c>
      <c r="N434" s="67">
        <f ca="1">G434-M434</f>
        <v>0</v>
      </c>
      <c r="O434" s="154">
        <f ca="1">M434-Y434</f>
        <v>0</v>
      </c>
      <c r="P434" s="154">
        <f ca="1">IF(N434=0,O434-N434,IF(N434&lt;0,N434+O434,IF(N434&gt;0,N434-O434)))</f>
        <v>0</v>
      </c>
      <c r="Q434" s="240" t="str">
        <f ca="1">IF(AND(ISBLANK(H434),N434&lt;&gt;0),"Rev","")</f>
        <v/>
      </c>
      <c r="R434" s="244"/>
      <c r="S434" s="244"/>
      <c r="T434" s="65">
        <v>4</v>
      </c>
      <c r="U434" s="67">
        <v>250000</v>
      </c>
      <c r="V434" s="67">
        <f>ROUNDDOWN(T434*U434,-3)</f>
        <v>1000000</v>
      </c>
      <c r="W434" s="247">
        <v>4</v>
      </c>
      <c r="X434" s="247">
        <v>250000</v>
      </c>
      <c r="Y434" s="67">
        <f>ROUNDDOWN(W434*X434,-3)</f>
        <v>1000000</v>
      </c>
      <c r="Z434" s="247"/>
      <c r="AA434" s="244"/>
    </row>
    <row r="435" spans="1:29" ht="13.2" x14ac:dyDescent="0.25">
      <c r="A435" s="1" t="s">
        <v>851</v>
      </c>
      <c r="B435" s="65"/>
      <c r="C435" s="66" t="s">
        <v>852</v>
      </c>
      <c r="D435" s="65">
        <v>2</v>
      </c>
      <c r="E435" s="65" t="s">
        <v>120</v>
      </c>
      <c r="F435" s="67">
        <v>15000000</v>
      </c>
      <c r="G435" s="154">
        <f>ROUNDDOWN(D435*F435,-3)</f>
        <v>30000000</v>
      </c>
      <c r="H435" s="188"/>
      <c r="I435" s="66" t="s">
        <v>852</v>
      </c>
      <c r="J435" s="65" cm="1">
        <f t="array" aca="1" ref="J435" ca="1">INDIRECT($J$5&amp;ROW())</f>
        <v>2</v>
      </c>
      <c r="K435" s="65" t="s">
        <v>120</v>
      </c>
      <c r="L435" s="67" cm="1">
        <f t="array" aca="1" ref="L435" ca="1">INDIRECT($L$5&amp;ROW())</f>
        <v>15000000</v>
      </c>
      <c r="M435" s="67">
        <f ca="1">ROUNDDOWN(J435*L435,-3)</f>
        <v>30000000</v>
      </c>
      <c r="N435" s="67">
        <f ca="1">G435-M435</f>
        <v>0</v>
      </c>
      <c r="O435" s="154">
        <f ca="1">M435-Y435</f>
        <v>0</v>
      </c>
      <c r="P435" s="154">
        <f ca="1">IF(N435=0,O435-N435,IF(N435&lt;0,N435+O435,IF(N435&gt;0,N435-O435)))</f>
        <v>0</v>
      </c>
      <c r="Q435" s="240" t="str">
        <f ca="1">IF(AND(ISBLANK(H435),N435&lt;&gt;0),"Rev","")</f>
        <v/>
      </c>
      <c r="R435" s="244"/>
      <c r="S435" s="244"/>
      <c r="T435" s="65">
        <v>2</v>
      </c>
      <c r="U435" s="67">
        <v>15000000</v>
      </c>
      <c r="V435" s="67">
        <f>ROUNDDOWN(T435*U435,-3)</f>
        <v>30000000</v>
      </c>
      <c r="W435" s="247">
        <v>2</v>
      </c>
      <c r="X435" s="247">
        <v>15000000</v>
      </c>
      <c r="Y435" s="67">
        <f>ROUNDDOWN(W435*X435,-3)</f>
        <v>30000000</v>
      </c>
      <c r="Z435" s="247"/>
      <c r="AA435" s="244"/>
    </row>
    <row r="436" spans="1:29" ht="13.2" x14ac:dyDescent="0.25">
      <c r="A436" s="1" t="s">
        <v>853</v>
      </c>
      <c r="B436" s="74" t="s">
        <v>528</v>
      </c>
      <c r="C436" s="75" t="s">
        <v>31</v>
      </c>
      <c r="D436" s="74"/>
      <c r="E436" s="74"/>
      <c r="F436" s="76"/>
      <c r="G436" s="157">
        <f>G437</f>
        <v>10000000</v>
      </c>
      <c r="H436" s="191" t="s">
        <v>528</v>
      </c>
      <c r="I436" s="75" t="s">
        <v>31</v>
      </c>
      <c r="J436" s="74"/>
      <c r="K436" s="74"/>
      <c r="L436" s="76"/>
      <c r="M436" s="76">
        <f ca="1">M437</f>
        <v>10000000</v>
      </c>
      <c r="N436" s="76">
        <f ca="1">N437</f>
        <v>0</v>
      </c>
      <c r="O436" s="157">
        <f ca="1">O437</f>
        <v>0</v>
      </c>
      <c r="P436" s="157">
        <f ca="1">P437</f>
        <v>0</v>
      </c>
      <c r="Q436" s="283"/>
      <c r="R436" s="244"/>
      <c r="S436" s="244"/>
      <c r="T436" s="74"/>
      <c r="U436" s="76"/>
      <c r="V436" s="76"/>
      <c r="W436" s="247"/>
      <c r="X436" s="244"/>
      <c r="Y436" s="244"/>
      <c r="Z436" s="247"/>
      <c r="AA436" s="244"/>
      <c r="AC436" s="311" t="s">
        <v>509</v>
      </c>
    </row>
    <row r="437" spans="1:29" ht="13.2" x14ac:dyDescent="0.25">
      <c r="A437" s="1" t="s">
        <v>854</v>
      </c>
      <c r="B437" s="65"/>
      <c r="C437" s="66" t="s">
        <v>559</v>
      </c>
      <c r="D437" s="65">
        <v>10</v>
      </c>
      <c r="E437" s="65" t="s">
        <v>33</v>
      </c>
      <c r="F437" s="67">
        <v>1000000</v>
      </c>
      <c r="G437" s="154">
        <f>ROUNDDOWN(D437*F437,-3)</f>
        <v>10000000</v>
      </c>
      <c r="H437" s="188"/>
      <c r="I437" s="66" t="s">
        <v>559</v>
      </c>
      <c r="J437" s="65" cm="1">
        <f t="array" aca="1" ref="J437" ca="1">INDIRECT($J$5&amp;ROW())</f>
        <v>10</v>
      </c>
      <c r="K437" s="65" t="s">
        <v>33</v>
      </c>
      <c r="L437" s="67" cm="1">
        <f t="array" aca="1" ref="L437" ca="1">INDIRECT($L$5&amp;ROW())</f>
        <v>1000000</v>
      </c>
      <c r="M437" s="67">
        <f ca="1">ROUNDDOWN(J437*L437,-3)</f>
        <v>10000000</v>
      </c>
      <c r="N437" s="67">
        <f ca="1">G437-M437</f>
        <v>0</v>
      </c>
      <c r="O437" s="154">
        <f ca="1">M437-Y437</f>
        <v>0</v>
      </c>
      <c r="P437" s="154">
        <f ca="1">IF(N437=0,O437-N437,IF(N437&lt;0,N437+O437,IF(N437&gt;0,N437-O437)))</f>
        <v>0</v>
      </c>
      <c r="Q437" s="240" t="str">
        <f ca="1">IF(AND(ISBLANK(H437),N437&lt;&gt;0),"Rev","")</f>
        <v/>
      </c>
      <c r="R437" s="244"/>
      <c r="S437" s="244"/>
      <c r="T437" s="65">
        <v>10</v>
      </c>
      <c r="U437" s="67">
        <v>1000000</v>
      </c>
      <c r="V437" s="67">
        <f>ROUNDDOWN(T437*U437,-3)</f>
        <v>10000000</v>
      </c>
      <c r="W437" s="247">
        <v>10</v>
      </c>
      <c r="X437" s="247">
        <v>1000000</v>
      </c>
      <c r="Y437" s="67">
        <f>ROUNDDOWN(W437*X437,-3)</f>
        <v>10000000</v>
      </c>
      <c r="Z437" s="247"/>
      <c r="AA437" s="244"/>
    </row>
    <row r="438" spans="1:29" ht="13.2" x14ac:dyDescent="0.25">
      <c r="A438" s="1" t="s">
        <v>374</v>
      </c>
      <c r="B438" s="68" t="s">
        <v>525</v>
      </c>
      <c r="C438" s="69" t="s">
        <v>35</v>
      </c>
      <c r="D438" s="68"/>
      <c r="E438" s="68"/>
      <c r="F438" s="70"/>
      <c r="G438" s="155">
        <f>G439</f>
        <v>114306000</v>
      </c>
      <c r="H438" s="189" t="s">
        <v>525</v>
      </c>
      <c r="I438" s="69" t="s">
        <v>35</v>
      </c>
      <c r="J438" s="68"/>
      <c r="K438" s="68"/>
      <c r="L438" s="70"/>
      <c r="M438" s="70">
        <f ca="1">M439</f>
        <v>114306000</v>
      </c>
      <c r="N438" s="70">
        <f ca="1">N439</f>
        <v>0</v>
      </c>
      <c r="O438" s="155">
        <f ca="1">O439</f>
        <v>0</v>
      </c>
      <c r="P438" s="155">
        <f ca="1">P439</f>
        <v>0</v>
      </c>
      <c r="Q438" s="281"/>
      <c r="R438" s="244"/>
      <c r="S438" s="244"/>
      <c r="T438" s="68"/>
      <c r="U438" s="70"/>
      <c r="V438" s="70"/>
      <c r="W438" s="247"/>
      <c r="X438" s="244"/>
      <c r="Y438" s="244"/>
      <c r="Z438" s="247"/>
      <c r="AA438" s="244"/>
      <c r="AC438" s="311" t="s">
        <v>509</v>
      </c>
    </row>
    <row r="439" spans="1:29" ht="26.4" x14ac:dyDescent="0.25">
      <c r="A439" s="1" t="s">
        <v>375</v>
      </c>
      <c r="B439" s="65"/>
      <c r="C439" s="66" t="s">
        <v>855</v>
      </c>
      <c r="D439" s="65">
        <v>20</v>
      </c>
      <c r="E439" s="65" t="s">
        <v>26</v>
      </c>
      <c r="F439" s="67">
        <v>5715300</v>
      </c>
      <c r="G439" s="154">
        <f>ROUNDDOWN(D439*F439,-3)</f>
        <v>114306000</v>
      </c>
      <c r="H439" s="188"/>
      <c r="I439" s="66" t="s">
        <v>855</v>
      </c>
      <c r="J439" s="65" cm="1">
        <f t="array" aca="1" ref="J439" ca="1">INDIRECT($J$5&amp;ROW())</f>
        <v>20</v>
      </c>
      <c r="K439" s="65" t="s">
        <v>26</v>
      </c>
      <c r="L439" s="67" cm="1">
        <f t="array" aca="1" ref="L439" ca="1">INDIRECT($L$5&amp;ROW())</f>
        <v>5715300</v>
      </c>
      <c r="M439" s="67">
        <f ca="1">ROUNDDOWN(J439*L439,-3)</f>
        <v>114306000</v>
      </c>
      <c r="N439" s="67">
        <f ca="1">G439-M439</f>
        <v>0</v>
      </c>
      <c r="O439" s="154">
        <f ca="1">M439-Y439</f>
        <v>0</v>
      </c>
      <c r="P439" s="154">
        <f ca="1">IF(N439=0,O439-N439,IF(N439&lt;0,N439+O439,IF(N439&gt;0,N439-O439)))</f>
        <v>0</v>
      </c>
      <c r="Q439" s="240" t="str">
        <f ca="1">IF(AND(ISBLANK(H439),N439&lt;&gt;0),"Rev","")</f>
        <v/>
      </c>
      <c r="R439" s="244"/>
      <c r="S439" s="244"/>
      <c r="T439" s="65">
        <v>20</v>
      </c>
      <c r="U439" s="67">
        <v>5715300</v>
      </c>
      <c r="V439" s="67">
        <f>ROUNDDOWN(T439*U439,-3)</f>
        <v>114306000</v>
      </c>
      <c r="W439" s="247">
        <v>20</v>
      </c>
      <c r="X439" s="247">
        <v>5715300</v>
      </c>
      <c r="Y439" s="67">
        <f>ROUNDDOWN(W439*X439,-3)</f>
        <v>114306000</v>
      </c>
      <c r="Z439" s="247"/>
      <c r="AA439" s="244"/>
    </row>
    <row r="440" spans="1:29" ht="13.2" x14ac:dyDescent="0.25">
      <c r="A440" s="1" t="s">
        <v>376</v>
      </c>
      <c r="B440" s="59" t="s">
        <v>91</v>
      </c>
      <c r="C440" s="60" t="s">
        <v>856</v>
      </c>
      <c r="D440" s="59"/>
      <c r="E440" s="59"/>
      <c r="F440" s="61"/>
      <c r="G440" s="152">
        <f>SUM(G441,G447,G449)</f>
        <v>330540000</v>
      </c>
      <c r="H440" s="186" t="s">
        <v>91</v>
      </c>
      <c r="I440" s="60" t="s">
        <v>856</v>
      </c>
      <c r="J440" s="59"/>
      <c r="K440" s="59"/>
      <c r="L440" s="61"/>
      <c r="M440" s="61">
        <f ca="1">SUM(M441,M447,M449)</f>
        <v>330540000</v>
      </c>
      <c r="N440" s="61">
        <f ca="1">SUM(N441,N447,N449)</f>
        <v>0</v>
      </c>
      <c r="O440" s="152">
        <f ca="1">SUM(O441,O447,O449)</f>
        <v>17500000</v>
      </c>
      <c r="P440" s="152">
        <f ca="1">SUM(P441,P447,P449)</f>
        <v>17500000</v>
      </c>
      <c r="Q440" s="279"/>
      <c r="R440" s="244" t="s">
        <v>507</v>
      </c>
      <c r="S440" s="244" t="s">
        <v>509</v>
      </c>
      <c r="T440" s="59"/>
      <c r="U440" s="61"/>
      <c r="V440" s="61"/>
      <c r="W440" s="247"/>
      <c r="X440" s="244"/>
      <c r="Y440" s="244"/>
      <c r="Z440" s="247"/>
      <c r="AA440" s="244"/>
      <c r="AC440" s="311"/>
    </row>
    <row r="441" spans="1:29" ht="13.2" x14ac:dyDescent="0.25">
      <c r="A441" s="1" t="s">
        <v>857</v>
      </c>
      <c r="B441" s="62" t="s">
        <v>523</v>
      </c>
      <c r="C441" s="63" t="s">
        <v>24</v>
      </c>
      <c r="D441" s="62"/>
      <c r="E441" s="62"/>
      <c r="F441" s="64"/>
      <c r="G441" s="153">
        <f>SUM(G442:G446)</f>
        <v>46000000</v>
      </c>
      <c r="H441" s="187" t="s">
        <v>523</v>
      </c>
      <c r="I441" s="63" t="s">
        <v>24</v>
      </c>
      <c r="J441" s="62"/>
      <c r="K441" s="62"/>
      <c r="L441" s="64"/>
      <c r="M441" s="64">
        <f ca="1">SUM(M442:M446)</f>
        <v>46000000</v>
      </c>
      <c r="N441" s="64">
        <f ca="1">SUM(N442:N446)</f>
        <v>0</v>
      </c>
      <c r="O441" s="153">
        <f ca="1">SUM(O442:O446)</f>
        <v>17500000</v>
      </c>
      <c r="P441" s="153">
        <f ca="1">SUM(P442:P446)</f>
        <v>17500000</v>
      </c>
      <c r="Q441" s="280"/>
      <c r="R441" s="244"/>
      <c r="S441" s="244"/>
      <c r="T441" s="62"/>
      <c r="U441" s="64"/>
      <c r="V441" s="64"/>
      <c r="W441" s="247"/>
      <c r="X441" s="244"/>
      <c r="Y441" s="244"/>
      <c r="Z441" s="247"/>
      <c r="AA441" s="244"/>
      <c r="AC441" s="311" t="s">
        <v>509</v>
      </c>
    </row>
    <row r="442" spans="1:29" ht="13.2" x14ac:dyDescent="0.25">
      <c r="A442" s="1" t="s">
        <v>858</v>
      </c>
      <c r="B442" s="65"/>
      <c r="C442" s="66" t="s">
        <v>555</v>
      </c>
      <c r="D442" s="65">
        <v>280</v>
      </c>
      <c r="E442" s="65" t="s">
        <v>26</v>
      </c>
      <c r="F442" s="67">
        <v>75000</v>
      </c>
      <c r="G442" s="154">
        <f>ROUNDDOWN(D442*F442,-3)</f>
        <v>21000000</v>
      </c>
      <c r="H442" s="188"/>
      <c r="I442" s="66" t="s">
        <v>555</v>
      </c>
      <c r="J442" s="65" cm="1">
        <f t="array" aca="1" ref="J442" ca="1">INDIRECT($J$5&amp;ROW())</f>
        <v>280</v>
      </c>
      <c r="K442" s="65" t="s">
        <v>26</v>
      </c>
      <c r="L442" s="67" cm="1">
        <f t="array" aca="1" ref="L442" ca="1">INDIRECT($L$5&amp;ROW())</f>
        <v>75000</v>
      </c>
      <c r="M442" s="67">
        <f ca="1">ROUNDDOWN(J442*L442,-3)</f>
        <v>21000000</v>
      </c>
      <c r="N442" s="67">
        <f ca="1">G442-M442</f>
        <v>0</v>
      </c>
      <c r="O442" s="154">
        <f ca="1">M442-Y442</f>
        <v>13500000</v>
      </c>
      <c r="P442" s="154">
        <f ca="1">IF(N442=0,O442-N442,IF(N442&lt;0,N442+O442,IF(N442&gt;0,N442-O442)))</f>
        <v>13500000</v>
      </c>
      <c r="Q442" s="240" t="str">
        <f ca="1">IF(AND(ISBLANK(H442),N442&lt;&gt;0),"Rev","")</f>
        <v/>
      </c>
      <c r="R442" s="244"/>
      <c r="S442" s="244"/>
      <c r="T442" s="65">
        <v>280</v>
      </c>
      <c r="U442" s="67">
        <v>75000</v>
      </c>
      <c r="V442" s="67">
        <f>ROUNDDOWN(T442*U442,-3)</f>
        <v>21000000</v>
      </c>
      <c r="W442" s="247">
        <v>100</v>
      </c>
      <c r="X442" s="247">
        <v>75000</v>
      </c>
      <c r="Y442" s="67">
        <f>ROUNDDOWN(W442*X442,-3)</f>
        <v>7500000</v>
      </c>
      <c r="Z442" s="247"/>
      <c r="AA442" s="244"/>
    </row>
    <row r="443" spans="1:29" ht="13.2" x14ac:dyDescent="0.25">
      <c r="A443" s="1" t="s">
        <v>859</v>
      </c>
      <c r="B443" s="65"/>
      <c r="C443" s="66" t="s">
        <v>556</v>
      </c>
      <c r="D443" s="65">
        <v>5</v>
      </c>
      <c r="E443" s="65" t="s">
        <v>120</v>
      </c>
      <c r="F443" s="67">
        <v>1500000</v>
      </c>
      <c r="G443" s="154">
        <f>ROUNDDOWN(D443*F443,-3)</f>
        <v>7500000</v>
      </c>
      <c r="H443" s="188"/>
      <c r="I443" s="66" t="s">
        <v>556</v>
      </c>
      <c r="J443" s="65" cm="1">
        <f t="array" aca="1" ref="J443" ca="1">INDIRECT($J$5&amp;ROW())</f>
        <v>5</v>
      </c>
      <c r="K443" s="65" t="s">
        <v>120</v>
      </c>
      <c r="L443" s="67" cm="1">
        <f t="array" aca="1" ref="L443" ca="1">INDIRECT($L$5&amp;ROW())</f>
        <v>1500000</v>
      </c>
      <c r="M443" s="67">
        <f ca="1">ROUNDDOWN(J443*L443,-3)</f>
        <v>7500000</v>
      </c>
      <c r="N443" s="67">
        <f ca="1">G443-M443</f>
        <v>0</v>
      </c>
      <c r="O443" s="154">
        <f ca="1">M443-Y443</f>
        <v>1500000</v>
      </c>
      <c r="P443" s="154">
        <f ca="1">IF(N443=0,O443-N443,IF(N443&lt;0,N443+O443,IF(N443&gt;0,N443-O443)))</f>
        <v>1500000</v>
      </c>
      <c r="Q443" s="240" t="str">
        <f ca="1">IF(AND(ISBLANK(H443),N443&lt;&gt;0),"Rev","")</f>
        <v/>
      </c>
      <c r="R443" s="244"/>
      <c r="S443" s="244"/>
      <c r="T443" s="65">
        <v>5</v>
      </c>
      <c r="U443" s="67">
        <v>1500000</v>
      </c>
      <c r="V443" s="67">
        <f>ROUNDDOWN(T443*U443,-3)</f>
        <v>7500000</v>
      </c>
      <c r="W443" s="247">
        <v>4</v>
      </c>
      <c r="X443" s="247">
        <v>1500000</v>
      </c>
      <c r="Y443" s="67">
        <f>ROUNDDOWN(W443*X443,-3)</f>
        <v>6000000</v>
      </c>
      <c r="Z443" s="247"/>
      <c r="AA443" s="244"/>
    </row>
    <row r="444" spans="1:29" ht="13.2" x14ac:dyDescent="0.25">
      <c r="A444" s="1" t="s">
        <v>860</v>
      </c>
      <c r="B444" s="65"/>
      <c r="C444" s="66" t="s">
        <v>557</v>
      </c>
      <c r="D444" s="65">
        <v>4</v>
      </c>
      <c r="E444" s="65" t="s">
        <v>120</v>
      </c>
      <c r="F444" s="67">
        <v>1500000</v>
      </c>
      <c r="G444" s="154">
        <f>ROUNDDOWN(D444*F444,-3)</f>
        <v>6000000</v>
      </c>
      <c r="H444" s="188"/>
      <c r="I444" s="66" t="s">
        <v>557</v>
      </c>
      <c r="J444" s="65" cm="1">
        <f t="array" aca="1" ref="J444" ca="1">INDIRECT($J$5&amp;ROW())</f>
        <v>4</v>
      </c>
      <c r="K444" s="65" t="s">
        <v>120</v>
      </c>
      <c r="L444" s="67" cm="1">
        <f t="array" aca="1" ref="L444" ca="1">INDIRECT($L$5&amp;ROW())</f>
        <v>1500000</v>
      </c>
      <c r="M444" s="67">
        <f ca="1">ROUNDDOWN(J444*L444,-3)</f>
        <v>6000000</v>
      </c>
      <c r="N444" s="67">
        <f ca="1">G444-M444</f>
        <v>0</v>
      </c>
      <c r="O444" s="154">
        <f ca="1">M444-Y444</f>
        <v>0</v>
      </c>
      <c r="P444" s="154">
        <f ca="1">IF(N444=0,O444-N444,IF(N444&lt;0,N444+O444,IF(N444&gt;0,N444-O444)))</f>
        <v>0</v>
      </c>
      <c r="Q444" s="240" t="str">
        <f ca="1">IF(AND(ISBLANK(H444),N444&lt;&gt;0),"Rev","")</f>
        <v/>
      </c>
      <c r="R444" s="244"/>
      <c r="S444" s="244"/>
      <c r="T444" s="65">
        <v>4</v>
      </c>
      <c r="U444" s="67">
        <v>1500000</v>
      </c>
      <c r="V444" s="67">
        <f>ROUNDDOWN(T444*U444,-3)</f>
        <v>6000000</v>
      </c>
      <c r="W444" s="247">
        <v>4</v>
      </c>
      <c r="X444" s="247">
        <v>1500000</v>
      </c>
      <c r="Y444" s="67">
        <f>ROUNDDOWN(W444*X444,-3)</f>
        <v>6000000</v>
      </c>
      <c r="Z444" s="247"/>
      <c r="AA444" s="244"/>
    </row>
    <row r="445" spans="1:29" ht="13.2" x14ac:dyDescent="0.25">
      <c r="A445" s="1" t="s">
        <v>861</v>
      </c>
      <c r="B445" s="65"/>
      <c r="C445" s="66" t="s">
        <v>558</v>
      </c>
      <c r="D445" s="65">
        <v>4</v>
      </c>
      <c r="E445" s="65" t="s">
        <v>120</v>
      </c>
      <c r="F445" s="67">
        <v>1000000</v>
      </c>
      <c r="G445" s="154">
        <f>ROUNDDOWN(D445*F445,-3)</f>
        <v>4000000</v>
      </c>
      <c r="H445" s="188"/>
      <c r="I445" s="66" t="s">
        <v>558</v>
      </c>
      <c r="J445" s="65" cm="1">
        <f t="array" aca="1" ref="J445" ca="1">INDIRECT($J$5&amp;ROW())</f>
        <v>4</v>
      </c>
      <c r="K445" s="65" t="s">
        <v>120</v>
      </c>
      <c r="L445" s="67" cm="1">
        <f t="array" aca="1" ref="L445" ca="1">INDIRECT($L$5&amp;ROW())</f>
        <v>1000000</v>
      </c>
      <c r="M445" s="67">
        <f ca="1">ROUNDDOWN(J445*L445,-3)</f>
        <v>4000000</v>
      </c>
      <c r="N445" s="67">
        <f ca="1">G445-M445</f>
        <v>0</v>
      </c>
      <c r="O445" s="154">
        <f ca="1">M445-Y445</f>
        <v>0</v>
      </c>
      <c r="P445" s="154">
        <f ca="1">IF(N445=0,O445-N445,IF(N445&lt;0,N445+O445,IF(N445&gt;0,N445-O445)))</f>
        <v>0</v>
      </c>
      <c r="Q445" s="240" t="str">
        <f ca="1">IF(AND(ISBLANK(H445),N445&lt;&gt;0),"Rev","")</f>
        <v/>
      </c>
      <c r="R445" s="244"/>
      <c r="S445" s="244"/>
      <c r="T445" s="65">
        <v>4</v>
      </c>
      <c r="U445" s="67">
        <v>1000000</v>
      </c>
      <c r="V445" s="67">
        <f>ROUNDDOWN(T445*U445,-3)</f>
        <v>4000000</v>
      </c>
      <c r="W445" s="247">
        <v>4</v>
      </c>
      <c r="X445" s="247">
        <v>1000000</v>
      </c>
      <c r="Y445" s="67">
        <f>ROUNDDOWN(W445*X445,-3)</f>
        <v>4000000</v>
      </c>
      <c r="Z445" s="247"/>
      <c r="AA445" s="244"/>
    </row>
    <row r="446" spans="1:29" ht="13.2" x14ac:dyDescent="0.25">
      <c r="A446" s="1" t="s">
        <v>862</v>
      </c>
      <c r="B446" s="65"/>
      <c r="C446" s="66" t="s">
        <v>790</v>
      </c>
      <c r="D446" s="65">
        <v>30</v>
      </c>
      <c r="E446" s="65" t="s">
        <v>59</v>
      </c>
      <c r="F446" s="67">
        <v>250000</v>
      </c>
      <c r="G446" s="154">
        <f>ROUNDDOWN(D446*F446,-3)</f>
        <v>7500000</v>
      </c>
      <c r="H446" s="188"/>
      <c r="I446" s="66" t="s">
        <v>790</v>
      </c>
      <c r="J446" s="65" cm="1">
        <f t="array" aca="1" ref="J446" ca="1">INDIRECT($J$5&amp;ROW())</f>
        <v>30</v>
      </c>
      <c r="K446" s="65" t="s">
        <v>59</v>
      </c>
      <c r="L446" s="67" cm="1">
        <f t="array" aca="1" ref="L446" ca="1">INDIRECT($L$5&amp;ROW())</f>
        <v>250000</v>
      </c>
      <c r="M446" s="67">
        <f ca="1">ROUNDDOWN(J446*L446,-3)</f>
        <v>7500000</v>
      </c>
      <c r="N446" s="67">
        <f ca="1">G446-M446</f>
        <v>0</v>
      </c>
      <c r="O446" s="154">
        <f ca="1">M446-Y446</f>
        <v>2500000</v>
      </c>
      <c r="P446" s="154">
        <f ca="1">IF(N446=0,O446-N446,IF(N446&lt;0,N446+O446,IF(N446&gt;0,N446-O446)))</f>
        <v>2500000</v>
      </c>
      <c r="Q446" s="240" t="str">
        <f ca="1">IF(AND(ISBLANK(H446),N446&lt;&gt;0),"Rev","")</f>
        <v/>
      </c>
      <c r="R446" s="244"/>
      <c r="S446" s="244"/>
      <c r="T446" s="65">
        <v>30</v>
      </c>
      <c r="U446" s="67">
        <v>250000</v>
      </c>
      <c r="V446" s="67">
        <f>ROUNDDOWN(T446*U446,-3)</f>
        <v>7500000</v>
      </c>
      <c r="W446" s="247">
        <v>20</v>
      </c>
      <c r="X446" s="247">
        <v>250000</v>
      </c>
      <c r="Y446" s="67">
        <f>ROUNDDOWN(W446*X446,-3)</f>
        <v>5000000</v>
      </c>
      <c r="Z446" s="247"/>
      <c r="AA446" s="244"/>
    </row>
    <row r="447" spans="1:29" ht="13.2" x14ac:dyDescent="0.25">
      <c r="A447" s="1" t="s">
        <v>863</v>
      </c>
      <c r="B447" s="62" t="s">
        <v>524</v>
      </c>
      <c r="C447" s="63" t="s">
        <v>73</v>
      </c>
      <c r="D447" s="62"/>
      <c r="E447" s="62"/>
      <c r="F447" s="64"/>
      <c r="G447" s="153">
        <f>G448</f>
        <v>1000000</v>
      </c>
      <c r="H447" s="187" t="s">
        <v>524</v>
      </c>
      <c r="I447" s="63" t="s">
        <v>73</v>
      </c>
      <c r="J447" s="62"/>
      <c r="K447" s="62"/>
      <c r="L447" s="64"/>
      <c r="M447" s="64">
        <f ca="1">M448</f>
        <v>1000000</v>
      </c>
      <c r="N447" s="64">
        <f ca="1">N448</f>
        <v>0</v>
      </c>
      <c r="O447" s="153">
        <f ca="1">O448</f>
        <v>0</v>
      </c>
      <c r="P447" s="153">
        <f ca="1">P448</f>
        <v>0</v>
      </c>
      <c r="Q447" s="280"/>
      <c r="R447" s="244"/>
      <c r="S447" s="244"/>
      <c r="T447" s="62"/>
      <c r="U447" s="64"/>
      <c r="V447" s="64"/>
      <c r="W447" s="247"/>
      <c r="X447" s="244"/>
      <c r="Y447" s="244"/>
      <c r="Z447" s="247"/>
      <c r="AA447" s="244"/>
      <c r="AC447" s="311" t="s">
        <v>509</v>
      </c>
    </row>
    <row r="448" spans="1:29" ht="26.4" x14ac:dyDescent="0.25">
      <c r="A448" s="1" t="s">
        <v>864</v>
      </c>
      <c r="B448" s="65"/>
      <c r="C448" s="66" t="s">
        <v>847</v>
      </c>
      <c r="D448" s="65">
        <v>4</v>
      </c>
      <c r="E448" s="65" t="s">
        <v>120</v>
      </c>
      <c r="F448" s="67">
        <v>250000</v>
      </c>
      <c r="G448" s="154">
        <f>ROUNDDOWN(D448*F448,-3)</f>
        <v>1000000</v>
      </c>
      <c r="H448" s="188"/>
      <c r="I448" s="66" t="s">
        <v>847</v>
      </c>
      <c r="J448" s="65" cm="1">
        <f t="array" aca="1" ref="J448" ca="1">INDIRECT($J$5&amp;ROW())</f>
        <v>4</v>
      </c>
      <c r="K448" s="65" t="s">
        <v>120</v>
      </c>
      <c r="L448" s="67" cm="1">
        <f t="array" aca="1" ref="L448" ca="1">INDIRECT($L$5&amp;ROW())</f>
        <v>250000</v>
      </c>
      <c r="M448" s="67">
        <f ca="1">ROUNDDOWN(J448*L448,-3)</f>
        <v>1000000</v>
      </c>
      <c r="N448" s="67">
        <f ca="1">G448-M448</f>
        <v>0</v>
      </c>
      <c r="O448" s="154">
        <f ca="1">M448-Y448</f>
        <v>0</v>
      </c>
      <c r="P448" s="154">
        <f ca="1">IF(N448=0,O448-N448,IF(N448&lt;0,N448+O448,IF(N448&gt;0,N448-O448)))</f>
        <v>0</v>
      </c>
      <c r="Q448" s="240" t="str">
        <f ca="1">IF(AND(ISBLANK(H448),N448&lt;&gt;0),"Rev","")</f>
        <v/>
      </c>
      <c r="R448" s="244"/>
      <c r="S448" s="244"/>
      <c r="T448" s="65">
        <v>4</v>
      </c>
      <c r="U448" s="67">
        <v>250000</v>
      </c>
      <c r="V448" s="67">
        <f>ROUNDDOWN(T448*U448,-3)</f>
        <v>1000000</v>
      </c>
      <c r="W448" s="247">
        <v>4</v>
      </c>
      <c r="X448" s="247">
        <v>250000</v>
      </c>
      <c r="Y448" s="67">
        <f>ROUNDDOWN(W448*X448,-3)</f>
        <v>1000000</v>
      </c>
      <c r="Z448" s="247"/>
      <c r="AA448" s="244"/>
    </row>
    <row r="449" spans="1:29" ht="13.2" x14ac:dyDescent="0.25">
      <c r="A449" s="1" t="s">
        <v>377</v>
      </c>
      <c r="B449" s="62" t="s">
        <v>525</v>
      </c>
      <c r="C449" s="63" t="s">
        <v>35</v>
      </c>
      <c r="D449" s="62"/>
      <c r="E449" s="62"/>
      <c r="F449" s="64"/>
      <c r="G449" s="153">
        <f>G450</f>
        <v>283540000</v>
      </c>
      <c r="H449" s="187" t="s">
        <v>525</v>
      </c>
      <c r="I449" s="63" t="s">
        <v>35</v>
      </c>
      <c r="J449" s="62"/>
      <c r="K449" s="62"/>
      <c r="L449" s="64"/>
      <c r="M449" s="64">
        <f ca="1">M450</f>
        <v>283540000</v>
      </c>
      <c r="N449" s="64">
        <f ca="1">N450</f>
        <v>0</v>
      </c>
      <c r="O449" s="153">
        <f ca="1">O450</f>
        <v>0</v>
      </c>
      <c r="P449" s="153">
        <f ca="1">P450</f>
        <v>0</v>
      </c>
      <c r="Q449" s="280"/>
      <c r="R449" s="244"/>
      <c r="S449" s="244"/>
      <c r="T449" s="62"/>
      <c r="U449" s="64"/>
      <c r="V449" s="64"/>
      <c r="W449" s="247"/>
      <c r="X449" s="244"/>
      <c r="Y449" s="244"/>
      <c r="Z449" s="247"/>
      <c r="AA449" s="244"/>
      <c r="AC449" s="311" t="s">
        <v>509</v>
      </c>
    </row>
    <row r="450" spans="1:29" ht="13.2" x14ac:dyDescent="0.25">
      <c r="A450" s="1" t="s">
        <v>378</v>
      </c>
      <c r="B450" s="65"/>
      <c r="C450" s="66" t="s">
        <v>865</v>
      </c>
      <c r="D450" s="65">
        <v>45</v>
      </c>
      <c r="E450" s="65" t="s">
        <v>26</v>
      </c>
      <c r="F450" s="67">
        <v>6300889</v>
      </c>
      <c r="G450" s="154">
        <f>ROUNDDOWN(D450*F450,-3)</f>
        <v>283540000</v>
      </c>
      <c r="H450" s="188"/>
      <c r="I450" s="66" t="s">
        <v>865</v>
      </c>
      <c r="J450" s="65" cm="1">
        <f t="array" aca="1" ref="J450" ca="1">INDIRECT($J$5&amp;ROW())</f>
        <v>45</v>
      </c>
      <c r="K450" s="65" t="s">
        <v>26</v>
      </c>
      <c r="L450" s="67" cm="1">
        <f t="array" aca="1" ref="L450" ca="1">INDIRECT($L$5&amp;ROW())</f>
        <v>6300889</v>
      </c>
      <c r="M450" s="67">
        <f ca="1">ROUNDDOWN(J450*L450,-3)</f>
        <v>283540000</v>
      </c>
      <c r="N450" s="67">
        <f ca="1">G450-M450</f>
        <v>0</v>
      </c>
      <c r="O450" s="154">
        <f ca="1">M450-Y450</f>
        <v>0</v>
      </c>
      <c r="P450" s="154">
        <f ca="1">IF(N450=0,O450-N450,IF(N450&lt;0,N450+O450,IF(N450&gt;0,N450-O450)))</f>
        <v>0</v>
      </c>
      <c r="Q450" s="240" t="str">
        <f ca="1">IF(AND(ISBLANK(H450),N450&lt;&gt;0),"Rev","")</f>
        <v/>
      </c>
      <c r="R450" s="244"/>
      <c r="S450" s="244"/>
      <c r="T450" s="65">
        <v>45</v>
      </c>
      <c r="U450" s="67">
        <v>6300889</v>
      </c>
      <c r="V450" s="67">
        <f>ROUNDDOWN(T450*U450,-3)</f>
        <v>283540000</v>
      </c>
      <c r="W450" s="247">
        <v>45</v>
      </c>
      <c r="X450" s="247">
        <v>6300889</v>
      </c>
      <c r="Y450" s="67">
        <f>ROUNDDOWN(W450*X450,-3)</f>
        <v>283540000</v>
      </c>
      <c r="Z450" s="247"/>
      <c r="AA450" s="244"/>
    </row>
    <row r="451" spans="1:29" ht="26.4" x14ac:dyDescent="0.25">
      <c r="A451" s="1" t="s">
        <v>379</v>
      </c>
      <c r="B451" s="132" t="s">
        <v>866</v>
      </c>
      <c r="C451" s="133" t="s">
        <v>380</v>
      </c>
      <c r="D451" s="132"/>
      <c r="E451" s="132" t="s">
        <v>554</v>
      </c>
      <c r="F451" s="134"/>
      <c r="G451" s="176">
        <f>G452</f>
        <v>104311000</v>
      </c>
      <c r="H451" s="210" t="s">
        <v>866</v>
      </c>
      <c r="I451" s="133" t="s">
        <v>380</v>
      </c>
      <c r="J451" s="132"/>
      <c r="K451" s="132" t="s">
        <v>554</v>
      </c>
      <c r="L451" s="134"/>
      <c r="M451" s="134">
        <f ca="1">M452</f>
        <v>104311000</v>
      </c>
      <c r="N451" s="134">
        <f ca="1">N452</f>
        <v>0</v>
      </c>
      <c r="O451" s="176">
        <f ca="1">O452</f>
        <v>6000000</v>
      </c>
      <c r="P451" s="176">
        <f ca="1">P452</f>
        <v>6000000</v>
      </c>
      <c r="Q451" s="302"/>
      <c r="R451" s="244"/>
      <c r="S451" s="244"/>
      <c r="T451" s="132"/>
      <c r="U451" s="134"/>
      <c r="V451" s="134"/>
      <c r="W451" s="247"/>
      <c r="X451" s="244"/>
      <c r="Y451" s="244"/>
      <c r="Z451" s="247"/>
      <c r="AA451" s="244"/>
    </row>
    <row r="452" spans="1:29" ht="13.2" x14ac:dyDescent="0.25">
      <c r="A452" s="1" t="s">
        <v>381</v>
      </c>
      <c r="B452" s="71" t="s">
        <v>21</v>
      </c>
      <c r="C452" s="72" t="s">
        <v>867</v>
      </c>
      <c r="D452" s="71"/>
      <c r="E452" s="71"/>
      <c r="F452" s="73"/>
      <c r="G452" s="156">
        <f>SUM(G453,G459)</f>
        <v>104311000</v>
      </c>
      <c r="H452" s="190" t="s">
        <v>21</v>
      </c>
      <c r="I452" s="72" t="s">
        <v>867</v>
      </c>
      <c r="J452" s="71"/>
      <c r="K452" s="71"/>
      <c r="L452" s="73"/>
      <c r="M452" s="73">
        <f ca="1">SUM(M453,M459)</f>
        <v>104311000</v>
      </c>
      <c r="N452" s="73">
        <f ca="1">SUM(N453,N459)</f>
        <v>0</v>
      </c>
      <c r="O452" s="156">
        <f ca="1">SUM(O453,O459)</f>
        <v>6000000</v>
      </c>
      <c r="P452" s="156">
        <f ca="1">SUM(P453,P459)</f>
        <v>6000000</v>
      </c>
      <c r="Q452" s="282"/>
      <c r="R452" s="244" t="s">
        <v>507</v>
      </c>
      <c r="S452" s="244" t="s">
        <v>509</v>
      </c>
      <c r="T452" s="71"/>
      <c r="U452" s="73"/>
      <c r="V452" s="73"/>
      <c r="W452" s="247"/>
      <c r="X452" s="244"/>
      <c r="Y452" s="244"/>
      <c r="Z452" s="247"/>
      <c r="AA452" s="244"/>
      <c r="AC452" s="311"/>
    </row>
    <row r="453" spans="1:29" ht="13.2" x14ac:dyDescent="0.25">
      <c r="A453" s="1" t="s">
        <v>382</v>
      </c>
      <c r="B453" s="68" t="s">
        <v>523</v>
      </c>
      <c r="C453" s="69" t="s">
        <v>24</v>
      </c>
      <c r="D453" s="68"/>
      <c r="E453" s="68"/>
      <c r="F453" s="70"/>
      <c r="G453" s="155">
        <f>SUM(G454:G458)</f>
        <v>35500000</v>
      </c>
      <c r="H453" s="189" t="s">
        <v>523</v>
      </c>
      <c r="I453" s="69" t="s">
        <v>24</v>
      </c>
      <c r="J453" s="68"/>
      <c r="K453" s="68"/>
      <c r="L453" s="70"/>
      <c r="M453" s="70">
        <f ca="1">SUM(M454:M458)</f>
        <v>35500000</v>
      </c>
      <c r="N453" s="70">
        <f ca="1">SUM(N454:N458)</f>
        <v>0</v>
      </c>
      <c r="O453" s="155">
        <f ca="1">SUM(O454:O458)</f>
        <v>6000000</v>
      </c>
      <c r="P453" s="155">
        <f ca="1">SUM(P454:P458)</f>
        <v>6000000</v>
      </c>
      <c r="Q453" s="281"/>
      <c r="R453" s="244"/>
      <c r="S453" s="244"/>
      <c r="T453" s="68"/>
      <c r="U453" s="70"/>
      <c r="V453" s="70"/>
      <c r="W453" s="247"/>
      <c r="X453" s="244"/>
      <c r="Y453" s="244"/>
      <c r="Z453" s="247"/>
      <c r="AA453" s="244"/>
      <c r="AC453" s="311" t="s">
        <v>509</v>
      </c>
    </row>
    <row r="454" spans="1:29" ht="13.2" x14ac:dyDescent="0.25">
      <c r="A454" s="1" t="s">
        <v>383</v>
      </c>
      <c r="B454" s="65"/>
      <c r="C454" s="66" t="s">
        <v>555</v>
      </c>
      <c r="D454" s="65">
        <v>180</v>
      </c>
      <c r="E454" s="65" t="s">
        <v>26</v>
      </c>
      <c r="F454" s="67">
        <v>75000</v>
      </c>
      <c r="G454" s="154">
        <f>ROUNDDOWN(D454*F454,-3)</f>
        <v>13500000</v>
      </c>
      <c r="H454" s="188"/>
      <c r="I454" s="66" t="s">
        <v>555</v>
      </c>
      <c r="J454" s="65" cm="1">
        <f t="array" aca="1" ref="J454" ca="1">INDIRECT($J$5&amp;ROW())</f>
        <v>180</v>
      </c>
      <c r="K454" s="65" t="s">
        <v>26</v>
      </c>
      <c r="L454" s="67" cm="1">
        <f t="array" aca="1" ref="L454" ca="1">INDIRECT($L$5&amp;ROW())</f>
        <v>75000</v>
      </c>
      <c r="M454" s="67">
        <f ca="1">ROUNDDOWN(J454*L454,-3)</f>
        <v>13500000</v>
      </c>
      <c r="N454" s="67">
        <f ca="1">G454-M454</f>
        <v>0</v>
      </c>
      <c r="O454" s="154">
        <f ca="1">M454-Y454</f>
        <v>6000000</v>
      </c>
      <c r="P454" s="154">
        <f ca="1">IF(N454=0,O454-N454,IF(N454&lt;0,N454+O454,IF(N454&gt;0,N454-O454)))</f>
        <v>6000000</v>
      </c>
      <c r="Q454" s="240" t="str">
        <f ca="1">IF(AND(ISBLANK(H454),N454&lt;&gt;0),"Rev","")</f>
        <v/>
      </c>
      <c r="R454" s="244"/>
      <c r="S454" s="244"/>
      <c r="T454" s="65">
        <v>180</v>
      </c>
      <c r="U454" s="67">
        <v>75000</v>
      </c>
      <c r="V454" s="67">
        <f>ROUNDDOWN(T454*U454,-3)</f>
        <v>13500000</v>
      </c>
      <c r="W454" s="247">
        <v>100</v>
      </c>
      <c r="X454" s="247">
        <v>75000</v>
      </c>
      <c r="Y454" s="67">
        <f>ROUNDDOWN(W454*X454,-3)</f>
        <v>7500000</v>
      </c>
      <c r="Z454" s="247"/>
      <c r="AA454" s="244"/>
    </row>
    <row r="455" spans="1:29" ht="13.2" x14ac:dyDescent="0.25">
      <c r="A455" s="25" t="s">
        <v>384</v>
      </c>
      <c r="B455" s="65"/>
      <c r="C455" s="66" t="s">
        <v>556</v>
      </c>
      <c r="D455" s="65">
        <v>4</v>
      </c>
      <c r="E455" s="65" t="s">
        <v>120</v>
      </c>
      <c r="F455" s="67">
        <v>1500000</v>
      </c>
      <c r="G455" s="154">
        <f>ROUNDDOWN(D455*F455,-3)</f>
        <v>6000000</v>
      </c>
      <c r="H455" s="188"/>
      <c r="I455" s="66" t="s">
        <v>556</v>
      </c>
      <c r="J455" s="65" cm="1">
        <f t="array" aca="1" ref="J455" ca="1">INDIRECT($J$5&amp;ROW())</f>
        <v>4</v>
      </c>
      <c r="K455" s="65" t="s">
        <v>120</v>
      </c>
      <c r="L455" s="67" cm="1">
        <f t="array" aca="1" ref="L455" ca="1">INDIRECT($L$5&amp;ROW())</f>
        <v>1500000</v>
      </c>
      <c r="M455" s="67">
        <f ca="1">ROUNDDOWN(J455*L455,-3)</f>
        <v>6000000</v>
      </c>
      <c r="N455" s="67">
        <f ca="1">G455-M455</f>
        <v>0</v>
      </c>
      <c r="O455" s="154">
        <f ca="1">M455-Y455</f>
        <v>0</v>
      </c>
      <c r="P455" s="154">
        <f ca="1">IF(N455=0,O455-N455,IF(N455&lt;0,N455+O455,IF(N455&gt;0,N455-O455)))</f>
        <v>0</v>
      </c>
      <c r="Q455" s="240" t="str">
        <f ca="1">IF(AND(ISBLANK(H455),N455&lt;&gt;0),"Rev","")</f>
        <v/>
      </c>
      <c r="R455" s="244"/>
      <c r="S455" s="244"/>
      <c r="T455" s="65">
        <v>4</v>
      </c>
      <c r="U455" s="67">
        <v>1500000</v>
      </c>
      <c r="V455" s="67">
        <f>ROUNDDOWN(T455*U455,-3)</f>
        <v>6000000</v>
      </c>
      <c r="W455" s="247">
        <v>4</v>
      </c>
      <c r="X455" s="247">
        <v>1500000</v>
      </c>
      <c r="Y455" s="67">
        <f>ROUNDDOWN(W455*X455,-3)</f>
        <v>6000000</v>
      </c>
      <c r="Z455" s="247"/>
      <c r="AA455" s="244"/>
    </row>
    <row r="456" spans="1:29" ht="13.2" x14ac:dyDescent="0.25">
      <c r="A456" s="1" t="s">
        <v>385</v>
      </c>
      <c r="B456" s="65"/>
      <c r="C456" s="66" t="s">
        <v>557</v>
      </c>
      <c r="D456" s="65">
        <v>4</v>
      </c>
      <c r="E456" s="65" t="s">
        <v>120</v>
      </c>
      <c r="F456" s="67">
        <v>1500000</v>
      </c>
      <c r="G456" s="154">
        <f>ROUNDDOWN(D456*F456,-3)</f>
        <v>6000000</v>
      </c>
      <c r="H456" s="188"/>
      <c r="I456" s="66" t="s">
        <v>557</v>
      </c>
      <c r="J456" s="65" cm="1">
        <f t="array" aca="1" ref="J456" ca="1">INDIRECT($J$5&amp;ROW())</f>
        <v>4</v>
      </c>
      <c r="K456" s="65" t="s">
        <v>120</v>
      </c>
      <c r="L456" s="67" cm="1">
        <f t="array" aca="1" ref="L456" ca="1">INDIRECT($L$5&amp;ROW())</f>
        <v>1500000</v>
      </c>
      <c r="M456" s="67">
        <f ca="1">ROUNDDOWN(J456*L456,-3)</f>
        <v>6000000</v>
      </c>
      <c r="N456" s="67">
        <f ca="1">G456-M456</f>
        <v>0</v>
      </c>
      <c r="O456" s="154">
        <f ca="1">M456-Y456</f>
        <v>0</v>
      </c>
      <c r="P456" s="154">
        <f ca="1">IF(N456=0,O456-N456,IF(N456&lt;0,N456+O456,IF(N456&gt;0,N456-O456)))</f>
        <v>0</v>
      </c>
      <c r="Q456" s="240" t="str">
        <f ca="1">IF(AND(ISBLANK(H456),N456&lt;&gt;0),"Rev","")</f>
        <v/>
      </c>
      <c r="R456" s="244"/>
      <c r="S456" s="244"/>
      <c r="T456" s="65">
        <v>4</v>
      </c>
      <c r="U456" s="67">
        <v>1500000</v>
      </c>
      <c r="V456" s="67">
        <f>ROUNDDOWN(T456*U456,-3)</f>
        <v>6000000</v>
      </c>
      <c r="W456" s="247">
        <v>4</v>
      </c>
      <c r="X456" s="247">
        <v>1500000</v>
      </c>
      <c r="Y456" s="67">
        <f>ROUNDDOWN(W456*X456,-3)</f>
        <v>6000000</v>
      </c>
      <c r="Z456" s="247"/>
      <c r="AA456" s="244"/>
    </row>
    <row r="457" spans="1:29" ht="13.2" x14ac:dyDescent="0.25">
      <c r="A457" s="1" t="s">
        <v>386</v>
      </c>
      <c r="B457" s="65"/>
      <c r="C457" s="66" t="s">
        <v>558</v>
      </c>
      <c r="D457" s="65">
        <v>4</v>
      </c>
      <c r="E457" s="65" t="s">
        <v>120</v>
      </c>
      <c r="F457" s="67">
        <v>1000000</v>
      </c>
      <c r="G457" s="154">
        <f>ROUNDDOWN(D457*F457,-3)</f>
        <v>4000000</v>
      </c>
      <c r="H457" s="188"/>
      <c r="I457" s="66" t="s">
        <v>558</v>
      </c>
      <c r="J457" s="65" cm="1">
        <f t="array" aca="1" ref="J457" ca="1">INDIRECT($J$5&amp;ROW())</f>
        <v>4</v>
      </c>
      <c r="K457" s="65" t="s">
        <v>120</v>
      </c>
      <c r="L457" s="67" cm="1">
        <f t="array" aca="1" ref="L457" ca="1">INDIRECT($L$5&amp;ROW())</f>
        <v>1000000</v>
      </c>
      <c r="M457" s="67">
        <f ca="1">ROUNDDOWN(J457*L457,-3)</f>
        <v>4000000</v>
      </c>
      <c r="N457" s="67">
        <f ca="1">G457-M457</f>
        <v>0</v>
      </c>
      <c r="O457" s="154">
        <f ca="1">M457-Y457</f>
        <v>0</v>
      </c>
      <c r="P457" s="154">
        <f ca="1">IF(N457=0,O457-N457,IF(N457&lt;0,N457+O457,IF(N457&gt;0,N457-O457)))</f>
        <v>0</v>
      </c>
      <c r="Q457" s="240" t="str">
        <f ca="1">IF(AND(ISBLANK(H457),N457&lt;&gt;0),"Rev","")</f>
        <v/>
      </c>
      <c r="R457" s="244"/>
      <c r="S457" s="244"/>
      <c r="T457" s="65">
        <v>4</v>
      </c>
      <c r="U457" s="67">
        <v>1000000</v>
      </c>
      <c r="V457" s="67">
        <f>ROUNDDOWN(T457*U457,-3)</f>
        <v>4000000</v>
      </c>
      <c r="W457" s="247">
        <v>4</v>
      </c>
      <c r="X457" s="247">
        <v>1000000</v>
      </c>
      <c r="Y457" s="67">
        <f>ROUNDDOWN(W457*X457,-3)</f>
        <v>4000000</v>
      </c>
      <c r="Z457" s="247"/>
      <c r="AA457" s="244"/>
    </row>
    <row r="458" spans="1:29" ht="13.2" x14ac:dyDescent="0.25">
      <c r="A458" s="1" t="s">
        <v>387</v>
      </c>
      <c r="B458" s="65"/>
      <c r="C458" s="66" t="s">
        <v>830</v>
      </c>
      <c r="D458" s="65">
        <v>12</v>
      </c>
      <c r="E458" s="65" t="s">
        <v>59</v>
      </c>
      <c r="F458" s="67">
        <v>500000</v>
      </c>
      <c r="G458" s="154">
        <f>ROUNDDOWN(D458*F458,-3)</f>
        <v>6000000</v>
      </c>
      <c r="H458" s="188"/>
      <c r="I458" s="66" t="s">
        <v>830</v>
      </c>
      <c r="J458" s="65" cm="1">
        <f t="array" aca="1" ref="J458" ca="1">INDIRECT($J$5&amp;ROW())</f>
        <v>12</v>
      </c>
      <c r="K458" s="65" t="s">
        <v>59</v>
      </c>
      <c r="L458" s="67" cm="1">
        <f t="array" aca="1" ref="L458" ca="1">INDIRECT($L$5&amp;ROW())</f>
        <v>500000</v>
      </c>
      <c r="M458" s="67">
        <f ca="1">ROUNDDOWN(J458*L458,-3)</f>
        <v>6000000</v>
      </c>
      <c r="N458" s="67">
        <f ca="1">G458-M458</f>
        <v>0</v>
      </c>
      <c r="O458" s="154">
        <f ca="1">M458-Y458</f>
        <v>0</v>
      </c>
      <c r="P458" s="154">
        <f ca="1">IF(N458=0,O458-N458,IF(N458&lt;0,N458+O458,IF(N458&gt;0,N458-O458)))</f>
        <v>0</v>
      </c>
      <c r="Q458" s="240" t="str">
        <f ca="1">IF(AND(ISBLANK(H458),N458&lt;&gt;0),"Rev","")</f>
        <v/>
      </c>
      <c r="R458" s="244"/>
      <c r="S458" s="244"/>
      <c r="T458" s="65">
        <v>12</v>
      </c>
      <c r="U458" s="67">
        <v>500000</v>
      </c>
      <c r="V458" s="67">
        <f>ROUNDDOWN(T458*U458,-3)</f>
        <v>6000000</v>
      </c>
      <c r="W458" s="247">
        <v>12</v>
      </c>
      <c r="X458" s="247">
        <v>500000</v>
      </c>
      <c r="Y458" s="67">
        <f>ROUNDDOWN(W458*X458,-3)</f>
        <v>6000000</v>
      </c>
      <c r="Z458" s="247"/>
      <c r="AA458" s="244"/>
    </row>
    <row r="459" spans="1:29" ht="13.2" x14ac:dyDescent="0.25">
      <c r="A459" s="1" t="s">
        <v>389</v>
      </c>
      <c r="B459" s="68" t="s">
        <v>525</v>
      </c>
      <c r="C459" s="69" t="s">
        <v>35</v>
      </c>
      <c r="D459" s="68"/>
      <c r="E459" s="68"/>
      <c r="F459" s="70"/>
      <c r="G459" s="155">
        <f>G460</f>
        <v>68811000</v>
      </c>
      <c r="H459" s="189" t="s">
        <v>525</v>
      </c>
      <c r="I459" s="69" t="s">
        <v>35</v>
      </c>
      <c r="J459" s="68"/>
      <c r="K459" s="68"/>
      <c r="L459" s="70"/>
      <c r="M459" s="70">
        <f ca="1">M460</f>
        <v>68811000</v>
      </c>
      <c r="N459" s="70">
        <f ca="1">N460</f>
        <v>0</v>
      </c>
      <c r="O459" s="155">
        <f ca="1">O460</f>
        <v>0</v>
      </c>
      <c r="P459" s="155">
        <f ca="1">P460</f>
        <v>0</v>
      </c>
      <c r="Q459" s="281"/>
      <c r="R459" s="244"/>
      <c r="S459" s="244"/>
      <c r="T459" s="68"/>
      <c r="U459" s="70"/>
      <c r="V459" s="70"/>
      <c r="W459" s="247"/>
      <c r="X459" s="244"/>
      <c r="Y459" s="244"/>
      <c r="Z459" s="247"/>
      <c r="AA459" s="244"/>
      <c r="AC459" s="311" t="s">
        <v>509</v>
      </c>
    </row>
    <row r="460" spans="1:29" ht="13.2" x14ac:dyDescent="0.25">
      <c r="A460" s="1" t="s">
        <v>390</v>
      </c>
      <c r="B460" s="65"/>
      <c r="C460" s="66" t="s">
        <v>868</v>
      </c>
      <c r="D460" s="65">
        <v>15</v>
      </c>
      <c r="E460" s="65" t="s">
        <v>26</v>
      </c>
      <c r="F460" s="67">
        <v>4587400</v>
      </c>
      <c r="G460" s="154">
        <f>ROUNDDOWN(D460*F460,-3)</f>
        <v>68811000</v>
      </c>
      <c r="H460" s="188"/>
      <c r="I460" s="66" t="s">
        <v>868</v>
      </c>
      <c r="J460" s="65" cm="1">
        <f t="array" aca="1" ref="J460" ca="1">INDIRECT($J$5&amp;ROW())</f>
        <v>15</v>
      </c>
      <c r="K460" s="65" t="s">
        <v>26</v>
      </c>
      <c r="L460" s="67" cm="1">
        <f t="array" aca="1" ref="L460" ca="1">INDIRECT($L$5&amp;ROW())</f>
        <v>4587400</v>
      </c>
      <c r="M460" s="67">
        <f ca="1">ROUNDDOWN(J460*L460,-3)</f>
        <v>68811000</v>
      </c>
      <c r="N460" s="67">
        <f ca="1">G460-M460</f>
        <v>0</v>
      </c>
      <c r="O460" s="154">
        <f ca="1">M460-Y460</f>
        <v>0</v>
      </c>
      <c r="P460" s="154">
        <f ca="1">IF(N460=0,O460-N460,IF(N460&lt;0,N460+O460,IF(N460&gt;0,N460-O460)))</f>
        <v>0</v>
      </c>
      <c r="Q460" s="240" t="str">
        <f ca="1">IF(AND(ISBLANK(H460),N460&lt;&gt;0),"Rev","")</f>
        <v/>
      </c>
      <c r="R460" s="244"/>
      <c r="S460" s="244"/>
      <c r="T460" s="65">
        <v>15</v>
      </c>
      <c r="U460" s="67">
        <v>4587400</v>
      </c>
      <c r="V460" s="67">
        <f>ROUNDDOWN(T460*U460,-3)</f>
        <v>68811000</v>
      </c>
      <c r="W460" s="247">
        <v>15</v>
      </c>
      <c r="X460" s="247">
        <v>4587400</v>
      </c>
      <c r="Y460" s="67">
        <f>ROUNDDOWN(W460*X460,-3)</f>
        <v>68811000</v>
      </c>
      <c r="Z460" s="247"/>
      <c r="AA460" s="244"/>
    </row>
    <row r="461" spans="1:29" ht="13.2" x14ac:dyDescent="0.25">
      <c r="A461" s="1" t="s">
        <v>391</v>
      </c>
      <c r="B461" s="92" t="s">
        <v>392</v>
      </c>
      <c r="C461" s="93" t="s">
        <v>393</v>
      </c>
      <c r="D461" s="92">
        <v>1</v>
      </c>
      <c r="E461" s="92" t="s">
        <v>317</v>
      </c>
      <c r="F461" s="94"/>
      <c r="G461" s="163">
        <f>G462</f>
        <v>528803000</v>
      </c>
      <c r="H461" s="197" t="s">
        <v>392</v>
      </c>
      <c r="I461" s="93" t="s">
        <v>393</v>
      </c>
      <c r="J461" s="92">
        <v>1</v>
      </c>
      <c r="K461" s="92" t="s">
        <v>317</v>
      </c>
      <c r="L461" s="94"/>
      <c r="M461" s="94">
        <f ca="1">M462</f>
        <v>694224000</v>
      </c>
      <c r="N461" s="94">
        <f ca="1">N462</f>
        <v>-165421000</v>
      </c>
      <c r="O461" s="163">
        <f ca="1">O462</f>
        <v>5000000</v>
      </c>
      <c r="P461" s="163">
        <f ca="1">P462</f>
        <v>-160421000</v>
      </c>
      <c r="Q461" s="289"/>
      <c r="R461" s="244"/>
      <c r="S461" s="244"/>
      <c r="T461" s="92">
        <v>1</v>
      </c>
      <c r="U461" s="94"/>
      <c r="V461" s="94"/>
      <c r="W461" s="247"/>
      <c r="X461" s="244"/>
      <c r="Y461" s="244"/>
      <c r="Z461" s="247"/>
      <c r="AA461" s="244"/>
    </row>
    <row r="462" spans="1:29" ht="13.2" x14ac:dyDescent="0.25">
      <c r="A462" s="1" t="s">
        <v>394</v>
      </c>
      <c r="B462" s="95" t="s">
        <v>606</v>
      </c>
      <c r="C462" s="96" t="s">
        <v>395</v>
      </c>
      <c r="D462" s="95"/>
      <c r="E462" s="95" t="s">
        <v>554</v>
      </c>
      <c r="F462" s="97"/>
      <c r="G462" s="164">
        <f>SUM(G463,G473,G483,G494,G504,G514,G524)</f>
        <v>528803000</v>
      </c>
      <c r="H462" s="198" t="s">
        <v>606</v>
      </c>
      <c r="I462" s="96" t="s">
        <v>395</v>
      </c>
      <c r="J462" s="95"/>
      <c r="K462" s="95" t="s">
        <v>554</v>
      </c>
      <c r="L462" s="97"/>
      <c r="M462" s="97">
        <f ca="1">SUM(M463,M473,M483,M494,M504,M514,M524,M534)</f>
        <v>694224000</v>
      </c>
      <c r="N462" s="97">
        <f ca="1">SUM(N463,N473,N483,N494,N504,N514,N524,N534)</f>
        <v>-165421000</v>
      </c>
      <c r="O462" s="164">
        <f ca="1">SUM(O463,O473,O483,O494,O504,O514,O524,O534)</f>
        <v>5000000</v>
      </c>
      <c r="P462" s="164">
        <f ca="1">SUM(P463,P473,P483,P494,P504,P514,P524,P534)</f>
        <v>-160421000</v>
      </c>
      <c r="Q462" s="290"/>
      <c r="R462" s="244"/>
      <c r="S462" s="244"/>
      <c r="T462" s="95"/>
      <c r="U462" s="97"/>
      <c r="V462" s="97"/>
      <c r="W462" s="247"/>
      <c r="X462" s="244"/>
      <c r="Y462" s="244"/>
      <c r="Z462" s="247"/>
      <c r="AA462" s="244"/>
    </row>
    <row r="463" spans="1:29" ht="13.2" x14ac:dyDescent="0.25">
      <c r="A463" s="1" t="s">
        <v>396</v>
      </c>
      <c r="B463" s="80" t="s">
        <v>21</v>
      </c>
      <c r="C463" s="81" t="s">
        <v>869</v>
      </c>
      <c r="D463" s="80"/>
      <c r="E463" s="80"/>
      <c r="F463" s="82"/>
      <c r="G463" s="159">
        <f>SUM(G464,G469,G471)</f>
        <v>60878000</v>
      </c>
      <c r="H463" s="193" t="s">
        <v>21</v>
      </c>
      <c r="I463" s="81" t="s">
        <v>869</v>
      </c>
      <c r="J463" s="80"/>
      <c r="K463" s="80"/>
      <c r="L463" s="82"/>
      <c r="M463" s="82">
        <f ca="1">SUM(M464,M469,M471)</f>
        <v>60878000</v>
      </c>
      <c r="N463" s="82">
        <f ca="1">SUM(N464,N469,N471)</f>
        <v>0</v>
      </c>
      <c r="O463" s="159">
        <f ca="1">SUM(O464,O469,O471)</f>
        <v>0</v>
      </c>
      <c r="P463" s="159">
        <f ca="1">SUM(P464,P469,P471)</f>
        <v>0</v>
      </c>
      <c r="Q463" s="285"/>
      <c r="R463" s="244" t="s">
        <v>505</v>
      </c>
      <c r="S463" s="244" t="s">
        <v>510</v>
      </c>
      <c r="T463" s="80"/>
      <c r="U463" s="82"/>
      <c r="V463" s="82"/>
      <c r="W463" s="247"/>
      <c r="X463" s="244"/>
      <c r="Y463" s="244"/>
      <c r="Z463" s="247"/>
      <c r="AA463" s="244"/>
      <c r="AC463" s="311"/>
    </row>
    <row r="464" spans="1:29" ht="13.2" x14ac:dyDescent="0.25">
      <c r="A464" s="1" t="s">
        <v>397</v>
      </c>
      <c r="B464" s="74" t="s">
        <v>523</v>
      </c>
      <c r="C464" s="75" t="s">
        <v>24</v>
      </c>
      <c r="D464" s="74"/>
      <c r="E464" s="74"/>
      <c r="F464" s="76"/>
      <c r="G464" s="157">
        <f>SUM(G465:G468)</f>
        <v>19750000</v>
      </c>
      <c r="H464" s="191" t="s">
        <v>523</v>
      </c>
      <c r="I464" s="75" t="s">
        <v>24</v>
      </c>
      <c r="J464" s="74"/>
      <c r="K464" s="74"/>
      <c r="L464" s="76"/>
      <c r="M464" s="76">
        <f ca="1">SUM(M465:M468)</f>
        <v>19750000</v>
      </c>
      <c r="N464" s="76">
        <f ca="1">SUM(N465:N468)</f>
        <v>0</v>
      </c>
      <c r="O464" s="157">
        <f ca="1">SUM(O465:O468)</f>
        <v>0</v>
      </c>
      <c r="P464" s="157">
        <f ca="1">SUM(P465:P468)</f>
        <v>0</v>
      </c>
      <c r="Q464" s="283"/>
      <c r="R464" s="244"/>
      <c r="S464" s="244"/>
      <c r="T464" s="74"/>
      <c r="U464" s="76"/>
      <c r="V464" s="76"/>
      <c r="W464" s="247"/>
      <c r="X464" s="244"/>
      <c r="Y464" s="244"/>
      <c r="Z464" s="247"/>
      <c r="AA464" s="244"/>
      <c r="AC464" s="311" t="s">
        <v>510</v>
      </c>
    </row>
    <row r="465" spans="1:29" ht="13.2" x14ac:dyDescent="0.25">
      <c r="A465" s="1" t="s">
        <v>398</v>
      </c>
      <c r="B465" s="65"/>
      <c r="C465" s="66" t="s">
        <v>555</v>
      </c>
      <c r="D465" s="65">
        <v>50</v>
      </c>
      <c r="E465" s="65" t="s">
        <v>26</v>
      </c>
      <c r="F465" s="67">
        <v>75000</v>
      </c>
      <c r="G465" s="154">
        <f>ROUNDDOWN(D465*F465,-3)</f>
        <v>3750000</v>
      </c>
      <c r="H465" s="188"/>
      <c r="I465" s="66" t="s">
        <v>555</v>
      </c>
      <c r="J465" s="65" cm="1">
        <f t="array" aca="1" ref="J465" ca="1">INDIRECT($J$5&amp;ROW())</f>
        <v>50</v>
      </c>
      <c r="K465" s="65" t="s">
        <v>26</v>
      </c>
      <c r="L465" s="67" cm="1">
        <f t="array" aca="1" ref="L465" ca="1">INDIRECT($L$5&amp;ROW())</f>
        <v>75000</v>
      </c>
      <c r="M465" s="67">
        <f ca="1">ROUNDDOWN(J465*L465,-3)</f>
        <v>3750000</v>
      </c>
      <c r="N465" s="67">
        <f ca="1">G465-M465</f>
        <v>0</v>
      </c>
      <c r="O465" s="154">
        <f ca="1">M465-Y465</f>
        <v>0</v>
      </c>
      <c r="P465" s="154">
        <f ca="1">IF(N465=0,O465-N465,IF(N465&lt;0,N465+O465,IF(N465&gt;0,N465-O465)))</f>
        <v>0</v>
      </c>
      <c r="Q465" s="240" t="str">
        <f ca="1">IF(AND(ISBLANK(H465),N465&lt;&gt;0),"Rev","")</f>
        <v/>
      </c>
      <c r="R465" s="244"/>
      <c r="S465" s="244"/>
      <c r="T465" s="65">
        <v>50</v>
      </c>
      <c r="U465" s="67">
        <v>75000</v>
      </c>
      <c r="V465" s="67">
        <f>ROUNDDOWN(T465*U465,-3)</f>
        <v>3750000</v>
      </c>
      <c r="W465" s="247">
        <v>50</v>
      </c>
      <c r="X465" s="247">
        <v>75000</v>
      </c>
      <c r="Y465" s="67">
        <f>ROUNDDOWN(W465*X465,-3)</f>
        <v>3750000</v>
      </c>
      <c r="Z465" s="247"/>
      <c r="AA465" s="244"/>
    </row>
    <row r="466" spans="1:29" ht="13.2" x14ac:dyDescent="0.25">
      <c r="A466" s="1" t="s">
        <v>399</v>
      </c>
      <c r="B466" s="65"/>
      <c r="C466" s="66" t="s">
        <v>556</v>
      </c>
      <c r="D466" s="65">
        <v>4</v>
      </c>
      <c r="E466" s="65" t="s">
        <v>120</v>
      </c>
      <c r="F466" s="67">
        <v>1500000</v>
      </c>
      <c r="G466" s="154">
        <f>ROUNDDOWN(D466*F466,-3)</f>
        <v>6000000</v>
      </c>
      <c r="H466" s="188"/>
      <c r="I466" s="66" t="s">
        <v>556</v>
      </c>
      <c r="J466" s="65" cm="1">
        <f t="array" aca="1" ref="J466" ca="1">INDIRECT($J$5&amp;ROW())</f>
        <v>4</v>
      </c>
      <c r="K466" s="65" t="s">
        <v>120</v>
      </c>
      <c r="L466" s="67" cm="1">
        <f t="array" aca="1" ref="L466" ca="1">INDIRECT($L$5&amp;ROW())</f>
        <v>1500000</v>
      </c>
      <c r="M466" s="67">
        <f ca="1">ROUNDDOWN(J466*L466,-3)</f>
        <v>6000000</v>
      </c>
      <c r="N466" s="67">
        <f ca="1">G466-M466</f>
        <v>0</v>
      </c>
      <c r="O466" s="154">
        <f ca="1">M466-Y466</f>
        <v>0</v>
      </c>
      <c r="P466" s="154">
        <f ca="1">IF(N466=0,O466-N466,IF(N466&lt;0,N466+O466,IF(N466&gt;0,N466-O466)))</f>
        <v>0</v>
      </c>
      <c r="Q466" s="240" t="str">
        <f ca="1">IF(AND(ISBLANK(H466),N466&lt;&gt;0),"Rev","")</f>
        <v/>
      </c>
      <c r="R466" s="244"/>
      <c r="S466" s="244"/>
      <c r="T466" s="65">
        <v>4</v>
      </c>
      <c r="U466" s="67">
        <v>1500000</v>
      </c>
      <c r="V466" s="67">
        <f>ROUNDDOWN(T466*U466,-3)</f>
        <v>6000000</v>
      </c>
      <c r="W466" s="247">
        <v>4</v>
      </c>
      <c r="X466" s="247">
        <v>1500000</v>
      </c>
      <c r="Y466" s="67">
        <f>ROUNDDOWN(W466*X466,-3)</f>
        <v>6000000</v>
      </c>
      <c r="Z466" s="247"/>
      <c r="AA466" s="244"/>
    </row>
    <row r="467" spans="1:29" ht="13.2" x14ac:dyDescent="0.25">
      <c r="A467" s="1" t="s">
        <v>400</v>
      </c>
      <c r="B467" s="65"/>
      <c r="C467" s="66" t="s">
        <v>557</v>
      </c>
      <c r="D467" s="65">
        <v>4</v>
      </c>
      <c r="E467" s="65" t="s">
        <v>120</v>
      </c>
      <c r="F467" s="67">
        <v>1500000</v>
      </c>
      <c r="G467" s="154">
        <f>ROUNDDOWN(D467*F467,-3)</f>
        <v>6000000</v>
      </c>
      <c r="H467" s="188"/>
      <c r="I467" s="66" t="s">
        <v>557</v>
      </c>
      <c r="J467" s="65" cm="1">
        <f t="array" aca="1" ref="J467" ca="1">INDIRECT($J$5&amp;ROW())</f>
        <v>4</v>
      </c>
      <c r="K467" s="65" t="s">
        <v>120</v>
      </c>
      <c r="L467" s="67" cm="1">
        <f t="array" aca="1" ref="L467" ca="1">INDIRECT($L$5&amp;ROW())</f>
        <v>1500000</v>
      </c>
      <c r="M467" s="67">
        <f ca="1">ROUNDDOWN(J467*L467,-3)</f>
        <v>6000000</v>
      </c>
      <c r="N467" s="67">
        <f ca="1">G467-M467</f>
        <v>0</v>
      </c>
      <c r="O467" s="154">
        <f ca="1">M467-Y467</f>
        <v>0</v>
      </c>
      <c r="P467" s="154">
        <f ca="1">IF(N467=0,O467-N467,IF(N467&lt;0,N467+O467,IF(N467&gt;0,N467-O467)))</f>
        <v>0</v>
      </c>
      <c r="Q467" s="240" t="str">
        <f ca="1">IF(AND(ISBLANK(H467),N467&lt;&gt;0),"Rev","")</f>
        <v/>
      </c>
      <c r="R467" s="244"/>
      <c r="S467" s="244"/>
      <c r="T467" s="65">
        <v>4</v>
      </c>
      <c r="U467" s="67">
        <v>1500000</v>
      </c>
      <c r="V467" s="67">
        <f>ROUNDDOWN(T467*U467,-3)</f>
        <v>6000000</v>
      </c>
      <c r="W467" s="247">
        <v>4</v>
      </c>
      <c r="X467" s="247">
        <v>1500000</v>
      </c>
      <c r="Y467" s="67">
        <f>ROUNDDOWN(W467*X467,-3)</f>
        <v>6000000</v>
      </c>
      <c r="Z467" s="247"/>
      <c r="AA467" s="244"/>
    </row>
    <row r="468" spans="1:29" ht="13.2" x14ac:dyDescent="0.25">
      <c r="A468" s="1" t="s">
        <v>401</v>
      </c>
      <c r="B468" s="65"/>
      <c r="C468" s="66" t="s">
        <v>558</v>
      </c>
      <c r="D468" s="65">
        <v>4</v>
      </c>
      <c r="E468" s="65" t="s">
        <v>120</v>
      </c>
      <c r="F468" s="67">
        <v>1000000</v>
      </c>
      <c r="G468" s="154">
        <f>ROUNDDOWN(D468*F468,-3)</f>
        <v>4000000</v>
      </c>
      <c r="H468" s="188"/>
      <c r="I468" s="66" t="s">
        <v>558</v>
      </c>
      <c r="J468" s="65" cm="1">
        <f t="array" aca="1" ref="J468" ca="1">INDIRECT($J$5&amp;ROW())</f>
        <v>4</v>
      </c>
      <c r="K468" s="65" t="s">
        <v>120</v>
      </c>
      <c r="L468" s="67" cm="1">
        <f t="array" aca="1" ref="L468" ca="1">INDIRECT($L$5&amp;ROW())</f>
        <v>1000000</v>
      </c>
      <c r="M468" s="67">
        <f ca="1">ROUNDDOWN(J468*L468,-3)</f>
        <v>4000000</v>
      </c>
      <c r="N468" s="67">
        <f ca="1">G468-M468</f>
        <v>0</v>
      </c>
      <c r="O468" s="154">
        <f ca="1">M468-Y468</f>
        <v>0</v>
      </c>
      <c r="P468" s="154">
        <f ca="1">IF(N468=0,O468-N468,IF(N468&lt;0,N468+O468,IF(N468&gt;0,N468-O468)))</f>
        <v>0</v>
      </c>
      <c r="Q468" s="240" t="str">
        <f ca="1">IF(AND(ISBLANK(H468),N468&lt;&gt;0),"Rev","")</f>
        <v/>
      </c>
      <c r="R468" s="244"/>
      <c r="S468" s="244"/>
      <c r="T468" s="65">
        <v>4</v>
      </c>
      <c r="U468" s="67">
        <v>1000000</v>
      </c>
      <c r="V468" s="67">
        <f>ROUNDDOWN(T468*U468,-3)</f>
        <v>4000000</v>
      </c>
      <c r="W468" s="247">
        <v>4</v>
      </c>
      <c r="X468" s="247">
        <v>1000000</v>
      </c>
      <c r="Y468" s="67">
        <f>ROUNDDOWN(W468*X468,-3)</f>
        <v>4000000</v>
      </c>
      <c r="Z468" s="247"/>
      <c r="AA468" s="244"/>
    </row>
    <row r="469" spans="1:29" ht="13.2" x14ac:dyDescent="0.25">
      <c r="A469" s="1" t="s">
        <v>402</v>
      </c>
      <c r="B469" s="68" t="s">
        <v>525</v>
      </c>
      <c r="C469" s="69" t="s">
        <v>35</v>
      </c>
      <c r="D469" s="68"/>
      <c r="E469" s="68"/>
      <c r="F469" s="70"/>
      <c r="G469" s="155">
        <f>G470</f>
        <v>37528000</v>
      </c>
      <c r="H469" s="189" t="s">
        <v>525</v>
      </c>
      <c r="I469" s="69" t="s">
        <v>35</v>
      </c>
      <c r="J469" s="68"/>
      <c r="K469" s="68"/>
      <c r="L469" s="70"/>
      <c r="M469" s="70">
        <f ca="1">M470</f>
        <v>37528000</v>
      </c>
      <c r="N469" s="70">
        <f ca="1">N470</f>
        <v>0</v>
      </c>
      <c r="O469" s="155">
        <f ca="1">O470</f>
        <v>0</v>
      </c>
      <c r="P469" s="155">
        <f ca="1">P470</f>
        <v>0</v>
      </c>
      <c r="Q469" s="281"/>
      <c r="R469" s="244"/>
      <c r="S469" s="244"/>
      <c r="T469" s="68"/>
      <c r="U469" s="70"/>
      <c r="V469" s="70"/>
      <c r="W469" s="247"/>
      <c r="X469" s="244"/>
      <c r="Y469" s="244"/>
      <c r="Z469" s="247"/>
      <c r="AA469" s="244"/>
      <c r="AC469" s="311" t="s">
        <v>510</v>
      </c>
    </row>
    <row r="470" spans="1:29" ht="13.2" x14ac:dyDescent="0.25">
      <c r="A470" s="1" t="s">
        <v>403</v>
      </c>
      <c r="B470" s="65"/>
      <c r="C470" s="66" t="s">
        <v>870</v>
      </c>
      <c r="D470" s="65">
        <v>10</v>
      </c>
      <c r="E470" s="65" t="s">
        <v>26</v>
      </c>
      <c r="F470" s="67">
        <v>3752800</v>
      </c>
      <c r="G470" s="154">
        <f>ROUNDDOWN(D470*F470,-3)</f>
        <v>37528000</v>
      </c>
      <c r="H470" s="188"/>
      <c r="I470" s="66" t="s">
        <v>1006</v>
      </c>
      <c r="J470" s="65" cm="1">
        <f t="array" aca="1" ref="J470" ca="1">INDIRECT($J$5&amp;ROW())</f>
        <v>10</v>
      </c>
      <c r="K470" s="65" t="s">
        <v>26</v>
      </c>
      <c r="L470" s="67" cm="1">
        <f t="array" aca="1" ref="L470" ca="1">INDIRECT($L$5&amp;ROW())</f>
        <v>3752800</v>
      </c>
      <c r="M470" s="67">
        <f ca="1">ROUNDDOWN(J470*L470,-3)</f>
        <v>37528000</v>
      </c>
      <c r="N470" s="67">
        <f ca="1">G470-M470</f>
        <v>0</v>
      </c>
      <c r="O470" s="154">
        <f ca="1">M470-Y470</f>
        <v>0</v>
      </c>
      <c r="P470" s="154">
        <f ca="1">IF(N470=0,O470-N470,IF(N470&lt;0,N470+O470,IF(N470&gt;0,N470-O470)))</f>
        <v>0</v>
      </c>
      <c r="Q470" s="240" t="str">
        <f ca="1">IF(AND(ISBLANK(H470),N470&lt;&gt;0),"Rev","")</f>
        <v/>
      </c>
      <c r="R470" s="244"/>
      <c r="S470" s="244"/>
      <c r="T470" s="65">
        <v>10</v>
      </c>
      <c r="U470" s="67">
        <v>3752800</v>
      </c>
      <c r="V470" s="67">
        <f>ROUNDDOWN(T470*U470,-3)</f>
        <v>37528000</v>
      </c>
      <c r="W470" s="247">
        <v>10</v>
      </c>
      <c r="X470" s="247">
        <v>3752800</v>
      </c>
      <c r="Y470" s="67">
        <f>ROUNDDOWN(W470*X470,-3)</f>
        <v>37528000</v>
      </c>
      <c r="Z470" s="247"/>
      <c r="AA470" s="244"/>
    </row>
    <row r="471" spans="1:29" ht="13.2" x14ac:dyDescent="0.25">
      <c r="A471" s="1" t="s">
        <v>871</v>
      </c>
      <c r="B471" s="62" t="s">
        <v>583</v>
      </c>
      <c r="C471" s="63" t="s">
        <v>80</v>
      </c>
      <c r="D471" s="62"/>
      <c r="E471" s="62"/>
      <c r="F471" s="64"/>
      <c r="G471" s="153">
        <f>G472</f>
        <v>3600000</v>
      </c>
      <c r="H471" s="187" t="s">
        <v>583</v>
      </c>
      <c r="I471" s="63" t="s">
        <v>80</v>
      </c>
      <c r="J471" s="62"/>
      <c r="K471" s="62"/>
      <c r="L471" s="64"/>
      <c r="M471" s="64">
        <f ca="1">M472</f>
        <v>3600000</v>
      </c>
      <c r="N471" s="64">
        <f ca="1">N472</f>
        <v>0</v>
      </c>
      <c r="O471" s="153">
        <f ca="1">O472</f>
        <v>0</v>
      </c>
      <c r="P471" s="153">
        <f ca="1">P472</f>
        <v>0</v>
      </c>
      <c r="Q471" s="280"/>
      <c r="R471" s="244"/>
      <c r="S471" s="244"/>
      <c r="T471" s="62"/>
      <c r="U471" s="64"/>
      <c r="V471" s="64"/>
      <c r="W471" s="247"/>
      <c r="X471" s="244"/>
      <c r="Y471" s="244"/>
      <c r="Z471" s="247"/>
      <c r="AA471" s="244"/>
      <c r="AC471" s="311" t="s">
        <v>510</v>
      </c>
    </row>
    <row r="472" spans="1:29" ht="13.2" x14ac:dyDescent="0.25">
      <c r="A472" s="1" t="s">
        <v>872</v>
      </c>
      <c r="B472" s="65"/>
      <c r="C472" s="66" t="s">
        <v>873</v>
      </c>
      <c r="D472" s="65">
        <v>24</v>
      </c>
      <c r="E472" s="65" t="s">
        <v>26</v>
      </c>
      <c r="F472" s="67">
        <v>150000</v>
      </c>
      <c r="G472" s="154">
        <f>ROUNDDOWN(D472*F472,-3)</f>
        <v>3600000</v>
      </c>
      <c r="H472" s="188"/>
      <c r="I472" s="66" t="s">
        <v>873</v>
      </c>
      <c r="J472" s="65" cm="1">
        <f t="array" aca="1" ref="J472" ca="1">INDIRECT($J$5&amp;ROW())</f>
        <v>24</v>
      </c>
      <c r="K472" s="65" t="s">
        <v>26</v>
      </c>
      <c r="L472" s="67" cm="1">
        <f t="array" aca="1" ref="L472" ca="1">INDIRECT($L$5&amp;ROW())</f>
        <v>150000</v>
      </c>
      <c r="M472" s="67">
        <f ca="1">ROUNDDOWN(J472*L472,-3)</f>
        <v>3600000</v>
      </c>
      <c r="N472" s="67">
        <f ca="1">G472-M472</f>
        <v>0</v>
      </c>
      <c r="O472" s="154">
        <f ca="1">M472-Y472</f>
        <v>0</v>
      </c>
      <c r="P472" s="154">
        <f ca="1">IF(N472=0,O472-N472,IF(N472&lt;0,N472+O472,IF(N472&gt;0,N472-O472)))</f>
        <v>0</v>
      </c>
      <c r="Q472" s="240" t="str">
        <f ca="1">IF(AND(ISBLANK(H472),N472&lt;&gt;0),"Rev","")</f>
        <v/>
      </c>
      <c r="R472" s="244"/>
      <c r="S472" s="244"/>
      <c r="T472" s="65">
        <v>24</v>
      </c>
      <c r="U472" s="67">
        <v>150000</v>
      </c>
      <c r="V472" s="67">
        <f>ROUNDDOWN(T472*U472,-3)</f>
        <v>3600000</v>
      </c>
      <c r="W472" s="247">
        <v>24</v>
      </c>
      <c r="X472" s="247">
        <v>150000</v>
      </c>
      <c r="Y472" s="67">
        <f>ROUNDDOWN(W472*X472,-3)</f>
        <v>3600000</v>
      </c>
      <c r="Z472" s="247"/>
      <c r="AA472" s="244"/>
    </row>
    <row r="473" spans="1:29" ht="13.2" x14ac:dyDescent="0.25">
      <c r="A473" s="1" t="s">
        <v>404</v>
      </c>
      <c r="B473" s="80" t="s">
        <v>38</v>
      </c>
      <c r="C473" s="81" t="s">
        <v>874</v>
      </c>
      <c r="D473" s="80"/>
      <c r="E473" s="80"/>
      <c r="F473" s="82"/>
      <c r="G473" s="159">
        <f>SUM(G474,G479,G481)</f>
        <v>52320000</v>
      </c>
      <c r="H473" s="193" t="s">
        <v>38</v>
      </c>
      <c r="I473" s="81" t="s">
        <v>874</v>
      </c>
      <c r="J473" s="80"/>
      <c r="K473" s="80"/>
      <c r="L473" s="82"/>
      <c r="M473" s="82">
        <f ca="1">SUM(M474,M479,M481)</f>
        <v>52320000</v>
      </c>
      <c r="N473" s="82">
        <f ca="1">SUM(N474,N479,N481)</f>
        <v>0</v>
      </c>
      <c r="O473" s="159">
        <f ca="1">SUM(O474,O479,O481)</f>
        <v>0</v>
      </c>
      <c r="P473" s="159">
        <f ca="1">SUM(P474,P479,P481)</f>
        <v>0</v>
      </c>
      <c r="Q473" s="285"/>
      <c r="R473" s="244" t="s">
        <v>505</v>
      </c>
      <c r="S473" s="244" t="s">
        <v>510</v>
      </c>
      <c r="T473" s="80"/>
      <c r="U473" s="82"/>
      <c r="V473" s="82"/>
      <c r="W473" s="247"/>
      <c r="X473" s="244"/>
      <c r="Y473" s="244"/>
      <c r="Z473" s="247"/>
      <c r="AA473" s="244"/>
      <c r="AC473" s="311"/>
    </row>
    <row r="474" spans="1:29" ht="13.2" x14ac:dyDescent="0.25">
      <c r="A474" s="1" t="s">
        <v>405</v>
      </c>
      <c r="B474" s="74" t="s">
        <v>523</v>
      </c>
      <c r="C474" s="75" t="s">
        <v>24</v>
      </c>
      <c r="D474" s="74"/>
      <c r="E474" s="74"/>
      <c r="F474" s="76"/>
      <c r="G474" s="157">
        <f>SUM(G475:G478)</f>
        <v>19000000</v>
      </c>
      <c r="H474" s="191" t="s">
        <v>523</v>
      </c>
      <c r="I474" s="75" t="s">
        <v>24</v>
      </c>
      <c r="J474" s="74"/>
      <c r="K474" s="74"/>
      <c r="L474" s="76"/>
      <c r="M474" s="76">
        <f ca="1">SUM(M475:M478)</f>
        <v>19000000</v>
      </c>
      <c r="N474" s="76">
        <f ca="1">SUM(N475:N478)</f>
        <v>0</v>
      </c>
      <c r="O474" s="157">
        <f ca="1">SUM(O475:O478)</f>
        <v>0</v>
      </c>
      <c r="P474" s="157">
        <f ca="1">SUM(P475:P478)</f>
        <v>0</v>
      </c>
      <c r="Q474" s="283"/>
      <c r="R474" s="244"/>
      <c r="S474" s="244"/>
      <c r="T474" s="74"/>
      <c r="U474" s="76"/>
      <c r="V474" s="76"/>
      <c r="W474" s="247"/>
      <c r="X474" s="244"/>
      <c r="Y474" s="244"/>
      <c r="Z474" s="247"/>
      <c r="AA474" s="244"/>
      <c r="AC474" s="311" t="s">
        <v>510</v>
      </c>
    </row>
    <row r="475" spans="1:29" ht="13.2" x14ac:dyDescent="0.25">
      <c r="A475" s="1" t="s">
        <v>406</v>
      </c>
      <c r="B475" s="65"/>
      <c r="C475" s="66" t="s">
        <v>555</v>
      </c>
      <c r="D475" s="65">
        <v>40</v>
      </c>
      <c r="E475" s="65" t="s">
        <v>26</v>
      </c>
      <c r="F475" s="67">
        <v>75000</v>
      </c>
      <c r="G475" s="154">
        <f>ROUNDDOWN(D475*F475,-3)</f>
        <v>3000000</v>
      </c>
      <c r="H475" s="188"/>
      <c r="I475" s="66" t="s">
        <v>555</v>
      </c>
      <c r="J475" s="65" cm="1">
        <f t="array" aca="1" ref="J475" ca="1">INDIRECT($J$5&amp;ROW())</f>
        <v>40</v>
      </c>
      <c r="K475" s="65" t="s">
        <v>26</v>
      </c>
      <c r="L475" s="67" cm="1">
        <f t="array" aca="1" ref="L475" ca="1">INDIRECT($L$5&amp;ROW())</f>
        <v>75000</v>
      </c>
      <c r="M475" s="67">
        <f ca="1">ROUNDDOWN(J475*L475,-3)</f>
        <v>3000000</v>
      </c>
      <c r="N475" s="67">
        <f ca="1">G475-M475</f>
        <v>0</v>
      </c>
      <c r="O475" s="154">
        <f ca="1">M475-Y475</f>
        <v>0</v>
      </c>
      <c r="P475" s="154">
        <f ca="1">IF(N475=0,O475-N475,IF(N475&lt;0,N475+O475,IF(N475&gt;0,N475-O475)))</f>
        <v>0</v>
      </c>
      <c r="Q475" s="240" t="str">
        <f ca="1">IF(AND(ISBLANK(H475),N475&lt;&gt;0),"Rev","")</f>
        <v/>
      </c>
      <c r="R475" s="244"/>
      <c r="S475" s="244"/>
      <c r="T475" s="65">
        <v>40</v>
      </c>
      <c r="U475" s="67">
        <v>75000</v>
      </c>
      <c r="V475" s="67">
        <f>ROUNDDOWN(T475*U475,-3)</f>
        <v>3000000</v>
      </c>
      <c r="W475" s="247">
        <v>40</v>
      </c>
      <c r="X475" s="247">
        <v>75000</v>
      </c>
      <c r="Y475" s="67">
        <f>ROUNDDOWN(W475*X475,-3)</f>
        <v>3000000</v>
      </c>
      <c r="Z475" s="247"/>
      <c r="AA475" s="244"/>
    </row>
    <row r="476" spans="1:29" ht="13.2" x14ac:dyDescent="0.25">
      <c r="A476" s="1" t="s">
        <v>407</v>
      </c>
      <c r="B476" s="65"/>
      <c r="C476" s="66" t="s">
        <v>556</v>
      </c>
      <c r="D476" s="65">
        <v>4</v>
      </c>
      <c r="E476" s="65" t="s">
        <v>120</v>
      </c>
      <c r="F476" s="67">
        <v>1500000</v>
      </c>
      <c r="G476" s="154">
        <f>ROUNDDOWN(D476*F476,-3)</f>
        <v>6000000</v>
      </c>
      <c r="H476" s="188"/>
      <c r="I476" s="66" t="s">
        <v>556</v>
      </c>
      <c r="J476" s="65" cm="1">
        <f t="array" aca="1" ref="J476" ca="1">INDIRECT($J$5&amp;ROW())</f>
        <v>4</v>
      </c>
      <c r="K476" s="65" t="s">
        <v>120</v>
      </c>
      <c r="L476" s="67" cm="1">
        <f t="array" aca="1" ref="L476" ca="1">INDIRECT($L$5&amp;ROW())</f>
        <v>1500000</v>
      </c>
      <c r="M476" s="67">
        <f ca="1">ROUNDDOWN(J476*L476,-3)</f>
        <v>6000000</v>
      </c>
      <c r="N476" s="67">
        <f ca="1">G476-M476</f>
        <v>0</v>
      </c>
      <c r="O476" s="154">
        <f ca="1">M476-Y476</f>
        <v>0</v>
      </c>
      <c r="P476" s="154">
        <f ca="1">IF(N476=0,O476-N476,IF(N476&lt;0,N476+O476,IF(N476&gt;0,N476-O476)))</f>
        <v>0</v>
      </c>
      <c r="Q476" s="240" t="str">
        <f ca="1">IF(AND(ISBLANK(H476),N476&lt;&gt;0),"Rev","")</f>
        <v/>
      </c>
      <c r="R476" s="244"/>
      <c r="S476" s="244"/>
      <c r="T476" s="65">
        <v>4</v>
      </c>
      <c r="U476" s="67">
        <v>1500000</v>
      </c>
      <c r="V476" s="67">
        <f>ROUNDDOWN(T476*U476,-3)</f>
        <v>6000000</v>
      </c>
      <c r="W476" s="247">
        <v>4</v>
      </c>
      <c r="X476" s="247">
        <v>1500000</v>
      </c>
      <c r="Y476" s="67">
        <f>ROUNDDOWN(W476*X476,-3)</f>
        <v>6000000</v>
      </c>
      <c r="Z476" s="247"/>
      <c r="AA476" s="244"/>
    </row>
    <row r="477" spans="1:29" ht="13.2" x14ac:dyDescent="0.25">
      <c r="A477" s="1" t="s">
        <v>875</v>
      </c>
      <c r="B477" s="65"/>
      <c r="C477" s="66" t="s">
        <v>557</v>
      </c>
      <c r="D477" s="65">
        <v>4</v>
      </c>
      <c r="E477" s="65" t="s">
        <v>120</v>
      </c>
      <c r="F477" s="67">
        <v>1500000</v>
      </c>
      <c r="G477" s="154">
        <f>ROUNDDOWN(D477*F477,-3)</f>
        <v>6000000</v>
      </c>
      <c r="H477" s="188"/>
      <c r="I477" s="66" t="s">
        <v>557</v>
      </c>
      <c r="J477" s="65" cm="1">
        <f t="array" aca="1" ref="J477" ca="1">INDIRECT($J$5&amp;ROW())</f>
        <v>4</v>
      </c>
      <c r="K477" s="65" t="s">
        <v>120</v>
      </c>
      <c r="L477" s="67" cm="1">
        <f t="array" aca="1" ref="L477" ca="1">INDIRECT($L$5&amp;ROW())</f>
        <v>1500000</v>
      </c>
      <c r="M477" s="67">
        <f ca="1">ROUNDDOWN(J477*L477,-3)</f>
        <v>6000000</v>
      </c>
      <c r="N477" s="67">
        <f ca="1">G477-M477</f>
        <v>0</v>
      </c>
      <c r="O477" s="154">
        <f ca="1">M477-Y477</f>
        <v>0</v>
      </c>
      <c r="P477" s="154">
        <f ca="1">IF(N477=0,O477-N477,IF(N477&lt;0,N477+O477,IF(N477&gt;0,N477-O477)))</f>
        <v>0</v>
      </c>
      <c r="Q477" s="240" t="str">
        <f ca="1">IF(AND(ISBLANK(H477),N477&lt;&gt;0),"Rev","")</f>
        <v/>
      </c>
      <c r="R477" s="244"/>
      <c r="S477" s="244"/>
      <c r="T477" s="65">
        <v>4</v>
      </c>
      <c r="U477" s="67">
        <v>1500000</v>
      </c>
      <c r="V477" s="67">
        <f>ROUNDDOWN(T477*U477,-3)</f>
        <v>6000000</v>
      </c>
      <c r="W477" s="247">
        <v>4</v>
      </c>
      <c r="X477" s="247">
        <v>1500000</v>
      </c>
      <c r="Y477" s="67">
        <f>ROUNDDOWN(W477*X477,-3)</f>
        <v>6000000</v>
      </c>
      <c r="Z477" s="247"/>
      <c r="AA477" s="244"/>
    </row>
    <row r="478" spans="1:29" ht="13.2" x14ac:dyDescent="0.25">
      <c r="A478" s="1" t="s">
        <v>876</v>
      </c>
      <c r="B478" s="65"/>
      <c r="C478" s="66" t="s">
        <v>558</v>
      </c>
      <c r="D478" s="65">
        <v>4</v>
      </c>
      <c r="E478" s="65" t="s">
        <v>120</v>
      </c>
      <c r="F478" s="67">
        <v>1000000</v>
      </c>
      <c r="G478" s="154">
        <f>ROUNDDOWN(D478*F478,-3)</f>
        <v>4000000</v>
      </c>
      <c r="H478" s="188"/>
      <c r="I478" s="66" t="s">
        <v>558</v>
      </c>
      <c r="J478" s="65" cm="1">
        <f t="array" aca="1" ref="J478" ca="1">INDIRECT($J$5&amp;ROW())</f>
        <v>4</v>
      </c>
      <c r="K478" s="65" t="s">
        <v>120</v>
      </c>
      <c r="L478" s="67" cm="1">
        <f t="array" aca="1" ref="L478" ca="1">INDIRECT($L$5&amp;ROW())</f>
        <v>1000000</v>
      </c>
      <c r="M478" s="67">
        <f ca="1">ROUNDDOWN(J478*L478,-3)</f>
        <v>4000000</v>
      </c>
      <c r="N478" s="67">
        <f ca="1">G478-M478</f>
        <v>0</v>
      </c>
      <c r="O478" s="154">
        <f ca="1">M478-Y478</f>
        <v>0</v>
      </c>
      <c r="P478" s="154">
        <f ca="1">IF(N478=0,O478-N478,IF(N478&lt;0,N478+O478,IF(N478&gt;0,N478-O478)))</f>
        <v>0</v>
      </c>
      <c r="Q478" s="240" t="str">
        <f ca="1">IF(AND(ISBLANK(H478),N478&lt;&gt;0),"Rev","")</f>
        <v/>
      </c>
      <c r="R478" s="244"/>
      <c r="S478" s="244"/>
      <c r="T478" s="65">
        <v>4</v>
      </c>
      <c r="U478" s="67">
        <v>1000000</v>
      </c>
      <c r="V478" s="67">
        <f>ROUNDDOWN(T478*U478,-3)</f>
        <v>4000000</v>
      </c>
      <c r="W478" s="247">
        <v>4</v>
      </c>
      <c r="X478" s="247">
        <v>1000000</v>
      </c>
      <c r="Y478" s="67">
        <f>ROUNDDOWN(W478*X478,-3)</f>
        <v>4000000</v>
      </c>
      <c r="Z478" s="247"/>
      <c r="AA478" s="244"/>
    </row>
    <row r="479" spans="1:29" ht="13.2" x14ac:dyDescent="0.25">
      <c r="A479" s="1" t="s">
        <v>408</v>
      </c>
      <c r="B479" s="62" t="s">
        <v>525</v>
      </c>
      <c r="C479" s="63" t="s">
        <v>35</v>
      </c>
      <c r="D479" s="62"/>
      <c r="E479" s="62"/>
      <c r="F479" s="64"/>
      <c r="G479" s="153">
        <f>G480</f>
        <v>32120000</v>
      </c>
      <c r="H479" s="187" t="s">
        <v>525</v>
      </c>
      <c r="I479" s="63" t="s">
        <v>35</v>
      </c>
      <c r="J479" s="62"/>
      <c r="K479" s="62"/>
      <c r="L479" s="64"/>
      <c r="M479" s="64">
        <f ca="1">M480</f>
        <v>32120000</v>
      </c>
      <c r="N479" s="64">
        <f ca="1">N480</f>
        <v>0</v>
      </c>
      <c r="O479" s="153">
        <f ca="1">O480</f>
        <v>0</v>
      </c>
      <c r="P479" s="153">
        <f ca="1">P480</f>
        <v>0</v>
      </c>
      <c r="Q479" s="280"/>
      <c r="R479" s="244"/>
      <c r="S479" s="244"/>
      <c r="T479" s="62"/>
      <c r="U479" s="64"/>
      <c r="V479" s="64"/>
      <c r="W479" s="247"/>
      <c r="X479" s="244"/>
      <c r="Y479" s="244"/>
      <c r="Z479" s="247"/>
      <c r="AA479" s="244"/>
      <c r="AC479" s="311" t="s">
        <v>510</v>
      </c>
    </row>
    <row r="480" spans="1:29" ht="13.2" x14ac:dyDescent="0.25">
      <c r="A480" s="1" t="s">
        <v>409</v>
      </c>
      <c r="B480" s="65"/>
      <c r="C480" s="66" t="s">
        <v>877</v>
      </c>
      <c r="D480" s="65">
        <v>10</v>
      </c>
      <c r="E480" s="65" t="s">
        <v>26</v>
      </c>
      <c r="F480" s="67">
        <v>3212000</v>
      </c>
      <c r="G480" s="154">
        <f>ROUNDDOWN(D480*F480,-3)</f>
        <v>32120000</v>
      </c>
      <c r="H480" s="188"/>
      <c r="I480" s="66" t="s">
        <v>877</v>
      </c>
      <c r="J480" s="65" cm="1">
        <f t="array" aca="1" ref="J480" ca="1">INDIRECT($J$5&amp;ROW())</f>
        <v>10</v>
      </c>
      <c r="K480" s="65" t="s">
        <v>26</v>
      </c>
      <c r="L480" s="67" cm="1">
        <f t="array" aca="1" ref="L480" ca="1">INDIRECT($L$5&amp;ROW())</f>
        <v>3212000</v>
      </c>
      <c r="M480" s="67">
        <f ca="1">ROUNDDOWN(J480*L480,-3)</f>
        <v>32120000</v>
      </c>
      <c r="N480" s="67">
        <f ca="1">G480-M480</f>
        <v>0</v>
      </c>
      <c r="O480" s="154">
        <f ca="1">M480-Y480</f>
        <v>0</v>
      </c>
      <c r="P480" s="154">
        <f ca="1">IF(N480=0,O480-N480,IF(N480&lt;0,N480+O480,IF(N480&gt;0,N480-O480)))</f>
        <v>0</v>
      </c>
      <c r="Q480" s="240" t="str">
        <f ca="1">IF(AND(ISBLANK(H480),N480&lt;&gt;0),"Rev","")</f>
        <v/>
      </c>
      <c r="R480" s="244"/>
      <c r="S480" s="244"/>
      <c r="T480" s="65">
        <v>10</v>
      </c>
      <c r="U480" s="67">
        <v>3212000</v>
      </c>
      <c r="V480" s="67">
        <f>ROUNDDOWN(T480*U480,-3)</f>
        <v>32120000</v>
      </c>
      <c r="W480" s="247">
        <v>10</v>
      </c>
      <c r="X480" s="247">
        <v>3212000</v>
      </c>
      <c r="Y480" s="67">
        <f>ROUNDDOWN(W480*X480,-3)</f>
        <v>32120000</v>
      </c>
      <c r="Z480" s="247"/>
      <c r="AA480" s="244"/>
    </row>
    <row r="481" spans="1:29" ht="13.2" x14ac:dyDescent="0.25">
      <c r="A481" s="1" t="s">
        <v>878</v>
      </c>
      <c r="B481" s="74" t="s">
        <v>583</v>
      </c>
      <c r="C481" s="75" t="s">
        <v>80</v>
      </c>
      <c r="D481" s="74"/>
      <c r="E481" s="74"/>
      <c r="F481" s="76"/>
      <c r="G481" s="157">
        <f>G482</f>
        <v>1200000</v>
      </c>
      <c r="H481" s="191" t="s">
        <v>583</v>
      </c>
      <c r="I481" s="75" t="s">
        <v>80</v>
      </c>
      <c r="J481" s="74"/>
      <c r="K481" s="74"/>
      <c r="L481" s="76"/>
      <c r="M481" s="76">
        <f ca="1">M482</f>
        <v>1200000</v>
      </c>
      <c r="N481" s="76">
        <f ca="1">N482</f>
        <v>0</v>
      </c>
      <c r="O481" s="157">
        <f ca="1">O482</f>
        <v>0</v>
      </c>
      <c r="P481" s="157">
        <f ca="1">P482</f>
        <v>0</v>
      </c>
      <c r="Q481" s="283"/>
      <c r="R481" s="244"/>
      <c r="S481" s="244"/>
      <c r="T481" s="74"/>
      <c r="U481" s="76"/>
      <c r="V481" s="76"/>
      <c r="W481" s="247"/>
      <c r="X481" s="244"/>
      <c r="Y481" s="244"/>
      <c r="Z481" s="247"/>
      <c r="AA481" s="244"/>
      <c r="AC481" s="311" t="s">
        <v>510</v>
      </c>
    </row>
    <row r="482" spans="1:29" ht="13.2" x14ac:dyDescent="0.25">
      <c r="A482" s="1" t="s">
        <v>879</v>
      </c>
      <c r="B482" s="65"/>
      <c r="C482" s="66" t="s">
        <v>873</v>
      </c>
      <c r="D482" s="65">
        <v>8</v>
      </c>
      <c r="E482" s="65" t="s">
        <v>26</v>
      </c>
      <c r="F482" s="67">
        <v>150000</v>
      </c>
      <c r="G482" s="154">
        <f>ROUNDDOWN(D482*F482,-3)</f>
        <v>1200000</v>
      </c>
      <c r="H482" s="188"/>
      <c r="I482" s="66" t="s">
        <v>873</v>
      </c>
      <c r="J482" s="65" cm="1">
        <f t="array" aca="1" ref="J482" ca="1">INDIRECT($J$5&amp;ROW())</f>
        <v>8</v>
      </c>
      <c r="K482" s="65" t="s">
        <v>26</v>
      </c>
      <c r="L482" s="67" cm="1">
        <f t="array" aca="1" ref="L482" ca="1">INDIRECT($L$5&amp;ROW())</f>
        <v>150000</v>
      </c>
      <c r="M482" s="67">
        <f ca="1">ROUNDDOWN(J482*L482,-3)</f>
        <v>1200000</v>
      </c>
      <c r="N482" s="67">
        <f ca="1">G482-M482</f>
        <v>0</v>
      </c>
      <c r="O482" s="154">
        <f ca="1">M482-Y482</f>
        <v>0</v>
      </c>
      <c r="P482" s="154">
        <f ca="1">IF(N482=0,O482-N482,IF(N482&lt;0,N482+O482,IF(N482&gt;0,N482-O482)))</f>
        <v>0</v>
      </c>
      <c r="Q482" s="240" t="str">
        <f ca="1">IF(AND(ISBLANK(H482),N482&lt;&gt;0),"Rev","")</f>
        <v/>
      </c>
      <c r="R482" s="244"/>
      <c r="S482" s="244"/>
      <c r="T482" s="65">
        <v>8</v>
      </c>
      <c r="U482" s="67">
        <v>150000</v>
      </c>
      <c r="V482" s="67">
        <f>ROUNDDOWN(T482*U482,-3)</f>
        <v>1200000</v>
      </c>
      <c r="W482" s="247">
        <v>8</v>
      </c>
      <c r="X482" s="247">
        <v>150000</v>
      </c>
      <c r="Y482" s="67">
        <f>ROUNDDOWN(W482*X482,-3)</f>
        <v>1200000</v>
      </c>
      <c r="Z482" s="247"/>
      <c r="AA482" s="244"/>
    </row>
    <row r="483" spans="1:29" ht="13.2" x14ac:dyDescent="0.25">
      <c r="A483" s="1" t="s">
        <v>410</v>
      </c>
      <c r="B483" s="80" t="s">
        <v>91</v>
      </c>
      <c r="C483" s="81" t="s">
        <v>426</v>
      </c>
      <c r="D483" s="80"/>
      <c r="E483" s="80"/>
      <c r="F483" s="82"/>
      <c r="G483" s="159">
        <f>SUM(G484,G490,G492)</f>
        <v>70870000</v>
      </c>
      <c r="H483" s="193" t="s">
        <v>91</v>
      </c>
      <c r="I483" s="81" t="s">
        <v>426</v>
      </c>
      <c r="J483" s="80"/>
      <c r="K483" s="80"/>
      <c r="L483" s="82"/>
      <c r="M483" s="82">
        <f ca="1">SUM(M484,M490,M492)</f>
        <v>70870000</v>
      </c>
      <c r="N483" s="82">
        <f ca="1">SUM(N484,N490,N492)</f>
        <v>0</v>
      </c>
      <c r="O483" s="159">
        <f ca="1">SUM(O484,O490,O492)</f>
        <v>0</v>
      </c>
      <c r="P483" s="159">
        <f ca="1">SUM(P484,P490,P492)</f>
        <v>0</v>
      </c>
      <c r="Q483" s="285"/>
      <c r="R483" s="244" t="s">
        <v>505</v>
      </c>
      <c r="S483" s="244" t="s">
        <v>510</v>
      </c>
      <c r="T483" s="80"/>
      <c r="U483" s="82"/>
      <c r="V483" s="82"/>
      <c r="W483" s="247"/>
      <c r="X483" s="244"/>
      <c r="Y483" s="244"/>
      <c r="Z483" s="247"/>
      <c r="AA483" s="244"/>
      <c r="AC483" s="311"/>
    </row>
    <row r="484" spans="1:29" ht="13.2" x14ac:dyDescent="0.25">
      <c r="A484" s="1" t="s">
        <v>411</v>
      </c>
      <c r="B484" s="68" t="s">
        <v>523</v>
      </c>
      <c r="C484" s="69" t="s">
        <v>24</v>
      </c>
      <c r="D484" s="68"/>
      <c r="E484" s="68"/>
      <c r="F484" s="70"/>
      <c r="G484" s="155">
        <f>SUM(G485:G489)</f>
        <v>28750000</v>
      </c>
      <c r="H484" s="189" t="s">
        <v>523</v>
      </c>
      <c r="I484" s="69" t="s">
        <v>24</v>
      </c>
      <c r="J484" s="68"/>
      <c r="K484" s="68"/>
      <c r="L484" s="70"/>
      <c r="M484" s="70">
        <f ca="1">SUM(M485:M489)</f>
        <v>28750000</v>
      </c>
      <c r="N484" s="70">
        <f ca="1">SUM(N485:N489)</f>
        <v>0</v>
      </c>
      <c r="O484" s="155">
        <f ca="1">SUM(O485:O489)</f>
        <v>0</v>
      </c>
      <c r="P484" s="155">
        <f ca="1">SUM(P485:P489)</f>
        <v>0</v>
      </c>
      <c r="Q484" s="281"/>
      <c r="R484" s="244"/>
      <c r="S484" s="244"/>
      <c r="T484" s="68"/>
      <c r="U484" s="70"/>
      <c r="V484" s="70"/>
      <c r="W484" s="247"/>
      <c r="X484" s="244"/>
      <c r="Y484" s="244"/>
      <c r="Z484" s="247"/>
      <c r="AA484" s="244"/>
      <c r="AC484" s="311" t="s">
        <v>510</v>
      </c>
    </row>
    <row r="485" spans="1:29" ht="13.2" x14ac:dyDescent="0.25">
      <c r="A485" s="1" t="s">
        <v>412</v>
      </c>
      <c r="B485" s="65"/>
      <c r="C485" s="66" t="s">
        <v>555</v>
      </c>
      <c r="D485" s="65">
        <v>50</v>
      </c>
      <c r="E485" s="65" t="s">
        <v>26</v>
      </c>
      <c r="F485" s="67">
        <v>75000</v>
      </c>
      <c r="G485" s="154">
        <f>ROUNDDOWN(D485*F485,-3)</f>
        <v>3750000</v>
      </c>
      <c r="H485" s="188"/>
      <c r="I485" s="66" t="s">
        <v>555</v>
      </c>
      <c r="J485" s="65" cm="1">
        <f t="array" aca="1" ref="J485" ca="1">INDIRECT($J$5&amp;ROW())</f>
        <v>50</v>
      </c>
      <c r="K485" s="65" t="s">
        <v>26</v>
      </c>
      <c r="L485" s="67" cm="1">
        <f t="array" aca="1" ref="L485" ca="1">INDIRECT($L$5&amp;ROW())</f>
        <v>75000</v>
      </c>
      <c r="M485" s="67">
        <f ca="1">ROUNDDOWN(J485*L485,-3)</f>
        <v>3750000</v>
      </c>
      <c r="N485" s="67">
        <f ca="1">G485-M485</f>
        <v>0</v>
      </c>
      <c r="O485" s="154">
        <f ca="1">M485-Y485</f>
        <v>0</v>
      </c>
      <c r="P485" s="154">
        <f ca="1">IF(N485=0,O485-N485,IF(N485&lt;0,N485+O485,IF(N485&gt;0,N485-O485)))</f>
        <v>0</v>
      </c>
      <c r="Q485" s="240" t="str">
        <f ca="1">IF(AND(ISBLANK(H485),N485&lt;&gt;0),"Rev","")</f>
        <v/>
      </c>
      <c r="R485" s="244"/>
      <c r="S485" s="244"/>
      <c r="T485" s="65">
        <v>50</v>
      </c>
      <c r="U485" s="67">
        <v>75000</v>
      </c>
      <c r="V485" s="67">
        <f>ROUNDDOWN(T485*U485,-3)</f>
        <v>3750000</v>
      </c>
      <c r="W485" s="247">
        <v>50</v>
      </c>
      <c r="X485" s="247">
        <v>75000</v>
      </c>
      <c r="Y485" s="67">
        <f>ROUNDDOWN(W485*X485,-3)</f>
        <v>3750000</v>
      </c>
      <c r="Z485" s="247"/>
      <c r="AA485" s="244"/>
    </row>
    <row r="486" spans="1:29" ht="13.2" x14ac:dyDescent="0.25">
      <c r="A486" s="1" t="s">
        <v>413</v>
      </c>
      <c r="B486" s="65"/>
      <c r="C486" s="66" t="s">
        <v>880</v>
      </c>
      <c r="D486" s="65">
        <v>6</v>
      </c>
      <c r="E486" s="65" t="s">
        <v>59</v>
      </c>
      <c r="F486" s="67">
        <v>1500000</v>
      </c>
      <c r="G486" s="154">
        <f>ROUNDDOWN(D486*F486,-3)</f>
        <v>9000000</v>
      </c>
      <c r="H486" s="188"/>
      <c r="I486" s="66" t="s">
        <v>880</v>
      </c>
      <c r="J486" s="65" cm="1">
        <f t="array" aca="1" ref="J486" ca="1">INDIRECT($J$5&amp;ROW())</f>
        <v>6</v>
      </c>
      <c r="K486" s="65" t="s">
        <v>59</v>
      </c>
      <c r="L486" s="67" cm="1">
        <f t="array" aca="1" ref="L486" ca="1">INDIRECT($L$5&amp;ROW())</f>
        <v>1500000</v>
      </c>
      <c r="M486" s="67">
        <f ca="1">ROUNDDOWN(J486*L486,-3)</f>
        <v>9000000</v>
      </c>
      <c r="N486" s="67">
        <f ca="1">G486-M486</f>
        <v>0</v>
      </c>
      <c r="O486" s="154">
        <f ca="1">M486-Y486</f>
        <v>0</v>
      </c>
      <c r="P486" s="154">
        <f ca="1">IF(N486=0,O486-N486,IF(N486&lt;0,N486+O486,IF(N486&gt;0,N486-O486)))</f>
        <v>0</v>
      </c>
      <c r="Q486" s="240" t="str">
        <f ca="1">IF(AND(ISBLANK(H486),N486&lt;&gt;0),"Rev","")</f>
        <v/>
      </c>
      <c r="R486" s="244"/>
      <c r="S486" s="244"/>
      <c r="T486" s="65">
        <v>6</v>
      </c>
      <c r="U486" s="67">
        <v>1500000</v>
      </c>
      <c r="V486" s="67">
        <f>ROUNDDOWN(T486*U486,-3)</f>
        <v>9000000</v>
      </c>
      <c r="W486" s="247">
        <v>6</v>
      </c>
      <c r="X486" s="247">
        <v>1500000</v>
      </c>
      <c r="Y486" s="67">
        <f>ROUNDDOWN(W486*X486,-3)</f>
        <v>9000000</v>
      </c>
      <c r="Z486" s="247"/>
      <c r="AA486" s="244"/>
    </row>
    <row r="487" spans="1:29" ht="13.2" x14ac:dyDescent="0.25">
      <c r="A487" s="1" t="s">
        <v>881</v>
      </c>
      <c r="B487" s="65"/>
      <c r="C487" s="66" t="s">
        <v>882</v>
      </c>
      <c r="D487" s="65">
        <v>4</v>
      </c>
      <c r="E487" s="65" t="s">
        <v>120</v>
      </c>
      <c r="F487" s="67">
        <v>1500000</v>
      </c>
      <c r="G487" s="154">
        <f>ROUNDDOWN(D487*F487,-3)</f>
        <v>6000000</v>
      </c>
      <c r="H487" s="188"/>
      <c r="I487" s="66" t="s">
        <v>882</v>
      </c>
      <c r="J487" s="65" cm="1">
        <f t="array" aca="1" ref="J487" ca="1">INDIRECT($J$5&amp;ROW())</f>
        <v>4</v>
      </c>
      <c r="K487" s="65" t="s">
        <v>120</v>
      </c>
      <c r="L487" s="67" cm="1">
        <f t="array" aca="1" ref="L487" ca="1">INDIRECT($L$5&amp;ROW())</f>
        <v>1500000</v>
      </c>
      <c r="M487" s="67">
        <f ca="1">ROUNDDOWN(J487*L487,-3)</f>
        <v>6000000</v>
      </c>
      <c r="N487" s="67">
        <f ca="1">G487-M487</f>
        <v>0</v>
      </c>
      <c r="O487" s="154">
        <f ca="1">M487-Y487</f>
        <v>0</v>
      </c>
      <c r="P487" s="154">
        <f ca="1">IF(N487=0,O487-N487,IF(N487&lt;0,N487+O487,IF(N487&gt;0,N487-O487)))</f>
        <v>0</v>
      </c>
      <c r="Q487" s="240" t="str">
        <f ca="1">IF(AND(ISBLANK(H487),N487&lt;&gt;0),"Rev","")</f>
        <v/>
      </c>
      <c r="R487" s="244"/>
      <c r="S487" s="244"/>
      <c r="T487" s="65">
        <v>4</v>
      </c>
      <c r="U487" s="67">
        <v>1500000</v>
      </c>
      <c r="V487" s="67">
        <f>ROUNDDOWN(T487*U487,-3)</f>
        <v>6000000</v>
      </c>
      <c r="W487" s="247">
        <v>4</v>
      </c>
      <c r="X487" s="247">
        <v>1500000</v>
      </c>
      <c r="Y487" s="67">
        <f>ROUNDDOWN(W487*X487,-3)</f>
        <v>6000000</v>
      </c>
      <c r="Z487" s="247"/>
      <c r="AA487" s="244"/>
    </row>
    <row r="488" spans="1:29" ht="13.2" x14ac:dyDescent="0.25">
      <c r="A488" s="1" t="s">
        <v>883</v>
      </c>
      <c r="B488" s="65"/>
      <c r="C488" s="66" t="s">
        <v>884</v>
      </c>
      <c r="D488" s="65">
        <v>4</v>
      </c>
      <c r="E488" s="65" t="s">
        <v>120</v>
      </c>
      <c r="F488" s="67">
        <v>1500000</v>
      </c>
      <c r="G488" s="154">
        <f>ROUNDDOWN(D488*F488,-3)</f>
        <v>6000000</v>
      </c>
      <c r="H488" s="188"/>
      <c r="I488" s="66" t="s">
        <v>884</v>
      </c>
      <c r="J488" s="65" cm="1">
        <f t="array" aca="1" ref="J488" ca="1">INDIRECT($J$5&amp;ROW())</f>
        <v>4</v>
      </c>
      <c r="K488" s="65" t="s">
        <v>120</v>
      </c>
      <c r="L488" s="67" cm="1">
        <f t="array" aca="1" ref="L488" ca="1">INDIRECT($L$5&amp;ROW())</f>
        <v>1500000</v>
      </c>
      <c r="M488" s="67">
        <f ca="1">ROUNDDOWN(J488*L488,-3)</f>
        <v>6000000</v>
      </c>
      <c r="N488" s="67">
        <f ca="1">G488-M488</f>
        <v>0</v>
      </c>
      <c r="O488" s="154">
        <f ca="1">M488-Y488</f>
        <v>0</v>
      </c>
      <c r="P488" s="154">
        <f ca="1">IF(N488=0,O488-N488,IF(N488&lt;0,N488+O488,IF(N488&gt;0,N488-O488)))</f>
        <v>0</v>
      </c>
      <c r="Q488" s="240" t="str">
        <f ca="1">IF(AND(ISBLANK(H488),N488&lt;&gt;0),"Rev","")</f>
        <v/>
      </c>
      <c r="R488" s="244"/>
      <c r="S488" s="244"/>
      <c r="T488" s="65">
        <v>4</v>
      </c>
      <c r="U488" s="67">
        <v>1500000</v>
      </c>
      <c r="V488" s="67">
        <f>ROUNDDOWN(T488*U488,-3)</f>
        <v>6000000</v>
      </c>
      <c r="W488" s="247">
        <v>4</v>
      </c>
      <c r="X488" s="247">
        <v>1500000</v>
      </c>
      <c r="Y488" s="67">
        <f>ROUNDDOWN(W488*X488,-3)</f>
        <v>6000000</v>
      </c>
      <c r="Z488" s="247"/>
      <c r="AA488" s="244"/>
    </row>
    <row r="489" spans="1:29" ht="13.2" x14ac:dyDescent="0.25">
      <c r="A489" s="1" t="s">
        <v>885</v>
      </c>
      <c r="B489" s="65"/>
      <c r="C489" s="66" t="s">
        <v>886</v>
      </c>
      <c r="D489" s="65">
        <v>4</v>
      </c>
      <c r="E489" s="65" t="s">
        <v>120</v>
      </c>
      <c r="F489" s="67">
        <v>1000000</v>
      </c>
      <c r="G489" s="154">
        <f>ROUNDDOWN(D489*F489,-3)</f>
        <v>4000000</v>
      </c>
      <c r="H489" s="188"/>
      <c r="I489" s="66" t="s">
        <v>886</v>
      </c>
      <c r="J489" s="65" cm="1">
        <f t="array" aca="1" ref="J489" ca="1">INDIRECT($J$5&amp;ROW())</f>
        <v>4</v>
      </c>
      <c r="K489" s="65" t="s">
        <v>120</v>
      </c>
      <c r="L489" s="67" cm="1">
        <f t="array" aca="1" ref="L489" ca="1">INDIRECT($L$5&amp;ROW())</f>
        <v>1000000</v>
      </c>
      <c r="M489" s="67">
        <f ca="1">ROUNDDOWN(J489*L489,-3)</f>
        <v>4000000</v>
      </c>
      <c r="N489" s="67">
        <f ca="1">G489-M489</f>
        <v>0</v>
      </c>
      <c r="O489" s="154">
        <f ca="1">M489-Y489</f>
        <v>0</v>
      </c>
      <c r="P489" s="154">
        <f ca="1">IF(N489=0,O489-N489,IF(N489&lt;0,N489+O489,IF(N489&gt;0,N489-O489)))</f>
        <v>0</v>
      </c>
      <c r="Q489" s="240" t="str">
        <f ca="1">IF(AND(ISBLANK(H489),N489&lt;&gt;0),"Rev","")</f>
        <v/>
      </c>
      <c r="R489" s="244"/>
      <c r="S489" s="244"/>
      <c r="T489" s="65">
        <v>4</v>
      </c>
      <c r="U489" s="67">
        <v>1000000</v>
      </c>
      <c r="V489" s="67">
        <f>ROUNDDOWN(T489*U489,-3)</f>
        <v>4000000</v>
      </c>
      <c r="W489" s="247">
        <v>4</v>
      </c>
      <c r="X489" s="247">
        <v>1000000</v>
      </c>
      <c r="Y489" s="67">
        <f>ROUNDDOWN(W489*X489,-3)</f>
        <v>4000000</v>
      </c>
      <c r="Z489" s="247"/>
      <c r="AA489" s="244"/>
    </row>
    <row r="490" spans="1:29" ht="13.2" x14ac:dyDescent="0.25">
      <c r="A490" s="1" t="s">
        <v>887</v>
      </c>
      <c r="B490" s="68" t="s">
        <v>525</v>
      </c>
      <c r="C490" s="69" t="s">
        <v>35</v>
      </c>
      <c r="D490" s="68"/>
      <c r="E490" s="68"/>
      <c r="F490" s="70"/>
      <c r="G490" s="155">
        <f>G491</f>
        <v>40320000</v>
      </c>
      <c r="H490" s="189" t="s">
        <v>525</v>
      </c>
      <c r="I490" s="69" t="s">
        <v>35</v>
      </c>
      <c r="J490" s="68"/>
      <c r="K490" s="68"/>
      <c r="L490" s="70"/>
      <c r="M490" s="70">
        <f ca="1">M491</f>
        <v>40320000</v>
      </c>
      <c r="N490" s="70">
        <f ca="1">N491</f>
        <v>0</v>
      </c>
      <c r="O490" s="155">
        <f ca="1">O491</f>
        <v>0</v>
      </c>
      <c r="P490" s="155">
        <f ca="1">P491</f>
        <v>0</v>
      </c>
      <c r="Q490" s="281"/>
      <c r="R490" s="244"/>
      <c r="S490" s="244"/>
      <c r="T490" s="68"/>
      <c r="U490" s="70"/>
      <c r="V490" s="70"/>
      <c r="W490" s="247"/>
      <c r="X490" s="244"/>
      <c r="Y490" s="244"/>
      <c r="Z490" s="247"/>
      <c r="AA490" s="244"/>
      <c r="AC490" s="311" t="s">
        <v>510</v>
      </c>
    </row>
    <row r="491" spans="1:29" ht="26.4" x14ac:dyDescent="0.25">
      <c r="A491" s="1" t="s">
        <v>888</v>
      </c>
      <c r="B491" s="65"/>
      <c r="C491" s="66" t="s">
        <v>889</v>
      </c>
      <c r="D491" s="65">
        <v>10</v>
      </c>
      <c r="E491" s="65" t="s">
        <v>26</v>
      </c>
      <c r="F491" s="67">
        <v>4032000</v>
      </c>
      <c r="G491" s="154">
        <f>ROUNDDOWN(D491*F491,-3)</f>
        <v>40320000</v>
      </c>
      <c r="H491" s="188"/>
      <c r="I491" s="66" t="s">
        <v>889</v>
      </c>
      <c r="J491" s="65" cm="1">
        <f t="array" aca="1" ref="J491" ca="1">INDIRECT($J$5&amp;ROW())</f>
        <v>10</v>
      </c>
      <c r="K491" s="65" t="s">
        <v>26</v>
      </c>
      <c r="L491" s="67" cm="1">
        <f t="array" aca="1" ref="L491" ca="1">INDIRECT($L$5&amp;ROW())</f>
        <v>4032000</v>
      </c>
      <c r="M491" s="67">
        <f ca="1">ROUNDDOWN(J491*L491,-3)</f>
        <v>40320000</v>
      </c>
      <c r="N491" s="67">
        <f ca="1">G491-M491</f>
        <v>0</v>
      </c>
      <c r="O491" s="154">
        <f ca="1">M491-Y491</f>
        <v>0</v>
      </c>
      <c r="P491" s="154">
        <f ca="1">IF(N491=0,O491-N491,IF(N491&lt;0,N491+O491,IF(N491&gt;0,N491-O491)))</f>
        <v>0</v>
      </c>
      <c r="Q491" s="240" t="str">
        <f ca="1">IF(AND(ISBLANK(H491),N491&lt;&gt;0),"Rev","")</f>
        <v/>
      </c>
      <c r="R491" s="244"/>
      <c r="S491" s="244"/>
      <c r="T491" s="65">
        <v>10</v>
      </c>
      <c r="U491" s="67">
        <v>4032000</v>
      </c>
      <c r="V491" s="67">
        <f>ROUNDDOWN(T491*U491,-3)</f>
        <v>40320000</v>
      </c>
      <c r="W491" s="247">
        <v>10</v>
      </c>
      <c r="X491" s="247">
        <v>4032000</v>
      </c>
      <c r="Y491" s="67">
        <f>ROUNDDOWN(W491*X491,-3)</f>
        <v>40320000</v>
      </c>
      <c r="Z491" s="247"/>
      <c r="AA491" s="244"/>
    </row>
    <row r="492" spans="1:29" ht="13.2" x14ac:dyDescent="0.25">
      <c r="A492" s="1" t="s">
        <v>890</v>
      </c>
      <c r="B492" s="68" t="s">
        <v>583</v>
      </c>
      <c r="C492" s="69" t="s">
        <v>80</v>
      </c>
      <c r="D492" s="68"/>
      <c r="E492" s="68"/>
      <c r="F492" s="70"/>
      <c r="G492" s="155">
        <f>G493</f>
        <v>1800000</v>
      </c>
      <c r="H492" s="189" t="s">
        <v>583</v>
      </c>
      <c r="I492" s="69" t="s">
        <v>80</v>
      </c>
      <c r="J492" s="68"/>
      <c r="K492" s="68"/>
      <c r="L492" s="70"/>
      <c r="M492" s="70">
        <f ca="1">M493</f>
        <v>1800000</v>
      </c>
      <c r="N492" s="70">
        <f ca="1">N493</f>
        <v>0</v>
      </c>
      <c r="O492" s="155">
        <f ca="1">O493</f>
        <v>0</v>
      </c>
      <c r="P492" s="155">
        <f ca="1">P493</f>
        <v>0</v>
      </c>
      <c r="Q492" s="281"/>
      <c r="R492" s="244"/>
      <c r="S492" s="244"/>
      <c r="T492" s="68"/>
      <c r="U492" s="70"/>
      <c r="V492" s="70"/>
      <c r="W492" s="247"/>
      <c r="X492" s="244"/>
      <c r="Y492" s="244"/>
      <c r="Z492" s="247"/>
      <c r="AA492" s="244"/>
      <c r="AC492" s="311" t="s">
        <v>510</v>
      </c>
    </row>
    <row r="493" spans="1:29" ht="13.2" x14ac:dyDescent="0.25">
      <c r="A493" s="1" t="s">
        <v>891</v>
      </c>
      <c r="B493" s="65"/>
      <c r="C493" s="66" t="s">
        <v>873</v>
      </c>
      <c r="D493" s="65">
        <v>12</v>
      </c>
      <c r="E493" s="65" t="s">
        <v>26</v>
      </c>
      <c r="F493" s="67">
        <v>150000</v>
      </c>
      <c r="G493" s="154">
        <f>ROUNDDOWN(D493*F493,-3)</f>
        <v>1800000</v>
      </c>
      <c r="H493" s="188"/>
      <c r="I493" s="66" t="s">
        <v>873</v>
      </c>
      <c r="J493" s="65" cm="1">
        <f t="array" aca="1" ref="J493" ca="1">INDIRECT($J$5&amp;ROW())</f>
        <v>12</v>
      </c>
      <c r="K493" s="65" t="s">
        <v>26</v>
      </c>
      <c r="L493" s="67" cm="1">
        <f t="array" aca="1" ref="L493" ca="1">INDIRECT($L$5&amp;ROW())</f>
        <v>150000</v>
      </c>
      <c r="M493" s="67">
        <f ca="1">ROUNDDOWN(J493*L493,-3)</f>
        <v>1800000</v>
      </c>
      <c r="N493" s="67">
        <f ca="1">G493-M493</f>
        <v>0</v>
      </c>
      <c r="O493" s="154">
        <f ca="1">M493-Y493</f>
        <v>0</v>
      </c>
      <c r="P493" s="154">
        <f ca="1">IF(N493=0,O493-N493,IF(N493&lt;0,N493+O493,IF(N493&gt;0,N493-O493)))</f>
        <v>0</v>
      </c>
      <c r="Q493" s="240" t="str">
        <f ca="1">IF(AND(ISBLANK(H493),N493&lt;&gt;0),"Rev","")</f>
        <v/>
      </c>
      <c r="R493" s="244"/>
      <c r="S493" s="244"/>
      <c r="T493" s="65">
        <v>12</v>
      </c>
      <c r="U493" s="67">
        <v>150000</v>
      </c>
      <c r="V493" s="67">
        <f>ROUNDDOWN(T493*U493,-3)</f>
        <v>1800000</v>
      </c>
      <c r="W493" s="247">
        <v>12</v>
      </c>
      <c r="X493" s="247">
        <v>150000</v>
      </c>
      <c r="Y493" s="67">
        <f>ROUNDDOWN(W493*X493,-3)</f>
        <v>1800000</v>
      </c>
      <c r="Z493" s="247"/>
      <c r="AA493" s="244"/>
    </row>
    <row r="494" spans="1:29" ht="13.2" x14ac:dyDescent="0.25">
      <c r="A494" s="1" t="s">
        <v>414</v>
      </c>
      <c r="B494" s="71" t="s">
        <v>167</v>
      </c>
      <c r="C494" s="72" t="s">
        <v>892</v>
      </c>
      <c r="D494" s="71"/>
      <c r="E494" s="71"/>
      <c r="F494" s="73"/>
      <c r="G494" s="156">
        <f>SUM(G495,G500,G502)</f>
        <v>51379000</v>
      </c>
      <c r="H494" s="190" t="s">
        <v>167</v>
      </c>
      <c r="I494" s="72" t="s">
        <v>892</v>
      </c>
      <c r="J494" s="71"/>
      <c r="K494" s="71"/>
      <c r="L494" s="73"/>
      <c r="M494" s="73">
        <f ca="1">SUM(M495,M500,M502)</f>
        <v>155000000</v>
      </c>
      <c r="N494" s="73">
        <f ca="1">SUM(N495,N500,N502)</f>
        <v>-103621000</v>
      </c>
      <c r="O494" s="156">
        <f ca="1">SUM(O495,O500,O502)</f>
        <v>0</v>
      </c>
      <c r="P494" s="156">
        <f ca="1">SUM(P495,P500,P502)</f>
        <v>-103621000</v>
      </c>
      <c r="Q494" s="282"/>
      <c r="R494" s="244" t="s">
        <v>505</v>
      </c>
      <c r="S494" s="244" t="s">
        <v>510</v>
      </c>
      <c r="T494" s="71"/>
      <c r="U494" s="73"/>
      <c r="V494" s="73"/>
      <c r="W494" s="247"/>
      <c r="X494" s="244"/>
      <c r="Y494" s="244"/>
      <c r="Z494" s="247"/>
      <c r="AA494" s="244"/>
      <c r="AC494" s="311"/>
    </row>
    <row r="495" spans="1:29" ht="13.2" x14ac:dyDescent="0.25">
      <c r="A495" s="1" t="s">
        <v>415</v>
      </c>
      <c r="B495" s="68" t="s">
        <v>523</v>
      </c>
      <c r="C495" s="69" t="s">
        <v>24</v>
      </c>
      <c r="D495" s="68"/>
      <c r="E495" s="68"/>
      <c r="F495" s="70"/>
      <c r="G495" s="155">
        <f>SUM(G496:G499)</f>
        <v>28500000</v>
      </c>
      <c r="H495" s="189" t="s">
        <v>523</v>
      </c>
      <c r="I495" s="69" t="s">
        <v>24</v>
      </c>
      <c r="J495" s="68"/>
      <c r="K495" s="68"/>
      <c r="L495" s="70"/>
      <c r="M495" s="70">
        <f ca="1">SUM(M496:M499)</f>
        <v>28500000</v>
      </c>
      <c r="N495" s="70">
        <f ca="1">SUM(N496:N499)</f>
        <v>0</v>
      </c>
      <c r="O495" s="155">
        <f ca="1">SUM(O496:O499)</f>
        <v>0</v>
      </c>
      <c r="P495" s="155">
        <f ca="1">SUM(P496:P499)</f>
        <v>0</v>
      </c>
      <c r="Q495" s="281"/>
      <c r="R495" s="244"/>
      <c r="S495" s="244"/>
      <c r="T495" s="68"/>
      <c r="U495" s="70"/>
      <c r="V495" s="70"/>
      <c r="W495" s="247"/>
      <c r="X495" s="244"/>
      <c r="Y495" s="244"/>
      <c r="Z495" s="247"/>
      <c r="AA495" s="244"/>
      <c r="AC495" s="311" t="s">
        <v>510</v>
      </c>
    </row>
    <row r="496" spans="1:29" ht="13.2" x14ac:dyDescent="0.25">
      <c r="A496" s="25" t="s">
        <v>416</v>
      </c>
      <c r="B496" s="65"/>
      <c r="C496" s="66" t="s">
        <v>555</v>
      </c>
      <c r="D496" s="65">
        <v>60</v>
      </c>
      <c r="E496" s="65" t="s">
        <v>26</v>
      </c>
      <c r="F496" s="67">
        <v>75000</v>
      </c>
      <c r="G496" s="154">
        <f>ROUNDDOWN(D496*F496,-3)</f>
        <v>4500000</v>
      </c>
      <c r="H496" s="188"/>
      <c r="I496" s="66" t="s">
        <v>555</v>
      </c>
      <c r="J496" s="65" cm="1">
        <f t="array" aca="1" ref="J496" ca="1">INDIRECT($J$5&amp;ROW())</f>
        <v>60</v>
      </c>
      <c r="K496" s="65" t="s">
        <v>26</v>
      </c>
      <c r="L496" s="67" cm="1">
        <f t="array" aca="1" ref="L496" ca="1">INDIRECT($L$5&amp;ROW())</f>
        <v>75000</v>
      </c>
      <c r="M496" s="67">
        <f ca="1">ROUNDDOWN(J496*L496,-3)</f>
        <v>4500000</v>
      </c>
      <c r="N496" s="67">
        <f ca="1">G496-M496</f>
        <v>0</v>
      </c>
      <c r="O496" s="154">
        <f ca="1">M496-Y496</f>
        <v>0</v>
      </c>
      <c r="P496" s="154">
        <f ca="1">IF(N496=0,O496-N496,IF(N496&lt;0,N496+O496,IF(N496&gt;0,N496-O496)))</f>
        <v>0</v>
      </c>
      <c r="Q496" s="240" t="str">
        <f ca="1">IF(AND(ISBLANK(H496),N496&lt;&gt;0),"Rev","")</f>
        <v/>
      </c>
      <c r="R496" s="244"/>
      <c r="S496" s="244"/>
      <c r="T496" s="65">
        <v>60</v>
      </c>
      <c r="U496" s="67">
        <v>75000</v>
      </c>
      <c r="V496" s="67">
        <f>ROUNDDOWN(T496*U496,-3)</f>
        <v>4500000</v>
      </c>
      <c r="W496" s="247">
        <v>60</v>
      </c>
      <c r="X496" s="247">
        <v>75000</v>
      </c>
      <c r="Y496" s="67">
        <f>ROUNDDOWN(W496*X496,-3)</f>
        <v>4500000</v>
      </c>
      <c r="Z496" s="247"/>
      <c r="AA496" s="244"/>
    </row>
    <row r="497" spans="1:29" ht="13.2" x14ac:dyDescent="0.25">
      <c r="A497" s="25" t="s">
        <v>417</v>
      </c>
      <c r="B497" s="65"/>
      <c r="C497" s="66" t="s">
        <v>893</v>
      </c>
      <c r="D497" s="65">
        <v>6</v>
      </c>
      <c r="E497" s="65" t="s">
        <v>120</v>
      </c>
      <c r="F497" s="67">
        <v>1500000</v>
      </c>
      <c r="G497" s="154">
        <f>ROUNDDOWN(D497*F497,-3)</f>
        <v>9000000</v>
      </c>
      <c r="H497" s="188"/>
      <c r="I497" s="66" t="s">
        <v>893</v>
      </c>
      <c r="J497" s="65" cm="1">
        <f t="array" aca="1" ref="J497" ca="1">INDIRECT($J$5&amp;ROW())</f>
        <v>6</v>
      </c>
      <c r="K497" s="65" t="s">
        <v>120</v>
      </c>
      <c r="L497" s="67" cm="1">
        <f t="array" aca="1" ref="L497" ca="1">INDIRECT($L$5&amp;ROW())</f>
        <v>1500000</v>
      </c>
      <c r="M497" s="67">
        <f ca="1">ROUNDDOWN(J497*L497,-3)</f>
        <v>9000000</v>
      </c>
      <c r="N497" s="67">
        <f ca="1">G497-M497</f>
        <v>0</v>
      </c>
      <c r="O497" s="154">
        <f ca="1">M497-Y497</f>
        <v>0</v>
      </c>
      <c r="P497" s="154">
        <f ca="1">IF(N497=0,O497-N497,IF(N497&lt;0,N497+O497,IF(N497&gt;0,N497-O497)))</f>
        <v>0</v>
      </c>
      <c r="Q497" s="240" t="str">
        <f ca="1">IF(AND(ISBLANK(H497),N497&lt;&gt;0),"Rev","")</f>
        <v/>
      </c>
      <c r="R497" s="244"/>
      <c r="S497" s="244"/>
      <c r="T497" s="65">
        <v>6</v>
      </c>
      <c r="U497" s="67">
        <v>1500000</v>
      </c>
      <c r="V497" s="67">
        <f>ROUNDDOWN(T497*U497,-3)</f>
        <v>9000000</v>
      </c>
      <c r="W497" s="247">
        <v>6</v>
      </c>
      <c r="X497" s="247">
        <v>1500000</v>
      </c>
      <c r="Y497" s="67">
        <f>ROUNDDOWN(W497*X497,-3)</f>
        <v>9000000</v>
      </c>
      <c r="Z497" s="247"/>
      <c r="AA497" s="244"/>
    </row>
    <row r="498" spans="1:29" ht="13.2" x14ac:dyDescent="0.25">
      <c r="A498" s="25" t="s">
        <v>418</v>
      </c>
      <c r="B498" s="65"/>
      <c r="C498" s="66" t="s">
        <v>557</v>
      </c>
      <c r="D498" s="65">
        <v>6</v>
      </c>
      <c r="E498" s="65" t="s">
        <v>120</v>
      </c>
      <c r="F498" s="67">
        <v>1500000</v>
      </c>
      <c r="G498" s="154">
        <f>ROUNDDOWN(D498*F498,-3)</f>
        <v>9000000</v>
      </c>
      <c r="H498" s="188"/>
      <c r="I498" s="66" t="s">
        <v>557</v>
      </c>
      <c r="J498" s="65" cm="1">
        <f t="array" aca="1" ref="J498" ca="1">INDIRECT($J$5&amp;ROW())</f>
        <v>6</v>
      </c>
      <c r="K498" s="65" t="s">
        <v>120</v>
      </c>
      <c r="L498" s="67" cm="1">
        <f t="array" aca="1" ref="L498" ca="1">INDIRECT($L$5&amp;ROW())</f>
        <v>1500000</v>
      </c>
      <c r="M498" s="67">
        <f ca="1">ROUNDDOWN(J498*L498,-3)</f>
        <v>9000000</v>
      </c>
      <c r="N498" s="67">
        <f ca="1">G498-M498</f>
        <v>0</v>
      </c>
      <c r="O498" s="154">
        <f ca="1">M498-Y498</f>
        <v>0</v>
      </c>
      <c r="P498" s="154">
        <f ca="1">IF(N498=0,O498-N498,IF(N498&lt;0,N498+O498,IF(N498&gt;0,N498-O498)))</f>
        <v>0</v>
      </c>
      <c r="Q498" s="240" t="str">
        <f ca="1">IF(AND(ISBLANK(H498),N498&lt;&gt;0),"Rev","")</f>
        <v/>
      </c>
      <c r="R498" s="244"/>
      <c r="S498" s="244"/>
      <c r="T498" s="65">
        <v>6</v>
      </c>
      <c r="U498" s="67">
        <v>1500000</v>
      </c>
      <c r="V498" s="67">
        <f>ROUNDDOWN(T498*U498,-3)</f>
        <v>9000000</v>
      </c>
      <c r="W498" s="247">
        <v>6</v>
      </c>
      <c r="X498" s="247">
        <v>1500000</v>
      </c>
      <c r="Y498" s="67">
        <f>ROUNDDOWN(W498*X498,-3)</f>
        <v>9000000</v>
      </c>
      <c r="Z498" s="247"/>
      <c r="AA498" s="244"/>
    </row>
    <row r="499" spans="1:29" ht="13.2" x14ac:dyDescent="0.25">
      <c r="A499" s="25" t="s">
        <v>894</v>
      </c>
      <c r="B499" s="65"/>
      <c r="C499" s="66" t="s">
        <v>558</v>
      </c>
      <c r="D499" s="65">
        <v>6</v>
      </c>
      <c r="E499" s="65" t="s">
        <v>120</v>
      </c>
      <c r="F499" s="67">
        <v>1000000</v>
      </c>
      <c r="G499" s="154">
        <f>ROUNDDOWN(D499*F499,-3)</f>
        <v>6000000</v>
      </c>
      <c r="H499" s="188"/>
      <c r="I499" s="66" t="s">
        <v>558</v>
      </c>
      <c r="J499" s="65" cm="1">
        <f t="array" aca="1" ref="J499" ca="1">INDIRECT($J$5&amp;ROW())</f>
        <v>6</v>
      </c>
      <c r="K499" s="65" t="s">
        <v>120</v>
      </c>
      <c r="L499" s="67" cm="1">
        <f t="array" aca="1" ref="L499" ca="1">INDIRECT($L$5&amp;ROW())</f>
        <v>1000000</v>
      </c>
      <c r="M499" s="67">
        <f ca="1">ROUNDDOWN(J499*L499,-3)</f>
        <v>6000000</v>
      </c>
      <c r="N499" s="67">
        <f ca="1">G499-M499</f>
        <v>0</v>
      </c>
      <c r="O499" s="154">
        <f ca="1">M499-Y499</f>
        <v>0</v>
      </c>
      <c r="P499" s="154">
        <f ca="1">IF(N499=0,O499-N499,IF(N499&lt;0,N499+O499,IF(N499&gt;0,N499-O499)))</f>
        <v>0</v>
      </c>
      <c r="Q499" s="240" t="str">
        <f ca="1">IF(AND(ISBLANK(H499),N499&lt;&gt;0),"Rev","")</f>
        <v/>
      </c>
      <c r="R499" s="244"/>
      <c r="S499" s="244"/>
      <c r="T499" s="65">
        <v>6</v>
      </c>
      <c r="U499" s="67">
        <v>1000000</v>
      </c>
      <c r="V499" s="67">
        <f>ROUNDDOWN(T499*U499,-3)</f>
        <v>6000000</v>
      </c>
      <c r="W499" s="247">
        <v>6</v>
      </c>
      <c r="X499" s="247">
        <v>1000000</v>
      </c>
      <c r="Y499" s="67">
        <f>ROUNDDOWN(W499*X499,-3)</f>
        <v>6000000</v>
      </c>
      <c r="Z499" s="247"/>
      <c r="AA499" s="244"/>
    </row>
    <row r="500" spans="1:29" ht="13.2" x14ac:dyDescent="0.25">
      <c r="A500" s="1" t="s">
        <v>419</v>
      </c>
      <c r="B500" s="74" t="s">
        <v>525</v>
      </c>
      <c r="C500" s="75" t="s">
        <v>35</v>
      </c>
      <c r="D500" s="74"/>
      <c r="E500" s="74"/>
      <c r="F500" s="76"/>
      <c r="G500" s="157">
        <f>G501</f>
        <v>21379000</v>
      </c>
      <c r="H500" s="191" t="s">
        <v>525</v>
      </c>
      <c r="I500" s="75" t="s">
        <v>35</v>
      </c>
      <c r="J500" s="74"/>
      <c r="K500" s="74"/>
      <c r="L500" s="76"/>
      <c r="M500" s="76">
        <f ca="1">M501</f>
        <v>125000000</v>
      </c>
      <c r="N500" s="76">
        <f ca="1">N501</f>
        <v>-103621000</v>
      </c>
      <c r="O500" s="157">
        <f ca="1">O501</f>
        <v>0</v>
      </c>
      <c r="P500" s="157">
        <f ca="1">P501</f>
        <v>-103621000</v>
      </c>
      <c r="Q500" s="283"/>
      <c r="R500" s="244"/>
      <c r="S500" s="244"/>
      <c r="T500" s="74"/>
      <c r="U500" s="76"/>
      <c r="V500" s="76"/>
      <c r="W500" s="247"/>
      <c r="X500" s="244"/>
      <c r="Y500" s="244"/>
      <c r="Z500" s="247"/>
      <c r="AA500" s="244"/>
      <c r="AC500" s="311" t="s">
        <v>510</v>
      </c>
    </row>
    <row r="501" spans="1:29" ht="26.4" x14ac:dyDescent="0.25">
      <c r="A501" s="1" t="s">
        <v>420</v>
      </c>
      <c r="B501" s="65"/>
      <c r="C501" s="66" t="s">
        <v>895</v>
      </c>
      <c r="D501" s="65">
        <v>4</v>
      </c>
      <c r="E501" s="65" t="s">
        <v>26</v>
      </c>
      <c r="F501" s="67">
        <v>5344800</v>
      </c>
      <c r="G501" s="154">
        <f>ROUNDDOWN(D501*F501,-3)</f>
        <v>21379000</v>
      </c>
      <c r="H501" s="188"/>
      <c r="I501" s="271" t="s">
        <v>895</v>
      </c>
      <c r="J501" s="272" cm="1">
        <f t="array" aca="1" ref="J501" ca="1">INDIRECT($J$5&amp;ROW())</f>
        <v>20</v>
      </c>
      <c r="K501" s="272" t="s">
        <v>26</v>
      </c>
      <c r="L501" s="274" cm="1">
        <f t="array" aca="1" ref="L501" ca="1">INDIRECT($L$5&amp;ROW())</f>
        <v>6250000</v>
      </c>
      <c r="M501" s="274">
        <f ca="1">ROUNDDOWN(J501*L501,-3)</f>
        <v>125000000</v>
      </c>
      <c r="N501" s="274">
        <f ca="1">G501-M501</f>
        <v>-103621000</v>
      </c>
      <c r="O501" s="154">
        <f ca="1">M501-Y501</f>
        <v>0</v>
      </c>
      <c r="P501" s="154">
        <f ca="1">IF(N501=0,O501-N501,IF(N501&lt;0,N501+O501,IF(N501&gt;0,N501-O501)))</f>
        <v>-103621000</v>
      </c>
      <c r="Q501" s="253" t="str">
        <f ca="1">IF(AND(ISBLANK(H501),N501&lt;&gt;0),"Rev","")</f>
        <v>Rev</v>
      </c>
      <c r="R501" s="244"/>
      <c r="S501" s="244"/>
      <c r="T501" s="65">
        <v>20</v>
      </c>
      <c r="U501" s="67">
        <v>6250000</v>
      </c>
      <c r="V501" s="67">
        <f>ROUNDDOWN(T501*U501,-3)</f>
        <v>125000000</v>
      </c>
      <c r="W501" s="247">
        <v>20</v>
      </c>
      <c r="X501" s="247">
        <v>6250000</v>
      </c>
      <c r="Y501" s="67">
        <f>ROUNDDOWN(W501*X501,-3)</f>
        <v>125000000</v>
      </c>
      <c r="Z501" s="247"/>
      <c r="AA501" s="244"/>
    </row>
    <row r="502" spans="1:29" ht="13.2" x14ac:dyDescent="0.25">
      <c r="A502" s="1" t="s">
        <v>896</v>
      </c>
      <c r="B502" s="68" t="s">
        <v>583</v>
      </c>
      <c r="C502" s="69" t="s">
        <v>80</v>
      </c>
      <c r="D502" s="68"/>
      <c r="E502" s="68"/>
      <c r="F502" s="70"/>
      <c r="G502" s="155">
        <f>G503</f>
        <v>1500000</v>
      </c>
      <c r="H502" s="189" t="s">
        <v>583</v>
      </c>
      <c r="I502" s="69" t="s">
        <v>80</v>
      </c>
      <c r="J502" s="68"/>
      <c r="K502" s="68"/>
      <c r="L502" s="70"/>
      <c r="M502" s="70">
        <f ca="1">M503</f>
        <v>1500000</v>
      </c>
      <c r="N502" s="70">
        <f ca="1">N503</f>
        <v>0</v>
      </c>
      <c r="O502" s="155">
        <f ca="1">O503</f>
        <v>0</v>
      </c>
      <c r="P502" s="155">
        <f ca="1">P503</f>
        <v>0</v>
      </c>
      <c r="Q502" s="281"/>
      <c r="R502" s="244"/>
      <c r="S502" s="244"/>
      <c r="T502" s="68"/>
      <c r="U502" s="70"/>
      <c r="V502" s="70"/>
      <c r="W502" s="247"/>
      <c r="X502" s="244"/>
      <c r="Y502" s="244"/>
      <c r="Z502" s="247"/>
      <c r="AA502" s="244"/>
      <c r="AC502" s="311" t="s">
        <v>510</v>
      </c>
    </row>
    <row r="503" spans="1:29" ht="13.2" x14ac:dyDescent="0.25">
      <c r="A503" s="1" t="s">
        <v>897</v>
      </c>
      <c r="B503" s="65"/>
      <c r="C503" s="66" t="s">
        <v>873</v>
      </c>
      <c r="D503" s="65">
        <v>10</v>
      </c>
      <c r="E503" s="65" t="s">
        <v>26</v>
      </c>
      <c r="F503" s="67">
        <v>150000</v>
      </c>
      <c r="G503" s="154">
        <f>ROUNDDOWN(D503*F503,-3)</f>
        <v>1500000</v>
      </c>
      <c r="H503" s="188"/>
      <c r="I503" s="66" t="s">
        <v>873</v>
      </c>
      <c r="J503" s="65" cm="1">
        <f t="array" aca="1" ref="J503" ca="1">INDIRECT($J$5&amp;ROW())</f>
        <v>10</v>
      </c>
      <c r="K503" s="65" t="s">
        <v>26</v>
      </c>
      <c r="L503" s="67" cm="1">
        <f t="array" aca="1" ref="L503" ca="1">INDIRECT($L$5&amp;ROW())</f>
        <v>150000</v>
      </c>
      <c r="M503" s="67">
        <f ca="1">ROUNDDOWN(J503*L503,-3)</f>
        <v>1500000</v>
      </c>
      <c r="N503" s="67">
        <f ca="1">G503-M503</f>
        <v>0</v>
      </c>
      <c r="O503" s="154">
        <f ca="1">M503-Y503</f>
        <v>0</v>
      </c>
      <c r="P503" s="154">
        <f ca="1">IF(N503=0,O503-N503,IF(N503&lt;0,N503+O503,IF(N503&gt;0,N503-O503)))</f>
        <v>0</v>
      </c>
      <c r="Q503" s="240" t="str">
        <f ca="1">IF(AND(ISBLANK(H503),N503&lt;&gt;0),"Rev","")</f>
        <v/>
      </c>
      <c r="R503" s="244"/>
      <c r="S503" s="244"/>
      <c r="T503" s="65">
        <v>10</v>
      </c>
      <c r="U503" s="67">
        <v>150000</v>
      </c>
      <c r="V503" s="67">
        <f>ROUNDDOWN(T503*U503,-3)</f>
        <v>1500000</v>
      </c>
      <c r="W503" s="247">
        <v>10</v>
      </c>
      <c r="X503" s="247">
        <v>150000</v>
      </c>
      <c r="Y503" s="67">
        <f>ROUNDDOWN(W503*X503,-3)</f>
        <v>1500000</v>
      </c>
      <c r="Z503" s="247"/>
      <c r="AA503" s="244"/>
    </row>
    <row r="504" spans="1:29" ht="13.2" x14ac:dyDescent="0.25">
      <c r="A504" s="1" t="s">
        <v>421</v>
      </c>
      <c r="B504" s="80" t="s">
        <v>177</v>
      </c>
      <c r="C504" s="81" t="s">
        <v>898</v>
      </c>
      <c r="D504" s="80"/>
      <c r="E504" s="80"/>
      <c r="F504" s="82"/>
      <c r="G504" s="159">
        <f>SUM(G505,G510,G512)</f>
        <v>64553000</v>
      </c>
      <c r="H504" s="193" t="s">
        <v>177</v>
      </c>
      <c r="I504" s="81" t="s">
        <v>898</v>
      </c>
      <c r="J504" s="80"/>
      <c r="K504" s="80"/>
      <c r="L504" s="82"/>
      <c r="M504" s="82">
        <f ca="1">SUM(M505,M510,M512)</f>
        <v>64553000</v>
      </c>
      <c r="N504" s="82">
        <f ca="1">SUM(N505,N510,N512)</f>
        <v>0</v>
      </c>
      <c r="O504" s="159">
        <f ca="1">SUM(O505,O510,O512)</f>
        <v>0</v>
      </c>
      <c r="P504" s="159">
        <f ca="1">SUM(P505,P510,P512)</f>
        <v>0</v>
      </c>
      <c r="Q504" s="285"/>
      <c r="R504" s="244" t="s">
        <v>505</v>
      </c>
      <c r="S504" s="244" t="s">
        <v>510</v>
      </c>
      <c r="T504" s="80"/>
      <c r="U504" s="82"/>
      <c r="V504" s="82"/>
      <c r="W504" s="247"/>
      <c r="X504" s="244"/>
      <c r="Y504" s="244"/>
      <c r="Z504" s="247"/>
      <c r="AA504" s="244"/>
      <c r="AC504" s="311"/>
    </row>
    <row r="505" spans="1:29" ht="13.2" x14ac:dyDescent="0.25">
      <c r="A505" s="1" t="s">
        <v>422</v>
      </c>
      <c r="B505" s="68" t="s">
        <v>523</v>
      </c>
      <c r="C505" s="69" t="s">
        <v>24</v>
      </c>
      <c r="D505" s="68"/>
      <c r="E505" s="68"/>
      <c r="F505" s="70"/>
      <c r="G505" s="155">
        <f>SUM(G506:G509)</f>
        <v>27750000</v>
      </c>
      <c r="H505" s="189" t="s">
        <v>523</v>
      </c>
      <c r="I505" s="69" t="s">
        <v>24</v>
      </c>
      <c r="J505" s="68"/>
      <c r="K505" s="68"/>
      <c r="L505" s="70"/>
      <c r="M505" s="70">
        <f ca="1">SUM(M506:M509)</f>
        <v>27750000</v>
      </c>
      <c r="N505" s="70">
        <f ca="1">SUM(N506:N509)</f>
        <v>0</v>
      </c>
      <c r="O505" s="155">
        <f ca="1">SUM(O506:O509)</f>
        <v>0</v>
      </c>
      <c r="P505" s="155">
        <f ca="1">SUM(P506:P509)</f>
        <v>0</v>
      </c>
      <c r="Q505" s="281"/>
      <c r="R505" s="244"/>
      <c r="S505" s="244"/>
      <c r="T505" s="68"/>
      <c r="U505" s="70"/>
      <c r="V505" s="70"/>
      <c r="W505" s="247"/>
      <c r="X505" s="244"/>
      <c r="Y505" s="244"/>
      <c r="Z505" s="247"/>
      <c r="AA505" s="244"/>
      <c r="AC505" s="311" t="s">
        <v>510</v>
      </c>
    </row>
    <row r="506" spans="1:29" ht="13.2" x14ac:dyDescent="0.25">
      <c r="A506" s="1" t="s">
        <v>423</v>
      </c>
      <c r="B506" s="65"/>
      <c r="C506" s="66" t="s">
        <v>555</v>
      </c>
      <c r="D506" s="65">
        <v>50</v>
      </c>
      <c r="E506" s="65" t="s">
        <v>26</v>
      </c>
      <c r="F506" s="67">
        <v>75000</v>
      </c>
      <c r="G506" s="154">
        <f>ROUNDDOWN(D506*F506,-3)</f>
        <v>3750000</v>
      </c>
      <c r="H506" s="188"/>
      <c r="I506" s="66" t="s">
        <v>555</v>
      </c>
      <c r="J506" s="65" cm="1">
        <f t="array" aca="1" ref="J506" ca="1">INDIRECT($J$5&amp;ROW())</f>
        <v>50</v>
      </c>
      <c r="K506" s="65" t="s">
        <v>26</v>
      </c>
      <c r="L506" s="67" cm="1">
        <f t="array" aca="1" ref="L506" ca="1">INDIRECT($L$5&amp;ROW())</f>
        <v>75000</v>
      </c>
      <c r="M506" s="67">
        <f ca="1">ROUNDDOWN(J506*L506,-3)</f>
        <v>3750000</v>
      </c>
      <c r="N506" s="67">
        <f ca="1">G506-M506</f>
        <v>0</v>
      </c>
      <c r="O506" s="154">
        <f ca="1">M506-Y506</f>
        <v>0</v>
      </c>
      <c r="P506" s="154">
        <f ca="1">IF(N506=0,O506-N506,IF(N506&lt;0,N506+O506,IF(N506&gt;0,N506-O506)))</f>
        <v>0</v>
      </c>
      <c r="Q506" s="240" t="str">
        <f ca="1">IF(AND(ISBLANK(H506),N506&lt;&gt;0),"Rev","")</f>
        <v/>
      </c>
      <c r="R506" s="244"/>
      <c r="S506" s="244"/>
      <c r="T506" s="65">
        <v>50</v>
      </c>
      <c r="U506" s="67">
        <v>75000</v>
      </c>
      <c r="V506" s="67">
        <f>ROUNDDOWN(T506*U506,-3)</f>
        <v>3750000</v>
      </c>
      <c r="W506" s="247">
        <v>50</v>
      </c>
      <c r="X506" s="247">
        <v>75000</v>
      </c>
      <c r="Y506" s="67">
        <f>ROUNDDOWN(W506*X506,-3)</f>
        <v>3750000</v>
      </c>
      <c r="Z506" s="247"/>
      <c r="AA506" s="244"/>
    </row>
    <row r="507" spans="1:29" ht="13.2" x14ac:dyDescent="0.25">
      <c r="A507" s="1" t="s">
        <v>424</v>
      </c>
      <c r="B507" s="65"/>
      <c r="C507" s="66" t="s">
        <v>893</v>
      </c>
      <c r="D507" s="65">
        <v>6</v>
      </c>
      <c r="E507" s="65" t="s">
        <v>120</v>
      </c>
      <c r="F507" s="67">
        <v>1500000</v>
      </c>
      <c r="G507" s="154">
        <f>ROUNDDOWN(D507*F507,-3)</f>
        <v>9000000</v>
      </c>
      <c r="H507" s="188"/>
      <c r="I507" s="66" t="s">
        <v>893</v>
      </c>
      <c r="J507" s="65" cm="1">
        <f t="array" aca="1" ref="J507" ca="1">INDIRECT($J$5&amp;ROW())</f>
        <v>6</v>
      </c>
      <c r="K507" s="65" t="s">
        <v>120</v>
      </c>
      <c r="L507" s="67" cm="1">
        <f t="array" aca="1" ref="L507" ca="1">INDIRECT($L$5&amp;ROW())</f>
        <v>1500000</v>
      </c>
      <c r="M507" s="67">
        <f ca="1">ROUNDDOWN(J507*L507,-3)</f>
        <v>9000000</v>
      </c>
      <c r="N507" s="67">
        <f ca="1">G507-M507</f>
        <v>0</v>
      </c>
      <c r="O507" s="154">
        <f ca="1">M507-Y507</f>
        <v>0</v>
      </c>
      <c r="P507" s="154">
        <f ca="1">IF(N507=0,O507-N507,IF(N507&lt;0,N507+O507,IF(N507&gt;0,N507-O507)))</f>
        <v>0</v>
      </c>
      <c r="Q507" s="240" t="str">
        <f ca="1">IF(AND(ISBLANK(H507),N507&lt;&gt;0),"Rev","")</f>
        <v/>
      </c>
      <c r="R507" s="244"/>
      <c r="S507" s="244"/>
      <c r="T507" s="65">
        <v>6</v>
      </c>
      <c r="U507" s="67">
        <v>1500000</v>
      </c>
      <c r="V507" s="67">
        <f>ROUNDDOWN(T507*U507,-3)</f>
        <v>9000000</v>
      </c>
      <c r="W507" s="247">
        <v>6</v>
      </c>
      <c r="X507" s="247">
        <v>1500000</v>
      </c>
      <c r="Y507" s="67">
        <f>ROUNDDOWN(W507*X507,-3)</f>
        <v>9000000</v>
      </c>
      <c r="Z507" s="247"/>
      <c r="AA507" s="244"/>
    </row>
    <row r="508" spans="1:29" ht="13.2" x14ac:dyDescent="0.25">
      <c r="A508" s="1" t="s">
        <v>899</v>
      </c>
      <c r="B508" s="65"/>
      <c r="C508" s="66" t="s">
        <v>557</v>
      </c>
      <c r="D508" s="65">
        <v>6</v>
      </c>
      <c r="E508" s="65" t="s">
        <v>120</v>
      </c>
      <c r="F508" s="67">
        <v>1500000</v>
      </c>
      <c r="G508" s="154">
        <f>ROUNDDOWN(D508*F508,-3)</f>
        <v>9000000</v>
      </c>
      <c r="H508" s="188"/>
      <c r="I508" s="66" t="s">
        <v>557</v>
      </c>
      <c r="J508" s="65" cm="1">
        <f t="array" aca="1" ref="J508" ca="1">INDIRECT($J$5&amp;ROW())</f>
        <v>6</v>
      </c>
      <c r="K508" s="65" t="s">
        <v>120</v>
      </c>
      <c r="L508" s="67" cm="1">
        <f t="array" aca="1" ref="L508" ca="1">INDIRECT($L$5&amp;ROW())</f>
        <v>1500000</v>
      </c>
      <c r="M508" s="67">
        <f ca="1">ROUNDDOWN(J508*L508,-3)</f>
        <v>9000000</v>
      </c>
      <c r="N508" s="67">
        <f ca="1">G508-M508</f>
        <v>0</v>
      </c>
      <c r="O508" s="154">
        <f ca="1">M508-Y508</f>
        <v>0</v>
      </c>
      <c r="P508" s="154">
        <f ca="1">IF(N508=0,O508-N508,IF(N508&lt;0,N508+O508,IF(N508&gt;0,N508-O508)))</f>
        <v>0</v>
      </c>
      <c r="Q508" s="240" t="str">
        <f ca="1">IF(AND(ISBLANK(H508),N508&lt;&gt;0),"Rev","")</f>
        <v/>
      </c>
      <c r="R508" s="244"/>
      <c r="S508" s="244"/>
      <c r="T508" s="65">
        <v>6</v>
      </c>
      <c r="U508" s="67">
        <v>1500000</v>
      </c>
      <c r="V508" s="67">
        <f>ROUNDDOWN(T508*U508,-3)</f>
        <v>9000000</v>
      </c>
      <c r="W508" s="247">
        <v>6</v>
      </c>
      <c r="X508" s="247">
        <v>1500000</v>
      </c>
      <c r="Y508" s="67">
        <f>ROUNDDOWN(W508*X508,-3)</f>
        <v>9000000</v>
      </c>
      <c r="Z508" s="247"/>
      <c r="AA508" s="244"/>
    </row>
    <row r="509" spans="1:29" ht="13.2" x14ac:dyDescent="0.25">
      <c r="A509" s="1" t="s">
        <v>900</v>
      </c>
      <c r="B509" s="65"/>
      <c r="C509" s="66" t="s">
        <v>558</v>
      </c>
      <c r="D509" s="65">
        <v>6</v>
      </c>
      <c r="E509" s="65" t="s">
        <v>120</v>
      </c>
      <c r="F509" s="67">
        <v>1000000</v>
      </c>
      <c r="G509" s="154">
        <f>ROUNDDOWN(D509*F509,-3)</f>
        <v>6000000</v>
      </c>
      <c r="H509" s="188"/>
      <c r="I509" s="66" t="s">
        <v>558</v>
      </c>
      <c r="J509" s="65" cm="1">
        <f t="array" aca="1" ref="J509" ca="1">INDIRECT($J$5&amp;ROW())</f>
        <v>6</v>
      </c>
      <c r="K509" s="65" t="s">
        <v>120</v>
      </c>
      <c r="L509" s="67" cm="1">
        <f t="array" aca="1" ref="L509" ca="1">INDIRECT($L$5&amp;ROW())</f>
        <v>1000000</v>
      </c>
      <c r="M509" s="67">
        <f ca="1">ROUNDDOWN(J509*L509,-3)</f>
        <v>6000000</v>
      </c>
      <c r="N509" s="67">
        <f ca="1">G509-M509</f>
        <v>0</v>
      </c>
      <c r="O509" s="154">
        <f ca="1">M509-Y509</f>
        <v>0</v>
      </c>
      <c r="P509" s="154">
        <f ca="1">IF(N509=0,O509-N509,IF(N509&lt;0,N509+O509,IF(N509&gt;0,N509-O509)))</f>
        <v>0</v>
      </c>
      <c r="Q509" s="240" t="str">
        <f ca="1">IF(AND(ISBLANK(H509),N509&lt;&gt;0),"Rev","")</f>
        <v/>
      </c>
      <c r="R509" s="244"/>
      <c r="S509" s="244"/>
      <c r="T509" s="65">
        <v>6</v>
      </c>
      <c r="U509" s="67">
        <v>1000000</v>
      </c>
      <c r="V509" s="67">
        <f>ROUNDDOWN(T509*U509,-3)</f>
        <v>6000000</v>
      </c>
      <c r="W509" s="247">
        <v>6</v>
      </c>
      <c r="X509" s="247">
        <v>1000000</v>
      </c>
      <c r="Y509" s="67">
        <f>ROUNDDOWN(W509*X509,-3)</f>
        <v>6000000</v>
      </c>
      <c r="Z509" s="247"/>
      <c r="AA509" s="244"/>
    </row>
    <row r="510" spans="1:29" ht="13.2" x14ac:dyDescent="0.25">
      <c r="A510" s="1" t="s">
        <v>901</v>
      </c>
      <c r="B510" s="62" t="s">
        <v>525</v>
      </c>
      <c r="C510" s="63" t="s">
        <v>35</v>
      </c>
      <c r="D510" s="62"/>
      <c r="E510" s="62"/>
      <c r="F510" s="64"/>
      <c r="G510" s="153">
        <f>G511</f>
        <v>35003000</v>
      </c>
      <c r="H510" s="187" t="s">
        <v>525</v>
      </c>
      <c r="I510" s="63" t="s">
        <v>35</v>
      </c>
      <c r="J510" s="62"/>
      <c r="K510" s="62"/>
      <c r="L510" s="64"/>
      <c r="M510" s="64">
        <f ca="1">M511</f>
        <v>35003000</v>
      </c>
      <c r="N510" s="64">
        <f ca="1">N511</f>
        <v>0</v>
      </c>
      <c r="O510" s="153">
        <f ca="1">O511</f>
        <v>0</v>
      </c>
      <c r="P510" s="153">
        <f ca="1">P511</f>
        <v>0</v>
      </c>
      <c r="Q510" s="280"/>
      <c r="R510" s="244"/>
      <c r="S510" s="244"/>
      <c r="T510" s="62"/>
      <c r="U510" s="64"/>
      <c r="V510" s="64"/>
      <c r="W510" s="247"/>
      <c r="X510" s="244"/>
      <c r="Y510" s="244"/>
      <c r="Z510" s="247"/>
      <c r="AA510" s="244"/>
      <c r="AC510" s="311" t="s">
        <v>510</v>
      </c>
    </row>
    <row r="511" spans="1:29" ht="13.2" x14ac:dyDescent="0.25">
      <c r="A511" s="1" t="s">
        <v>902</v>
      </c>
      <c r="B511" s="65"/>
      <c r="C511" s="66" t="s">
        <v>903</v>
      </c>
      <c r="D511" s="65">
        <v>10</v>
      </c>
      <c r="E511" s="65" t="s">
        <v>26</v>
      </c>
      <c r="F511" s="67">
        <v>3500333</v>
      </c>
      <c r="G511" s="154">
        <f>ROUNDDOWN(D511*F511,-3)</f>
        <v>35003000</v>
      </c>
      <c r="H511" s="188"/>
      <c r="I511" s="66" t="s">
        <v>903</v>
      </c>
      <c r="J511" s="65" cm="1">
        <f t="array" aca="1" ref="J511" ca="1">INDIRECT($J$5&amp;ROW())</f>
        <v>10</v>
      </c>
      <c r="K511" s="65" t="s">
        <v>26</v>
      </c>
      <c r="L511" s="67" cm="1">
        <f t="array" aca="1" ref="L511" ca="1">INDIRECT($L$5&amp;ROW())</f>
        <v>3500333</v>
      </c>
      <c r="M511" s="67">
        <f ca="1">ROUNDDOWN(J511*L511,-3)</f>
        <v>35003000</v>
      </c>
      <c r="N511" s="67">
        <f ca="1">G511-M511</f>
        <v>0</v>
      </c>
      <c r="O511" s="154">
        <f ca="1">M511-Y511</f>
        <v>0</v>
      </c>
      <c r="P511" s="154">
        <f ca="1">IF(N511=0,O511-N511,IF(N511&lt;0,N511+O511,IF(N511&gt;0,N511-O511)))</f>
        <v>0</v>
      </c>
      <c r="Q511" s="240" t="str">
        <f ca="1">IF(AND(ISBLANK(H511),N511&lt;&gt;0),"Rev","")</f>
        <v/>
      </c>
      <c r="R511" s="244"/>
      <c r="S511" s="244"/>
      <c r="T511" s="65">
        <v>10</v>
      </c>
      <c r="U511" s="67">
        <v>3500333</v>
      </c>
      <c r="V511" s="67">
        <f>ROUNDDOWN(T511*U511,-3)</f>
        <v>35003000</v>
      </c>
      <c r="W511" s="247">
        <v>10</v>
      </c>
      <c r="X511" s="247">
        <v>3500333</v>
      </c>
      <c r="Y511" s="67">
        <f>ROUNDDOWN(W511*X511,-3)</f>
        <v>35003000</v>
      </c>
      <c r="Z511" s="247"/>
      <c r="AA511" s="244"/>
    </row>
    <row r="512" spans="1:29" ht="13.2" x14ac:dyDescent="0.25">
      <c r="A512" s="1" t="s">
        <v>904</v>
      </c>
      <c r="B512" s="68" t="s">
        <v>583</v>
      </c>
      <c r="C512" s="69" t="s">
        <v>80</v>
      </c>
      <c r="D512" s="68"/>
      <c r="E512" s="68"/>
      <c r="F512" s="70"/>
      <c r="G512" s="155">
        <f>G513</f>
        <v>1800000</v>
      </c>
      <c r="H512" s="189" t="s">
        <v>583</v>
      </c>
      <c r="I512" s="69" t="s">
        <v>80</v>
      </c>
      <c r="J512" s="68"/>
      <c r="K512" s="68"/>
      <c r="L512" s="70"/>
      <c r="M512" s="70">
        <f ca="1">M513</f>
        <v>1800000</v>
      </c>
      <c r="N512" s="70">
        <f ca="1">N513</f>
        <v>0</v>
      </c>
      <c r="O512" s="155">
        <f ca="1">O513</f>
        <v>0</v>
      </c>
      <c r="P512" s="155">
        <f ca="1">P513</f>
        <v>0</v>
      </c>
      <c r="Q512" s="281"/>
      <c r="R512" s="244"/>
      <c r="S512" s="244"/>
      <c r="T512" s="68"/>
      <c r="U512" s="70"/>
      <c r="V512" s="70"/>
      <c r="W512" s="247"/>
      <c r="X512" s="244"/>
      <c r="Y512" s="244"/>
      <c r="Z512" s="247"/>
      <c r="AA512" s="244"/>
      <c r="AC512" s="311" t="s">
        <v>510</v>
      </c>
    </row>
    <row r="513" spans="1:29" ht="13.2" x14ac:dyDescent="0.25">
      <c r="A513" s="1" t="s">
        <v>905</v>
      </c>
      <c r="B513" s="65"/>
      <c r="C513" s="66" t="s">
        <v>873</v>
      </c>
      <c r="D513" s="65">
        <v>12</v>
      </c>
      <c r="E513" s="65" t="s">
        <v>26</v>
      </c>
      <c r="F513" s="67">
        <v>150000</v>
      </c>
      <c r="G513" s="154">
        <f>ROUNDDOWN(D513*F513,-3)</f>
        <v>1800000</v>
      </c>
      <c r="H513" s="188"/>
      <c r="I513" s="66" t="s">
        <v>873</v>
      </c>
      <c r="J513" s="65" cm="1">
        <f t="array" aca="1" ref="J513" ca="1">INDIRECT($J$5&amp;ROW())</f>
        <v>12</v>
      </c>
      <c r="K513" s="65" t="s">
        <v>26</v>
      </c>
      <c r="L513" s="67" cm="1">
        <f t="array" aca="1" ref="L513" ca="1">INDIRECT($L$5&amp;ROW())</f>
        <v>150000</v>
      </c>
      <c r="M513" s="67">
        <f ca="1">ROUNDDOWN(J513*L513,-3)</f>
        <v>1800000</v>
      </c>
      <c r="N513" s="67">
        <f ca="1">G513-M513</f>
        <v>0</v>
      </c>
      <c r="O513" s="154">
        <f ca="1">M513-Y513</f>
        <v>0</v>
      </c>
      <c r="P513" s="154">
        <f ca="1">IF(N513=0,O513-N513,IF(N513&lt;0,N513+O513,IF(N513&gt;0,N513-O513)))</f>
        <v>0</v>
      </c>
      <c r="Q513" s="240" t="str">
        <f ca="1">IF(AND(ISBLANK(H513),N513&lt;&gt;0),"Rev","")</f>
        <v/>
      </c>
      <c r="R513" s="244"/>
      <c r="S513" s="244"/>
      <c r="T513" s="65">
        <v>12</v>
      </c>
      <c r="U513" s="67">
        <v>150000</v>
      </c>
      <c r="V513" s="67">
        <f>ROUNDDOWN(T513*U513,-3)</f>
        <v>1800000</v>
      </c>
      <c r="W513" s="247">
        <v>12</v>
      </c>
      <c r="X513" s="247">
        <v>150000</v>
      </c>
      <c r="Y513" s="67">
        <f>ROUNDDOWN(W513*X513,-3)</f>
        <v>1800000</v>
      </c>
      <c r="Z513" s="247"/>
      <c r="AA513" s="244"/>
    </row>
    <row r="514" spans="1:29" ht="13.2" x14ac:dyDescent="0.25">
      <c r="A514" s="1" t="s">
        <v>425</v>
      </c>
      <c r="B514" s="80" t="s">
        <v>191</v>
      </c>
      <c r="C514" s="81" t="s">
        <v>906</v>
      </c>
      <c r="D514" s="80"/>
      <c r="E514" s="80"/>
      <c r="F514" s="82"/>
      <c r="G514" s="159">
        <f>SUM(G515,G520,G522)</f>
        <v>150000000</v>
      </c>
      <c r="H514" s="193" t="s">
        <v>191</v>
      </c>
      <c r="I514" s="81" t="s">
        <v>906</v>
      </c>
      <c r="J514" s="80"/>
      <c r="K514" s="80"/>
      <c r="L514" s="82"/>
      <c r="M514" s="82">
        <f ca="1">SUM(M515,M520,M522)</f>
        <v>150000000</v>
      </c>
      <c r="N514" s="82">
        <f ca="1">SUM(N515,N520,N522)</f>
        <v>0</v>
      </c>
      <c r="O514" s="159">
        <f ca="1">SUM(O515,O520,O522)</f>
        <v>0</v>
      </c>
      <c r="P514" s="159">
        <f ca="1">SUM(P515,P520,P522)</f>
        <v>0</v>
      </c>
      <c r="Q514" s="285"/>
      <c r="R514" s="244" t="s">
        <v>505</v>
      </c>
      <c r="S514" s="244" t="s">
        <v>510</v>
      </c>
      <c r="T514" s="80"/>
      <c r="U514" s="82"/>
      <c r="V514" s="82"/>
      <c r="W514" s="247"/>
      <c r="X514" s="244"/>
      <c r="Y514" s="244"/>
      <c r="Z514" s="247"/>
      <c r="AA514" s="244"/>
      <c r="AC514" s="311"/>
    </row>
    <row r="515" spans="1:29" ht="13.2" x14ac:dyDescent="0.25">
      <c r="A515" s="1" t="s">
        <v>427</v>
      </c>
      <c r="B515" s="62" t="s">
        <v>523</v>
      </c>
      <c r="C515" s="63" t="s">
        <v>24</v>
      </c>
      <c r="D515" s="62"/>
      <c r="E515" s="62"/>
      <c r="F515" s="64"/>
      <c r="G515" s="153">
        <f>SUM(G516:G519)</f>
        <v>13000000</v>
      </c>
      <c r="H515" s="187" t="s">
        <v>523</v>
      </c>
      <c r="I515" s="63" t="s">
        <v>24</v>
      </c>
      <c r="J515" s="62"/>
      <c r="K515" s="62"/>
      <c r="L515" s="64"/>
      <c r="M515" s="64">
        <f ca="1">SUM(M516:M519)</f>
        <v>13000000</v>
      </c>
      <c r="N515" s="64">
        <f ca="1">SUM(N516:N519)</f>
        <v>0</v>
      </c>
      <c r="O515" s="153">
        <f ca="1">SUM(O516:O519)</f>
        <v>0</v>
      </c>
      <c r="P515" s="153">
        <f ca="1">SUM(P516:P519)</f>
        <v>0</v>
      </c>
      <c r="Q515" s="280"/>
      <c r="R515" s="244"/>
      <c r="S515" s="244"/>
      <c r="T515" s="62"/>
      <c r="U515" s="64"/>
      <c r="V515" s="64"/>
      <c r="W515" s="247"/>
      <c r="X515" s="244"/>
      <c r="Y515" s="244"/>
      <c r="Z515" s="247"/>
      <c r="AA515" s="244"/>
      <c r="AC515" s="311" t="s">
        <v>510</v>
      </c>
    </row>
    <row r="516" spans="1:29" ht="13.2" x14ac:dyDescent="0.25">
      <c r="A516" s="1" t="s">
        <v>428</v>
      </c>
      <c r="B516" s="65"/>
      <c r="C516" s="66" t="s">
        <v>555</v>
      </c>
      <c r="D516" s="65">
        <v>120</v>
      </c>
      <c r="E516" s="65" t="s">
        <v>26</v>
      </c>
      <c r="F516" s="67">
        <v>75000</v>
      </c>
      <c r="G516" s="154">
        <f>ROUNDDOWN(D516*F516,-3)</f>
        <v>9000000</v>
      </c>
      <c r="H516" s="188"/>
      <c r="I516" s="66" t="s">
        <v>555</v>
      </c>
      <c r="J516" s="65" cm="1">
        <f t="array" aca="1" ref="J516" ca="1">INDIRECT($J$5&amp;ROW())</f>
        <v>120</v>
      </c>
      <c r="K516" s="65" t="s">
        <v>26</v>
      </c>
      <c r="L516" s="67" cm="1">
        <f t="array" aca="1" ref="L516" ca="1">INDIRECT($L$5&amp;ROW())</f>
        <v>75000</v>
      </c>
      <c r="M516" s="67">
        <f ca="1">ROUNDDOWN(J516*L516,-3)</f>
        <v>9000000</v>
      </c>
      <c r="N516" s="67">
        <f ca="1">G516-M516</f>
        <v>0</v>
      </c>
      <c r="O516" s="154">
        <f ca="1">M516-Y516</f>
        <v>0</v>
      </c>
      <c r="P516" s="154">
        <f ca="1">IF(N516=0,O516-N516,IF(N516&lt;0,N516+O516,IF(N516&gt;0,N516-O516)))</f>
        <v>0</v>
      </c>
      <c r="Q516" s="240" t="str">
        <f ca="1">IF(AND(ISBLANK(H516),N516&lt;&gt;0),"Rev","")</f>
        <v/>
      </c>
      <c r="R516" s="244"/>
      <c r="S516" s="244"/>
      <c r="T516" s="65">
        <v>120</v>
      </c>
      <c r="U516" s="67">
        <v>75000</v>
      </c>
      <c r="V516" s="67">
        <f>ROUNDDOWN(T516*U516,-3)</f>
        <v>9000000</v>
      </c>
      <c r="W516" s="247">
        <v>120</v>
      </c>
      <c r="X516" s="247">
        <v>75000</v>
      </c>
      <c r="Y516" s="67">
        <f>ROUNDDOWN(W516*X516,-3)</f>
        <v>9000000</v>
      </c>
      <c r="Z516" s="247"/>
      <c r="AA516" s="244"/>
    </row>
    <row r="517" spans="1:29" ht="13.2" x14ac:dyDescent="0.25">
      <c r="A517" s="1" t="s">
        <v>907</v>
      </c>
      <c r="B517" s="65"/>
      <c r="C517" s="66" t="s">
        <v>893</v>
      </c>
      <c r="D517" s="65">
        <v>1</v>
      </c>
      <c r="E517" s="65" t="s">
        <v>120</v>
      </c>
      <c r="F517" s="67">
        <v>1500000</v>
      </c>
      <c r="G517" s="154">
        <f>ROUNDDOWN(D517*F517,-3)</f>
        <v>1500000</v>
      </c>
      <c r="H517" s="188"/>
      <c r="I517" s="66" t="s">
        <v>893</v>
      </c>
      <c r="J517" s="65" cm="1">
        <f t="array" aca="1" ref="J517" ca="1">INDIRECT($J$5&amp;ROW())</f>
        <v>1</v>
      </c>
      <c r="K517" s="65" t="s">
        <v>120</v>
      </c>
      <c r="L517" s="67" cm="1">
        <f t="array" aca="1" ref="L517" ca="1">INDIRECT($L$5&amp;ROW())</f>
        <v>1500000</v>
      </c>
      <c r="M517" s="67">
        <f ca="1">ROUNDDOWN(J517*L517,-3)</f>
        <v>1500000</v>
      </c>
      <c r="N517" s="67">
        <f ca="1">G517-M517</f>
        <v>0</v>
      </c>
      <c r="O517" s="154">
        <f ca="1">M517-Y517</f>
        <v>0</v>
      </c>
      <c r="P517" s="154">
        <f ca="1">IF(N517=0,O517-N517,IF(N517&lt;0,N517+O517,IF(N517&gt;0,N517-O517)))</f>
        <v>0</v>
      </c>
      <c r="Q517" s="240" t="str">
        <f ca="1">IF(AND(ISBLANK(H517),N517&lt;&gt;0),"Rev","")</f>
        <v/>
      </c>
      <c r="R517" s="244"/>
      <c r="S517" s="244"/>
      <c r="T517" s="65">
        <v>1</v>
      </c>
      <c r="U517" s="67">
        <v>1500000</v>
      </c>
      <c r="V517" s="67">
        <f>ROUNDDOWN(T517*U517,-3)</f>
        <v>1500000</v>
      </c>
      <c r="W517" s="247">
        <v>1</v>
      </c>
      <c r="X517" s="247">
        <v>1500000</v>
      </c>
      <c r="Y517" s="67">
        <f>ROUNDDOWN(W517*X517,-3)</f>
        <v>1500000</v>
      </c>
      <c r="Z517" s="247"/>
      <c r="AA517" s="244"/>
    </row>
    <row r="518" spans="1:29" ht="13.2" x14ac:dyDescent="0.25">
      <c r="A518" s="1" t="s">
        <v>908</v>
      </c>
      <c r="B518" s="65"/>
      <c r="C518" s="66" t="s">
        <v>557</v>
      </c>
      <c r="D518" s="65">
        <v>1</v>
      </c>
      <c r="E518" s="65" t="s">
        <v>120</v>
      </c>
      <c r="F518" s="67">
        <v>1500000</v>
      </c>
      <c r="G518" s="154">
        <f>ROUNDDOWN(D518*F518,-3)</f>
        <v>1500000</v>
      </c>
      <c r="H518" s="188"/>
      <c r="I518" s="66" t="s">
        <v>557</v>
      </c>
      <c r="J518" s="65" cm="1">
        <f t="array" aca="1" ref="J518" ca="1">INDIRECT($J$5&amp;ROW())</f>
        <v>1</v>
      </c>
      <c r="K518" s="65" t="s">
        <v>120</v>
      </c>
      <c r="L518" s="67" cm="1">
        <f t="array" aca="1" ref="L518" ca="1">INDIRECT($L$5&amp;ROW())</f>
        <v>1500000</v>
      </c>
      <c r="M518" s="67">
        <f ca="1">ROUNDDOWN(J518*L518,-3)</f>
        <v>1500000</v>
      </c>
      <c r="N518" s="67">
        <f ca="1">G518-M518</f>
        <v>0</v>
      </c>
      <c r="O518" s="154">
        <f ca="1">M518-Y518</f>
        <v>0</v>
      </c>
      <c r="P518" s="154">
        <f ca="1">IF(N518=0,O518-N518,IF(N518&lt;0,N518+O518,IF(N518&gt;0,N518-O518)))</f>
        <v>0</v>
      </c>
      <c r="Q518" s="240" t="str">
        <f ca="1">IF(AND(ISBLANK(H518),N518&lt;&gt;0),"Rev","")</f>
        <v/>
      </c>
      <c r="R518" s="244"/>
      <c r="S518" s="244"/>
      <c r="T518" s="65">
        <v>1</v>
      </c>
      <c r="U518" s="67">
        <v>1500000</v>
      </c>
      <c r="V518" s="67">
        <f>ROUNDDOWN(T518*U518,-3)</f>
        <v>1500000</v>
      </c>
      <c r="W518" s="247">
        <v>1</v>
      </c>
      <c r="X518" s="247">
        <v>1500000</v>
      </c>
      <c r="Y518" s="67">
        <f>ROUNDDOWN(W518*X518,-3)</f>
        <v>1500000</v>
      </c>
      <c r="Z518" s="247"/>
      <c r="AA518" s="244"/>
    </row>
    <row r="519" spans="1:29" ht="13.2" x14ac:dyDescent="0.25">
      <c r="A519" s="1" t="s">
        <v>909</v>
      </c>
      <c r="B519" s="65"/>
      <c r="C519" s="66" t="s">
        <v>558</v>
      </c>
      <c r="D519" s="65">
        <v>1</v>
      </c>
      <c r="E519" s="65" t="s">
        <v>120</v>
      </c>
      <c r="F519" s="67">
        <v>1000000</v>
      </c>
      <c r="G519" s="154">
        <f>ROUNDDOWN(D519*F519,-3)</f>
        <v>1000000</v>
      </c>
      <c r="H519" s="188"/>
      <c r="I519" s="66" t="s">
        <v>558</v>
      </c>
      <c r="J519" s="65" cm="1">
        <f t="array" aca="1" ref="J519" ca="1">INDIRECT($J$5&amp;ROW())</f>
        <v>1</v>
      </c>
      <c r="K519" s="65" t="s">
        <v>120</v>
      </c>
      <c r="L519" s="67" cm="1">
        <f t="array" aca="1" ref="L519" ca="1">INDIRECT($L$5&amp;ROW())</f>
        <v>1000000</v>
      </c>
      <c r="M519" s="67">
        <f ca="1">ROUNDDOWN(J519*L519,-3)</f>
        <v>1000000</v>
      </c>
      <c r="N519" s="67">
        <f ca="1">G519-M519</f>
        <v>0</v>
      </c>
      <c r="O519" s="154">
        <f ca="1">M519-Y519</f>
        <v>0</v>
      </c>
      <c r="P519" s="154">
        <f ca="1">IF(N519=0,O519-N519,IF(N519&lt;0,N519+O519,IF(N519&gt;0,N519-O519)))</f>
        <v>0</v>
      </c>
      <c r="Q519" s="240" t="str">
        <f ca="1">IF(AND(ISBLANK(H519),N519&lt;&gt;0),"Rev","")</f>
        <v/>
      </c>
      <c r="R519" s="244"/>
      <c r="S519" s="244"/>
      <c r="T519" s="65">
        <v>1</v>
      </c>
      <c r="U519" s="67">
        <v>1000000</v>
      </c>
      <c r="V519" s="67">
        <f>ROUNDDOWN(T519*U519,-3)</f>
        <v>1000000</v>
      </c>
      <c r="W519" s="247">
        <v>1</v>
      </c>
      <c r="X519" s="247">
        <v>1000000</v>
      </c>
      <c r="Y519" s="67">
        <f>ROUNDDOWN(W519*X519,-3)</f>
        <v>1000000</v>
      </c>
      <c r="Z519" s="247"/>
      <c r="AA519" s="244"/>
    </row>
    <row r="520" spans="1:29" ht="13.2" x14ac:dyDescent="0.25">
      <c r="A520" s="1" t="s">
        <v>910</v>
      </c>
      <c r="B520" s="74" t="s">
        <v>528</v>
      </c>
      <c r="C520" s="75" t="s">
        <v>31</v>
      </c>
      <c r="D520" s="74"/>
      <c r="E520" s="74"/>
      <c r="F520" s="76"/>
      <c r="G520" s="157">
        <f>G521</f>
        <v>10000000</v>
      </c>
      <c r="H520" s="191" t="s">
        <v>528</v>
      </c>
      <c r="I520" s="75" t="s">
        <v>31</v>
      </c>
      <c r="J520" s="74"/>
      <c r="K520" s="74"/>
      <c r="L520" s="76"/>
      <c r="M520" s="76">
        <f ca="1">M521</f>
        <v>10000000</v>
      </c>
      <c r="N520" s="76">
        <f ca="1">N521</f>
        <v>0</v>
      </c>
      <c r="O520" s="157">
        <f ca="1">O521</f>
        <v>0</v>
      </c>
      <c r="P520" s="157">
        <f ca="1">P521</f>
        <v>0</v>
      </c>
      <c r="Q520" s="283"/>
      <c r="R520" s="244"/>
      <c r="S520" s="244"/>
      <c r="T520" s="74"/>
      <c r="U520" s="76"/>
      <c r="V520" s="76"/>
      <c r="W520" s="247"/>
      <c r="X520" s="244"/>
      <c r="Y520" s="244"/>
      <c r="Z520" s="247"/>
      <c r="AA520" s="244"/>
      <c r="AC520" s="311" t="s">
        <v>510</v>
      </c>
    </row>
    <row r="521" spans="1:29" ht="13.2" x14ac:dyDescent="0.25">
      <c r="A521" s="1" t="s">
        <v>911</v>
      </c>
      <c r="B521" s="65"/>
      <c r="C521" s="66" t="s">
        <v>559</v>
      </c>
      <c r="D521" s="65">
        <v>10</v>
      </c>
      <c r="E521" s="65" t="s">
        <v>33</v>
      </c>
      <c r="F521" s="67">
        <v>1000000</v>
      </c>
      <c r="G521" s="154">
        <f>ROUNDDOWN(D521*F521,-3)</f>
        <v>10000000</v>
      </c>
      <c r="H521" s="188"/>
      <c r="I521" s="66" t="s">
        <v>559</v>
      </c>
      <c r="J521" s="65" cm="1">
        <f t="array" aca="1" ref="J521" ca="1">INDIRECT($J$5&amp;ROW())</f>
        <v>10</v>
      </c>
      <c r="K521" s="65" t="s">
        <v>33</v>
      </c>
      <c r="L521" s="67" cm="1">
        <f t="array" aca="1" ref="L521" ca="1">INDIRECT($L$5&amp;ROW())</f>
        <v>1000000</v>
      </c>
      <c r="M521" s="67">
        <f ca="1">ROUNDDOWN(J521*L521,-3)</f>
        <v>10000000</v>
      </c>
      <c r="N521" s="67">
        <f ca="1">G521-M521</f>
        <v>0</v>
      </c>
      <c r="O521" s="154">
        <f ca="1">M521-Y521</f>
        <v>0</v>
      </c>
      <c r="P521" s="154">
        <f ca="1">IF(N521=0,O521-N521,IF(N521&lt;0,N521+O521,IF(N521&gt;0,N521-O521)))</f>
        <v>0</v>
      </c>
      <c r="Q521" s="240" t="str">
        <f ca="1">IF(AND(ISBLANK(H521),N521&lt;&gt;0),"Rev","")</f>
        <v/>
      </c>
      <c r="R521" s="244"/>
      <c r="S521" s="244"/>
      <c r="T521" s="65">
        <v>10</v>
      </c>
      <c r="U521" s="67">
        <v>1000000</v>
      </c>
      <c r="V521" s="67">
        <f>ROUNDDOWN(T521*U521,-3)</f>
        <v>10000000</v>
      </c>
      <c r="W521" s="247">
        <v>10</v>
      </c>
      <c r="X521" s="247">
        <v>1000000</v>
      </c>
      <c r="Y521" s="67">
        <f>ROUNDDOWN(W521*X521,-3)</f>
        <v>10000000</v>
      </c>
      <c r="Z521" s="247"/>
      <c r="AA521" s="244"/>
    </row>
    <row r="522" spans="1:29" ht="13.2" x14ac:dyDescent="0.25">
      <c r="A522" s="1" t="s">
        <v>429</v>
      </c>
      <c r="B522" s="68" t="s">
        <v>525</v>
      </c>
      <c r="C522" s="69" t="s">
        <v>35</v>
      </c>
      <c r="D522" s="68"/>
      <c r="E522" s="68"/>
      <c r="F522" s="70"/>
      <c r="G522" s="155">
        <f>G523</f>
        <v>127000000</v>
      </c>
      <c r="H522" s="189" t="s">
        <v>525</v>
      </c>
      <c r="I522" s="69" t="s">
        <v>35</v>
      </c>
      <c r="J522" s="68"/>
      <c r="K522" s="68"/>
      <c r="L522" s="70"/>
      <c r="M522" s="70">
        <f ca="1">M523</f>
        <v>127000000</v>
      </c>
      <c r="N522" s="70">
        <f ca="1">N523</f>
        <v>0</v>
      </c>
      <c r="O522" s="155">
        <f ca="1">O523</f>
        <v>0</v>
      </c>
      <c r="P522" s="155">
        <f ca="1">P523</f>
        <v>0</v>
      </c>
      <c r="Q522" s="281"/>
      <c r="R522" s="244"/>
      <c r="S522" s="244"/>
      <c r="T522" s="68"/>
      <c r="U522" s="70"/>
      <c r="V522" s="70"/>
      <c r="W522" s="247"/>
      <c r="X522" s="244"/>
      <c r="Y522" s="244"/>
      <c r="Z522" s="247"/>
      <c r="AA522" s="244"/>
      <c r="AC522" s="311" t="s">
        <v>510</v>
      </c>
    </row>
    <row r="523" spans="1:29" ht="13.2" x14ac:dyDescent="0.25">
      <c r="A523" s="1" t="s">
        <v>430</v>
      </c>
      <c r="B523" s="65"/>
      <c r="C523" s="66" t="s">
        <v>912</v>
      </c>
      <c r="D523" s="65">
        <v>20</v>
      </c>
      <c r="E523" s="65" t="s">
        <v>26</v>
      </c>
      <c r="F523" s="67">
        <v>6350000</v>
      </c>
      <c r="G523" s="154">
        <f>ROUNDDOWN(D523*F523,-3)</f>
        <v>127000000</v>
      </c>
      <c r="H523" s="188"/>
      <c r="I523" s="66" t="s">
        <v>912</v>
      </c>
      <c r="J523" s="65" cm="1">
        <f t="array" aca="1" ref="J523" ca="1">INDIRECT($J$5&amp;ROW())</f>
        <v>20</v>
      </c>
      <c r="K523" s="65" t="s">
        <v>26</v>
      </c>
      <c r="L523" s="67" cm="1">
        <f t="array" aca="1" ref="L523" ca="1">INDIRECT($L$5&amp;ROW())</f>
        <v>6350000</v>
      </c>
      <c r="M523" s="67">
        <f ca="1">ROUNDDOWN(J523*L523,-3)</f>
        <v>127000000</v>
      </c>
      <c r="N523" s="67">
        <f ca="1">G523-M523</f>
        <v>0</v>
      </c>
      <c r="O523" s="154">
        <f ca="1">M523-Y523</f>
        <v>0</v>
      </c>
      <c r="P523" s="154">
        <f ca="1">IF(N523=0,O523-N523,IF(N523&lt;0,N523+O523,IF(N523&gt;0,N523-O523)))</f>
        <v>0</v>
      </c>
      <c r="Q523" s="240" t="str">
        <f ca="1">IF(AND(ISBLANK(H523),N523&lt;&gt;0),"Rev","")</f>
        <v/>
      </c>
      <c r="R523" s="244"/>
      <c r="S523" s="244"/>
      <c r="T523" s="65">
        <v>20</v>
      </c>
      <c r="U523" s="67">
        <v>6350000</v>
      </c>
      <c r="V523" s="67">
        <f>ROUNDDOWN(T523*U523,-3)</f>
        <v>127000000</v>
      </c>
      <c r="W523" s="247">
        <v>20</v>
      </c>
      <c r="X523" s="247">
        <v>6350000</v>
      </c>
      <c r="Y523" s="67">
        <f>ROUNDDOWN(W523*X523,-3)</f>
        <v>127000000</v>
      </c>
      <c r="Z523" s="247"/>
      <c r="AA523" s="244"/>
    </row>
    <row r="524" spans="1:29" ht="13.2" x14ac:dyDescent="0.25">
      <c r="A524" s="1" t="s">
        <v>431</v>
      </c>
      <c r="B524" s="80" t="s">
        <v>203</v>
      </c>
      <c r="C524" s="81" t="s">
        <v>204</v>
      </c>
      <c r="D524" s="80"/>
      <c r="E524" s="80"/>
      <c r="F524" s="82"/>
      <c r="G524" s="159">
        <f>SUM(G525,G530,G532)</f>
        <v>78803000</v>
      </c>
      <c r="H524" s="193" t="s">
        <v>203</v>
      </c>
      <c r="I524" s="81" t="s">
        <v>204</v>
      </c>
      <c r="J524" s="80"/>
      <c r="K524" s="80"/>
      <c r="L524" s="82"/>
      <c r="M524" s="82">
        <f ca="1">SUM(M525,M530,M532)</f>
        <v>78803000</v>
      </c>
      <c r="N524" s="82">
        <f ca="1">SUM(N525,N530,N532)</f>
        <v>0</v>
      </c>
      <c r="O524" s="159">
        <f ca="1">SUM(O525,O530,O532)</f>
        <v>5000000</v>
      </c>
      <c r="P524" s="159">
        <f ca="1">SUM(P525,P530,P532)</f>
        <v>5000000</v>
      </c>
      <c r="Q524" s="285"/>
      <c r="R524" s="244" t="s">
        <v>499</v>
      </c>
      <c r="S524" s="244" t="s">
        <v>500</v>
      </c>
      <c r="T524" s="80"/>
      <c r="U524" s="82"/>
      <c r="V524" s="82"/>
      <c r="W524" s="247"/>
      <c r="X524" s="244"/>
      <c r="Y524" s="244"/>
      <c r="Z524" s="247"/>
      <c r="AA524" s="244"/>
      <c r="AC524" s="311"/>
    </row>
    <row r="525" spans="1:29" ht="13.2" x14ac:dyDescent="0.25">
      <c r="A525" s="1" t="s">
        <v>913</v>
      </c>
      <c r="B525" s="68" t="s">
        <v>523</v>
      </c>
      <c r="C525" s="69" t="s">
        <v>24</v>
      </c>
      <c r="D525" s="68"/>
      <c r="E525" s="68"/>
      <c r="F525" s="70"/>
      <c r="G525" s="155">
        <f>SUM(G526:G529)</f>
        <v>15500000</v>
      </c>
      <c r="H525" s="189" t="s">
        <v>523</v>
      </c>
      <c r="I525" s="69" t="s">
        <v>24</v>
      </c>
      <c r="J525" s="68"/>
      <c r="K525" s="68"/>
      <c r="L525" s="70"/>
      <c r="M525" s="70">
        <f ca="1">SUM(M526:M529)</f>
        <v>15500000</v>
      </c>
      <c r="N525" s="70">
        <f ca="1">SUM(N526:N529)</f>
        <v>0</v>
      </c>
      <c r="O525" s="155">
        <f ca="1">SUM(O526:O529)</f>
        <v>0</v>
      </c>
      <c r="P525" s="155">
        <f ca="1">SUM(P526:P529)</f>
        <v>0</v>
      </c>
      <c r="Q525" s="281"/>
      <c r="R525" s="244"/>
      <c r="S525" s="244"/>
      <c r="T525" s="68"/>
      <c r="U525" s="70"/>
      <c r="V525" s="70"/>
      <c r="W525" s="247"/>
      <c r="X525" s="244"/>
      <c r="Y525" s="244"/>
      <c r="Z525" s="247"/>
      <c r="AA525" s="244"/>
      <c r="AC525" s="311" t="s">
        <v>500</v>
      </c>
    </row>
    <row r="526" spans="1:29" ht="13.2" x14ac:dyDescent="0.25">
      <c r="A526" s="1" t="s">
        <v>914</v>
      </c>
      <c r="B526" s="65"/>
      <c r="C526" s="66" t="s">
        <v>555</v>
      </c>
      <c r="D526" s="65">
        <v>100</v>
      </c>
      <c r="E526" s="65" t="s">
        <v>26</v>
      </c>
      <c r="F526" s="67">
        <v>75000</v>
      </c>
      <c r="G526" s="154">
        <f>ROUNDDOWN(D526*F526,-3)</f>
        <v>7500000</v>
      </c>
      <c r="H526" s="188"/>
      <c r="I526" s="271" t="s">
        <v>555</v>
      </c>
      <c r="J526" s="272" cm="1">
        <f t="array" aca="1" ref="J526" ca="1">INDIRECT($J$5&amp;ROW())</f>
        <v>130</v>
      </c>
      <c r="K526" s="272" t="s">
        <v>26</v>
      </c>
      <c r="L526" s="274" cm="1">
        <f t="array" aca="1" ref="L526" ca="1">INDIRECT($L$5&amp;ROW())</f>
        <v>75000</v>
      </c>
      <c r="M526" s="274">
        <f ca="1">ROUNDDOWN(J526*L526,-3)</f>
        <v>9750000</v>
      </c>
      <c r="N526" s="274">
        <f ca="1">G526-M526</f>
        <v>-2250000</v>
      </c>
      <c r="O526" s="154">
        <f ca="1">M526-Y526</f>
        <v>0</v>
      </c>
      <c r="P526" s="154">
        <f ca="1">IF(N526=0,O526-N526,IF(N526&lt;0,N526+O526,IF(N526&gt;0,N526-O526)))</f>
        <v>-2250000</v>
      </c>
      <c r="Q526" s="253" t="str">
        <f ca="1">IF(AND(ISBLANK(H526),N526&lt;&gt;0),"Rev","")</f>
        <v>Rev</v>
      </c>
      <c r="R526" s="244"/>
      <c r="S526" s="244"/>
      <c r="T526" s="65">
        <v>130</v>
      </c>
      <c r="U526" s="67">
        <v>75000</v>
      </c>
      <c r="V526" s="67">
        <f>ROUNDDOWN(T526*U526,-3)</f>
        <v>9750000</v>
      </c>
      <c r="W526" s="247">
        <v>130</v>
      </c>
      <c r="X526" s="247">
        <v>75000</v>
      </c>
      <c r="Y526" s="67">
        <f>ROUNDDOWN(W526*X526,-3)</f>
        <v>9750000</v>
      </c>
      <c r="Z526" s="247"/>
      <c r="AA526" s="244"/>
    </row>
    <row r="527" spans="1:29" ht="13.2" x14ac:dyDescent="0.25">
      <c r="A527" s="1" t="s">
        <v>915</v>
      </c>
      <c r="B527" s="65"/>
      <c r="C527" s="66" t="s">
        <v>893</v>
      </c>
      <c r="D527" s="65">
        <v>2</v>
      </c>
      <c r="E527" s="65" t="s">
        <v>120</v>
      </c>
      <c r="F527" s="67">
        <v>1500000</v>
      </c>
      <c r="G527" s="154">
        <f>ROUNDDOWN(D527*F527,-3)</f>
        <v>3000000</v>
      </c>
      <c r="H527" s="188"/>
      <c r="I527" s="271" t="s">
        <v>893</v>
      </c>
      <c r="J527" s="272" cm="1">
        <f t="array" aca="1" ref="J527" ca="1">INDIRECT($J$5&amp;ROW())</f>
        <v>1</v>
      </c>
      <c r="K527" s="272" t="s">
        <v>120</v>
      </c>
      <c r="L527" s="274" cm="1">
        <f t="array" aca="1" ref="L527" ca="1">INDIRECT($L$5&amp;ROW())</f>
        <v>750000</v>
      </c>
      <c r="M527" s="274">
        <f ca="1">ROUNDDOWN(J527*L527,-3)</f>
        <v>750000</v>
      </c>
      <c r="N527" s="274">
        <f ca="1">G527-M527</f>
        <v>2250000</v>
      </c>
      <c r="O527" s="154">
        <f ca="1">M527-Y527</f>
        <v>0</v>
      </c>
      <c r="P527" s="154">
        <f ca="1">IF(N527=0,O527-N527,IF(N527&lt;0,N527+O527,IF(N527&gt;0,N527-O527)))</f>
        <v>2250000</v>
      </c>
      <c r="Q527" s="253" t="str">
        <f ca="1">IF(AND(ISBLANK(H527),N527&lt;&gt;0),"Rev","")</f>
        <v>Rev</v>
      </c>
      <c r="R527" s="244"/>
      <c r="S527" s="244"/>
      <c r="T527" s="65">
        <v>1</v>
      </c>
      <c r="U527" s="67">
        <v>750000</v>
      </c>
      <c r="V527" s="67">
        <f>ROUNDDOWN(T527*U527,-3)</f>
        <v>750000</v>
      </c>
      <c r="W527" s="247">
        <v>1</v>
      </c>
      <c r="X527" s="247">
        <v>750000</v>
      </c>
      <c r="Y527" s="67">
        <f>ROUNDDOWN(W527*X527,-3)</f>
        <v>750000</v>
      </c>
      <c r="Z527" s="247"/>
      <c r="AA527" s="244"/>
    </row>
    <row r="528" spans="1:29" ht="13.2" x14ac:dyDescent="0.25">
      <c r="A528" s="1" t="s">
        <v>916</v>
      </c>
      <c r="B528" s="65"/>
      <c r="C528" s="66" t="s">
        <v>557</v>
      </c>
      <c r="D528" s="65">
        <v>2</v>
      </c>
      <c r="E528" s="65" t="s">
        <v>120</v>
      </c>
      <c r="F528" s="67">
        <v>1500000</v>
      </c>
      <c r="G528" s="154">
        <f>ROUNDDOWN(D528*F528,-3)</f>
        <v>3000000</v>
      </c>
      <c r="H528" s="188"/>
      <c r="I528" s="66" t="s">
        <v>557</v>
      </c>
      <c r="J528" s="65" cm="1">
        <f t="array" aca="1" ref="J528" ca="1">INDIRECT($J$5&amp;ROW())</f>
        <v>2</v>
      </c>
      <c r="K528" s="65" t="s">
        <v>120</v>
      </c>
      <c r="L528" s="67" cm="1">
        <f t="array" aca="1" ref="L528" ca="1">INDIRECT($L$5&amp;ROW())</f>
        <v>1500000</v>
      </c>
      <c r="M528" s="67">
        <f ca="1">ROUNDDOWN(J528*L528,-3)</f>
        <v>3000000</v>
      </c>
      <c r="N528" s="67">
        <f ca="1">G528-M528</f>
        <v>0</v>
      </c>
      <c r="O528" s="154">
        <f ca="1">M528-Y528</f>
        <v>0</v>
      </c>
      <c r="P528" s="154">
        <f ca="1">IF(N528=0,O528-N528,IF(N528&lt;0,N528+O528,IF(N528&gt;0,N528-O528)))</f>
        <v>0</v>
      </c>
      <c r="Q528" s="240" t="str">
        <f ca="1">IF(AND(ISBLANK(H528),N528&lt;&gt;0),"Rev","")</f>
        <v/>
      </c>
      <c r="R528" s="244"/>
      <c r="S528" s="244"/>
      <c r="T528" s="65">
        <v>2</v>
      </c>
      <c r="U528" s="67">
        <v>1500000</v>
      </c>
      <c r="V528" s="67">
        <f>ROUNDDOWN(T528*U528,-3)</f>
        <v>3000000</v>
      </c>
      <c r="W528" s="247">
        <v>2</v>
      </c>
      <c r="X528" s="247">
        <v>1500000</v>
      </c>
      <c r="Y528" s="67">
        <f>ROUNDDOWN(W528*X528,-3)</f>
        <v>3000000</v>
      </c>
      <c r="Z528" s="247"/>
      <c r="AA528" s="244"/>
    </row>
    <row r="529" spans="1:29" ht="13.2" x14ac:dyDescent="0.25">
      <c r="A529" s="1" t="s">
        <v>917</v>
      </c>
      <c r="B529" s="65"/>
      <c r="C529" s="66" t="s">
        <v>558</v>
      </c>
      <c r="D529" s="65">
        <v>2</v>
      </c>
      <c r="E529" s="65" t="s">
        <v>120</v>
      </c>
      <c r="F529" s="67">
        <v>1000000</v>
      </c>
      <c r="G529" s="154">
        <f>ROUNDDOWN(D529*F529,-3)</f>
        <v>2000000</v>
      </c>
      <c r="H529" s="188"/>
      <c r="I529" s="66" t="s">
        <v>558</v>
      </c>
      <c r="J529" s="65" cm="1">
        <f t="array" aca="1" ref="J529" ca="1">INDIRECT($J$5&amp;ROW())</f>
        <v>2</v>
      </c>
      <c r="K529" s="65" t="s">
        <v>120</v>
      </c>
      <c r="L529" s="67" cm="1">
        <f t="array" aca="1" ref="L529" ca="1">INDIRECT($L$5&amp;ROW())</f>
        <v>1000000</v>
      </c>
      <c r="M529" s="67">
        <f ca="1">ROUNDDOWN(J529*L529,-3)</f>
        <v>2000000</v>
      </c>
      <c r="N529" s="67">
        <f ca="1">G529-M529</f>
        <v>0</v>
      </c>
      <c r="O529" s="154">
        <f ca="1">M529-Y529</f>
        <v>0</v>
      </c>
      <c r="P529" s="154">
        <f ca="1">IF(N529=0,O529-N529,IF(N529&lt;0,N529+O529,IF(N529&gt;0,N529-O529)))</f>
        <v>0</v>
      </c>
      <c r="Q529" s="240" t="str">
        <f ca="1">IF(AND(ISBLANK(H529),N529&lt;&gt;0),"Rev","")</f>
        <v/>
      </c>
      <c r="R529" s="244"/>
      <c r="S529" s="244"/>
      <c r="T529" s="65">
        <v>2</v>
      </c>
      <c r="U529" s="67">
        <v>1000000</v>
      </c>
      <c r="V529" s="67">
        <f>ROUNDDOWN(T529*U529,-3)</f>
        <v>2000000</v>
      </c>
      <c r="W529" s="247">
        <v>2</v>
      </c>
      <c r="X529" s="247">
        <v>1000000</v>
      </c>
      <c r="Y529" s="67">
        <f>ROUNDDOWN(W529*X529,-3)</f>
        <v>2000000</v>
      </c>
      <c r="Z529" s="247"/>
      <c r="AA529" s="244"/>
    </row>
    <row r="530" spans="1:29" ht="13.2" x14ac:dyDescent="0.25">
      <c r="A530" s="1" t="s">
        <v>918</v>
      </c>
      <c r="B530" s="68" t="s">
        <v>528</v>
      </c>
      <c r="C530" s="69" t="s">
        <v>31</v>
      </c>
      <c r="D530" s="68"/>
      <c r="E530" s="68"/>
      <c r="F530" s="70"/>
      <c r="G530" s="155">
        <f>G531</f>
        <v>20000000</v>
      </c>
      <c r="H530" s="189" t="s">
        <v>528</v>
      </c>
      <c r="I530" s="69" t="s">
        <v>31</v>
      </c>
      <c r="J530" s="68"/>
      <c r="K530" s="68"/>
      <c r="L530" s="70"/>
      <c r="M530" s="70">
        <f ca="1">M531</f>
        <v>20000000</v>
      </c>
      <c r="N530" s="70">
        <f ca="1">N531</f>
        <v>0</v>
      </c>
      <c r="O530" s="155">
        <f ca="1">O531</f>
        <v>5000000</v>
      </c>
      <c r="P530" s="155">
        <f ca="1">P531</f>
        <v>5000000</v>
      </c>
      <c r="Q530" s="281"/>
      <c r="R530" s="244"/>
      <c r="S530" s="244"/>
      <c r="T530" s="68"/>
      <c r="U530" s="70"/>
      <c r="V530" s="70"/>
      <c r="W530" s="247"/>
      <c r="X530" s="244"/>
      <c r="Y530" s="244"/>
      <c r="Z530" s="247"/>
      <c r="AA530" s="244"/>
      <c r="AC530" s="311" t="s">
        <v>500</v>
      </c>
    </row>
    <row r="531" spans="1:29" ht="13.2" x14ac:dyDescent="0.25">
      <c r="A531" s="1" t="s">
        <v>919</v>
      </c>
      <c r="B531" s="65"/>
      <c r="C531" s="66" t="s">
        <v>559</v>
      </c>
      <c r="D531" s="65">
        <v>20</v>
      </c>
      <c r="E531" s="65" t="s">
        <v>33</v>
      </c>
      <c r="F531" s="67">
        <v>1000000</v>
      </c>
      <c r="G531" s="154">
        <f>ROUNDDOWN(D531*F531,-3)</f>
        <v>20000000</v>
      </c>
      <c r="H531" s="188"/>
      <c r="I531" s="66" t="s">
        <v>559</v>
      </c>
      <c r="J531" s="65" cm="1">
        <f t="array" aca="1" ref="J531" ca="1">INDIRECT($J$5&amp;ROW())</f>
        <v>20</v>
      </c>
      <c r="K531" s="65" t="s">
        <v>33</v>
      </c>
      <c r="L531" s="67" cm="1">
        <f t="array" aca="1" ref="L531" ca="1">INDIRECT($L$5&amp;ROW())</f>
        <v>1000000</v>
      </c>
      <c r="M531" s="67">
        <f ca="1">ROUNDDOWN(J531*L531,-3)</f>
        <v>20000000</v>
      </c>
      <c r="N531" s="67">
        <f ca="1">G531-M531</f>
        <v>0</v>
      </c>
      <c r="O531" s="154">
        <f ca="1">M531-Y531</f>
        <v>5000000</v>
      </c>
      <c r="P531" s="154">
        <f ca="1">IF(N531=0,O531-N531,IF(N531&lt;0,N531+O531,IF(N531&gt;0,N531-O531)))</f>
        <v>5000000</v>
      </c>
      <c r="Q531" s="240" t="str">
        <f ca="1">IF(AND(ISBLANK(H531),N531&lt;&gt;0),"Rev","")</f>
        <v/>
      </c>
      <c r="R531" s="244"/>
      <c r="S531" s="244"/>
      <c r="T531" s="65">
        <v>20</v>
      </c>
      <c r="U531" s="67">
        <v>1000000</v>
      </c>
      <c r="V531" s="67">
        <f>ROUNDDOWN(T531*U531,-3)</f>
        <v>20000000</v>
      </c>
      <c r="W531" s="247">
        <v>15</v>
      </c>
      <c r="X531" s="247">
        <v>1000000</v>
      </c>
      <c r="Y531" s="67">
        <f>ROUNDDOWN(W531*X531,-3)</f>
        <v>15000000</v>
      </c>
      <c r="Z531" s="247"/>
      <c r="AA531" s="244"/>
    </row>
    <row r="532" spans="1:29" ht="13.2" x14ac:dyDescent="0.25">
      <c r="A532" s="1" t="s">
        <v>920</v>
      </c>
      <c r="B532" s="68" t="s">
        <v>525</v>
      </c>
      <c r="C532" s="69" t="s">
        <v>35</v>
      </c>
      <c r="D532" s="68"/>
      <c r="E532" s="68"/>
      <c r="F532" s="70"/>
      <c r="G532" s="155">
        <f>G533</f>
        <v>43303000</v>
      </c>
      <c r="H532" s="189" t="s">
        <v>525</v>
      </c>
      <c r="I532" s="69" t="s">
        <v>35</v>
      </c>
      <c r="J532" s="68"/>
      <c r="K532" s="68"/>
      <c r="L532" s="70"/>
      <c r="M532" s="70">
        <f ca="1">M533</f>
        <v>43303000</v>
      </c>
      <c r="N532" s="70">
        <f ca="1">N533</f>
        <v>0</v>
      </c>
      <c r="O532" s="155">
        <f ca="1">O533</f>
        <v>0</v>
      </c>
      <c r="P532" s="155">
        <f ca="1">P533</f>
        <v>0</v>
      </c>
      <c r="Q532" s="281"/>
      <c r="R532" s="244"/>
      <c r="S532" s="244"/>
      <c r="T532" s="68"/>
      <c r="U532" s="70"/>
      <c r="V532" s="70"/>
      <c r="W532" s="247"/>
      <c r="X532" s="244"/>
      <c r="Y532" s="244"/>
      <c r="Z532" s="247"/>
      <c r="AA532" s="244"/>
      <c r="AC532" s="311" t="s">
        <v>500</v>
      </c>
    </row>
    <row r="533" spans="1:29" ht="13.2" x14ac:dyDescent="0.25">
      <c r="A533" s="1" t="s">
        <v>921</v>
      </c>
      <c r="B533" s="65"/>
      <c r="C533" s="66" t="s">
        <v>922</v>
      </c>
      <c r="D533" s="65">
        <v>10</v>
      </c>
      <c r="E533" s="65" t="s">
        <v>26</v>
      </c>
      <c r="F533" s="67">
        <v>4330300</v>
      </c>
      <c r="G533" s="154">
        <f>ROUNDDOWN(D533*F533,-3)</f>
        <v>43303000</v>
      </c>
      <c r="H533" s="188"/>
      <c r="I533" s="66" t="s">
        <v>922</v>
      </c>
      <c r="J533" s="65" cm="1">
        <f t="array" aca="1" ref="J533" ca="1">INDIRECT($J$5&amp;ROW())</f>
        <v>10</v>
      </c>
      <c r="K533" s="65" t="s">
        <v>26</v>
      </c>
      <c r="L533" s="67" cm="1">
        <f t="array" aca="1" ref="L533" ca="1">INDIRECT($L$5&amp;ROW())</f>
        <v>4330300</v>
      </c>
      <c r="M533" s="67">
        <f ca="1">ROUNDDOWN(J533*L533,-3)</f>
        <v>43303000</v>
      </c>
      <c r="N533" s="67">
        <f ca="1">G533-M533</f>
        <v>0</v>
      </c>
      <c r="O533" s="154">
        <f ca="1">M533-Y533</f>
        <v>0</v>
      </c>
      <c r="P533" s="154">
        <f ca="1">IF(N533=0,O533-N533,IF(N533&lt;0,N533+O533,IF(N533&gt;0,N533-O533)))</f>
        <v>0</v>
      </c>
      <c r="Q533" s="240" t="str">
        <f ca="1">IF(AND(ISBLANK(H533),N533&lt;&gt;0),"Rev","")</f>
        <v/>
      </c>
      <c r="R533" s="244"/>
      <c r="S533" s="244"/>
      <c r="T533" s="65">
        <v>10</v>
      </c>
      <c r="U533" s="67">
        <v>4330300</v>
      </c>
      <c r="V533" s="67">
        <f>ROUNDDOWN(T533*U533,-3)</f>
        <v>43303000</v>
      </c>
      <c r="W533" s="247">
        <v>10</v>
      </c>
      <c r="X533" s="247">
        <v>4330300</v>
      </c>
      <c r="Y533" s="67">
        <f>ROUNDDOWN(W533*X533,-3)</f>
        <v>43303000</v>
      </c>
      <c r="Z533" s="247"/>
      <c r="AA533" s="244"/>
    </row>
    <row r="534" spans="1:29" ht="13.2" x14ac:dyDescent="0.25">
      <c r="A534" s="1"/>
      <c r="B534" s="65"/>
      <c r="C534" s="66"/>
      <c r="D534" s="65"/>
      <c r="E534" s="65"/>
      <c r="F534" s="67"/>
      <c r="G534" s="154"/>
      <c r="H534" s="193" t="s">
        <v>214</v>
      </c>
      <c r="I534" s="81" t="s">
        <v>1005</v>
      </c>
      <c r="J534" s="80"/>
      <c r="K534" s="80"/>
      <c r="L534" s="82"/>
      <c r="M534" s="82">
        <f ca="1">SUM(M535,M540,M542)</f>
        <v>61800000</v>
      </c>
      <c r="N534" s="82">
        <f ca="1">SUM(N535,N540,N542)</f>
        <v>-61800000</v>
      </c>
      <c r="O534" s="159">
        <f ca="1">SUM(O535,O540,O542)</f>
        <v>0</v>
      </c>
      <c r="P534" s="159">
        <f ca="1">SUM(P535,P540,P542)</f>
        <v>-61800000</v>
      </c>
      <c r="Q534" s="285"/>
      <c r="R534" s="244" t="s">
        <v>505</v>
      </c>
      <c r="S534" s="244" t="s">
        <v>510</v>
      </c>
      <c r="T534" s="65"/>
      <c r="U534" s="67"/>
      <c r="V534" s="67"/>
      <c r="W534" s="247"/>
      <c r="X534" s="244"/>
      <c r="Y534" s="244"/>
      <c r="Z534" s="247"/>
      <c r="AA534" s="244"/>
      <c r="AC534" s="311"/>
    </row>
    <row r="535" spans="1:29" ht="13.2" x14ac:dyDescent="0.25">
      <c r="A535" s="1"/>
      <c r="B535" s="65"/>
      <c r="C535" s="66"/>
      <c r="D535" s="65"/>
      <c r="E535" s="65"/>
      <c r="F535" s="67"/>
      <c r="G535" s="154"/>
      <c r="H535" s="189" t="s">
        <v>523</v>
      </c>
      <c r="I535" s="69" t="s">
        <v>24</v>
      </c>
      <c r="J535" s="68"/>
      <c r="K535" s="68"/>
      <c r="L535" s="70"/>
      <c r="M535" s="70">
        <f ca="1">SUM(M536:M539)</f>
        <v>25000000</v>
      </c>
      <c r="N535" s="70">
        <f ca="1">SUM(N536:N539)</f>
        <v>-25000000</v>
      </c>
      <c r="O535" s="155">
        <f ca="1">SUM(O536:O539)</f>
        <v>0</v>
      </c>
      <c r="P535" s="155">
        <f ca="1">SUM(P536:P539)</f>
        <v>-25000000</v>
      </c>
      <c r="Q535" s="281"/>
      <c r="R535" s="244"/>
      <c r="S535" s="244"/>
      <c r="T535" s="65"/>
      <c r="U535" s="67"/>
      <c r="V535" s="67"/>
      <c r="W535" s="247"/>
      <c r="X535" s="244"/>
      <c r="Y535" s="244"/>
      <c r="Z535" s="247"/>
      <c r="AA535" s="244"/>
      <c r="AC535" s="311" t="s">
        <v>510</v>
      </c>
    </row>
    <row r="536" spans="1:29" ht="13.2" x14ac:dyDescent="0.25">
      <c r="A536" s="1"/>
      <c r="B536" s="65"/>
      <c r="C536" s="66"/>
      <c r="D536" s="65"/>
      <c r="E536" s="65"/>
      <c r="F536" s="67"/>
      <c r="G536" s="154"/>
      <c r="H536" s="188"/>
      <c r="I536" s="271" t="s">
        <v>555</v>
      </c>
      <c r="J536" s="272" cm="1">
        <f t="array" aca="1" ref="J536" ca="1">INDIRECT($J$5&amp;ROW())</f>
        <v>120</v>
      </c>
      <c r="K536" s="272" t="s">
        <v>26</v>
      </c>
      <c r="L536" s="274" cm="1">
        <f t="array" aca="1" ref="L536" ca="1">INDIRECT($L$5&amp;ROW())</f>
        <v>75000</v>
      </c>
      <c r="M536" s="274">
        <f ca="1">ROUNDDOWN(J536*L536,-3)</f>
        <v>9000000</v>
      </c>
      <c r="N536" s="274">
        <f ca="1">G536-M536</f>
        <v>-9000000</v>
      </c>
      <c r="O536" s="154">
        <f ca="1">M536-Y536</f>
        <v>0</v>
      </c>
      <c r="P536" s="154">
        <f ca="1">IF(N536=0,O536-N536,IF(N536&lt;0,N536+O536,IF(N536&gt;0,N536-O536)))</f>
        <v>-9000000</v>
      </c>
      <c r="Q536" s="253" t="str">
        <f ca="1">IF(AND(ISBLANK(H536),N536&lt;&gt;0),"Rev","")</f>
        <v>Rev</v>
      </c>
      <c r="R536" s="244"/>
      <c r="S536" s="244"/>
      <c r="T536" s="65">
        <v>120</v>
      </c>
      <c r="U536" s="67">
        <v>75000</v>
      </c>
      <c r="V536" s="67">
        <f>ROUNDDOWN(T536*U536,-3)</f>
        <v>9000000</v>
      </c>
      <c r="W536" s="247">
        <v>120</v>
      </c>
      <c r="X536" s="247">
        <v>75000</v>
      </c>
      <c r="Y536" s="67">
        <f>ROUNDDOWN(W536*X536,-3)</f>
        <v>9000000</v>
      </c>
      <c r="Z536" s="247"/>
      <c r="AA536" s="244"/>
    </row>
    <row r="537" spans="1:29" ht="13.2" x14ac:dyDescent="0.25">
      <c r="A537" s="1"/>
      <c r="B537" s="65"/>
      <c r="C537" s="66"/>
      <c r="D537" s="65"/>
      <c r="E537" s="65"/>
      <c r="F537" s="67"/>
      <c r="G537" s="154"/>
      <c r="H537" s="188"/>
      <c r="I537" s="271" t="s">
        <v>893</v>
      </c>
      <c r="J537" s="272" cm="1">
        <f t="array" aca="1" ref="J537" ca="1">INDIRECT($J$5&amp;ROW())</f>
        <v>4</v>
      </c>
      <c r="K537" s="272" t="s">
        <v>120</v>
      </c>
      <c r="L537" s="274" cm="1">
        <f t="array" aca="1" ref="L537" ca="1">INDIRECT($L$5&amp;ROW())</f>
        <v>1500000</v>
      </c>
      <c r="M537" s="274">
        <f ca="1">ROUNDDOWN(J537*L537,-3)</f>
        <v>6000000</v>
      </c>
      <c r="N537" s="274">
        <f ca="1">G537-M537</f>
        <v>-6000000</v>
      </c>
      <c r="O537" s="154">
        <f ca="1">M537-Y537</f>
        <v>0</v>
      </c>
      <c r="P537" s="154">
        <f ca="1">IF(N537=0,O537-N537,IF(N537&lt;0,N537+O537,IF(N537&gt;0,N537-O537)))</f>
        <v>-6000000</v>
      </c>
      <c r="Q537" s="253" t="str">
        <f ca="1">IF(AND(ISBLANK(H537),N537&lt;&gt;0),"Rev","")</f>
        <v>Rev</v>
      </c>
      <c r="R537" s="244"/>
      <c r="S537" s="244"/>
      <c r="T537" s="65">
        <v>4</v>
      </c>
      <c r="U537" s="67">
        <v>1500000</v>
      </c>
      <c r="V537" s="67">
        <f>ROUNDDOWN(T537*U537,-3)</f>
        <v>6000000</v>
      </c>
      <c r="W537" s="247">
        <v>4</v>
      </c>
      <c r="X537" s="247">
        <v>1500000</v>
      </c>
      <c r="Y537" s="67">
        <f>ROUNDDOWN(W537*X537,-3)</f>
        <v>6000000</v>
      </c>
      <c r="Z537" s="247"/>
      <c r="AA537" s="244"/>
    </row>
    <row r="538" spans="1:29" ht="13.2" x14ac:dyDescent="0.25">
      <c r="A538" s="1"/>
      <c r="B538" s="65"/>
      <c r="C538" s="66"/>
      <c r="D538" s="65"/>
      <c r="E538" s="65"/>
      <c r="F538" s="67"/>
      <c r="G538" s="154"/>
      <c r="H538" s="188"/>
      <c r="I538" s="271" t="s">
        <v>557</v>
      </c>
      <c r="J538" s="272" cm="1">
        <f t="array" aca="1" ref="J538" ca="1">INDIRECT($J$5&amp;ROW())</f>
        <v>4</v>
      </c>
      <c r="K538" s="272" t="s">
        <v>120</v>
      </c>
      <c r="L538" s="274" cm="1">
        <f t="array" aca="1" ref="L538" ca="1">INDIRECT($L$5&amp;ROW())</f>
        <v>1500000</v>
      </c>
      <c r="M538" s="274">
        <f ca="1">ROUNDDOWN(J538*L538,-3)</f>
        <v>6000000</v>
      </c>
      <c r="N538" s="274">
        <f ca="1">G538-M538</f>
        <v>-6000000</v>
      </c>
      <c r="O538" s="154">
        <f ca="1">M538-Y538</f>
        <v>0</v>
      </c>
      <c r="P538" s="154">
        <f ca="1">IF(N538=0,O538-N538,IF(N538&lt;0,N538+O538,IF(N538&gt;0,N538-O538)))</f>
        <v>-6000000</v>
      </c>
      <c r="Q538" s="253" t="str">
        <f ca="1">IF(AND(ISBLANK(H538),N538&lt;&gt;0),"Rev","")</f>
        <v>Rev</v>
      </c>
      <c r="R538" s="244"/>
      <c r="S538" s="244"/>
      <c r="T538" s="65">
        <v>4</v>
      </c>
      <c r="U538" s="67">
        <v>1500000</v>
      </c>
      <c r="V538" s="67">
        <f>ROUNDDOWN(T538*U538,-3)</f>
        <v>6000000</v>
      </c>
      <c r="W538" s="247">
        <v>4</v>
      </c>
      <c r="X538" s="247">
        <v>1500000</v>
      </c>
      <c r="Y538" s="67">
        <f>ROUNDDOWN(W538*X538,-3)</f>
        <v>6000000</v>
      </c>
      <c r="Z538" s="247"/>
      <c r="AA538" s="244"/>
    </row>
    <row r="539" spans="1:29" ht="13.2" x14ac:dyDescent="0.25">
      <c r="A539" s="1"/>
      <c r="B539" s="65"/>
      <c r="C539" s="66"/>
      <c r="D539" s="65"/>
      <c r="E539" s="65"/>
      <c r="F539" s="67"/>
      <c r="G539" s="154"/>
      <c r="H539" s="188"/>
      <c r="I539" s="271" t="s">
        <v>558</v>
      </c>
      <c r="J539" s="272" cm="1">
        <f t="array" aca="1" ref="J539" ca="1">INDIRECT($J$5&amp;ROW())</f>
        <v>4</v>
      </c>
      <c r="K539" s="272" t="s">
        <v>120</v>
      </c>
      <c r="L539" s="274" cm="1">
        <f t="array" aca="1" ref="L539" ca="1">INDIRECT($L$5&amp;ROW())</f>
        <v>1000000</v>
      </c>
      <c r="M539" s="274">
        <f ca="1">ROUNDDOWN(J539*L539,-3)</f>
        <v>4000000</v>
      </c>
      <c r="N539" s="274">
        <f ca="1">G539-M539</f>
        <v>-4000000</v>
      </c>
      <c r="O539" s="154">
        <f ca="1">M539-Y539</f>
        <v>0</v>
      </c>
      <c r="P539" s="154">
        <f ca="1">IF(N539=0,O539-N539,IF(N539&lt;0,N539+O539,IF(N539&gt;0,N539-O539)))</f>
        <v>-4000000</v>
      </c>
      <c r="Q539" s="253" t="str">
        <f ca="1">IF(AND(ISBLANK(H539),N539&lt;&gt;0),"Rev","")</f>
        <v>Rev</v>
      </c>
      <c r="R539" s="244"/>
      <c r="S539" s="244"/>
      <c r="T539" s="65">
        <v>4</v>
      </c>
      <c r="U539" s="67">
        <v>1000000</v>
      </c>
      <c r="V539" s="67">
        <f>ROUNDDOWN(T539*U539,-3)</f>
        <v>4000000</v>
      </c>
      <c r="W539" s="247">
        <v>4</v>
      </c>
      <c r="X539" s="247">
        <v>1000000</v>
      </c>
      <c r="Y539" s="67">
        <f>ROUNDDOWN(W539*X539,-3)</f>
        <v>4000000</v>
      </c>
      <c r="Z539" s="247"/>
      <c r="AA539" s="244"/>
    </row>
    <row r="540" spans="1:29" ht="13.2" x14ac:dyDescent="0.25">
      <c r="A540" s="1"/>
      <c r="B540" s="65"/>
      <c r="C540" s="66"/>
      <c r="D540" s="65"/>
      <c r="E540" s="65"/>
      <c r="F540" s="67"/>
      <c r="G540" s="154"/>
      <c r="H540" s="187" t="s">
        <v>525</v>
      </c>
      <c r="I540" s="63" t="s">
        <v>35</v>
      </c>
      <c r="J540" s="62"/>
      <c r="K540" s="62"/>
      <c r="L540" s="64"/>
      <c r="M540" s="64">
        <f ca="1">M541</f>
        <v>35000000</v>
      </c>
      <c r="N540" s="64">
        <f ca="1">N541</f>
        <v>-35000000</v>
      </c>
      <c r="O540" s="153">
        <f ca="1">O541</f>
        <v>0</v>
      </c>
      <c r="P540" s="153">
        <f ca="1">P541</f>
        <v>-35000000</v>
      </c>
      <c r="Q540" s="280"/>
      <c r="R540" s="244"/>
      <c r="S540" s="244"/>
      <c r="T540" s="65"/>
      <c r="U540" s="67"/>
      <c r="V540" s="67"/>
      <c r="W540" s="247"/>
      <c r="X540" s="244"/>
      <c r="Y540" s="244"/>
      <c r="Z540" s="247"/>
      <c r="AA540" s="244"/>
      <c r="AC540" s="311" t="s">
        <v>510</v>
      </c>
    </row>
    <row r="541" spans="1:29" ht="13.2" x14ac:dyDescent="0.25">
      <c r="A541" s="1"/>
      <c r="B541" s="65"/>
      <c r="C541" s="66"/>
      <c r="D541" s="65"/>
      <c r="E541" s="65"/>
      <c r="F541" s="67"/>
      <c r="G541" s="154"/>
      <c r="H541" s="188"/>
      <c r="I541" s="271" t="s">
        <v>804</v>
      </c>
      <c r="J541" s="272" cm="1">
        <f t="array" aca="1" ref="J541" ca="1">INDIRECT($J$5&amp;ROW())</f>
        <v>10</v>
      </c>
      <c r="K541" s="272" t="s">
        <v>26</v>
      </c>
      <c r="L541" s="274" cm="1">
        <f t="array" aca="1" ref="L541" ca="1">INDIRECT($L$5&amp;ROW())</f>
        <v>3500000</v>
      </c>
      <c r="M541" s="274">
        <f ca="1">ROUNDDOWN(J541*L541,-3)</f>
        <v>35000000</v>
      </c>
      <c r="N541" s="274">
        <f ca="1">G541-M541</f>
        <v>-35000000</v>
      </c>
      <c r="O541" s="154">
        <f ca="1">M541-Y541</f>
        <v>0</v>
      </c>
      <c r="P541" s="154">
        <f ca="1">IF(N541=0,O541-N541,IF(N541&lt;0,N541+O541,IF(N541&gt;0,N541-O541)))</f>
        <v>-35000000</v>
      </c>
      <c r="Q541" s="253" t="str">
        <f ca="1">IF(AND(ISBLANK(H541),N541&lt;&gt;0),"Rev","")</f>
        <v>Rev</v>
      </c>
      <c r="R541" s="244"/>
      <c r="S541" s="244"/>
      <c r="T541" s="65">
        <v>10</v>
      </c>
      <c r="U541" s="67">
        <v>3500000</v>
      </c>
      <c r="V541" s="67">
        <f>ROUNDDOWN(T541*U541,-3)</f>
        <v>35000000</v>
      </c>
      <c r="W541" s="247">
        <v>10</v>
      </c>
      <c r="X541" s="247">
        <v>3500000</v>
      </c>
      <c r="Y541" s="67">
        <f>ROUNDDOWN(W541*X541,-3)</f>
        <v>35000000</v>
      </c>
      <c r="Z541" s="247"/>
      <c r="AA541" s="244"/>
    </row>
    <row r="542" spans="1:29" ht="13.2" x14ac:dyDescent="0.25">
      <c r="A542" s="1"/>
      <c r="B542" s="65"/>
      <c r="C542" s="66"/>
      <c r="D542" s="65"/>
      <c r="E542" s="65"/>
      <c r="F542" s="67"/>
      <c r="G542" s="154"/>
      <c r="H542" s="189" t="s">
        <v>583</v>
      </c>
      <c r="I542" s="69" t="s">
        <v>80</v>
      </c>
      <c r="J542" s="68"/>
      <c r="K542" s="68"/>
      <c r="L542" s="70"/>
      <c r="M542" s="70">
        <f ca="1">M543</f>
        <v>1800000</v>
      </c>
      <c r="N542" s="70">
        <f ca="1">N543</f>
        <v>-1800000</v>
      </c>
      <c r="O542" s="155">
        <f ca="1">O543</f>
        <v>0</v>
      </c>
      <c r="P542" s="155">
        <f ca="1">P543</f>
        <v>-1800000</v>
      </c>
      <c r="Q542" s="281"/>
      <c r="R542" s="244"/>
      <c r="S542" s="244"/>
      <c r="T542" s="65"/>
      <c r="U542" s="67"/>
      <c r="V542" s="67"/>
      <c r="W542" s="247"/>
      <c r="X542" s="244"/>
      <c r="Y542" s="244"/>
      <c r="Z542" s="247"/>
      <c r="AA542" s="244"/>
      <c r="AC542" s="311" t="s">
        <v>510</v>
      </c>
    </row>
    <row r="543" spans="1:29" ht="13.2" x14ac:dyDescent="0.25">
      <c r="A543" s="1"/>
      <c r="B543" s="65"/>
      <c r="C543" s="66"/>
      <c r="D543" s="65"/>
      <c r="E543" s="65"/>
      <c r="F543" s="67"/>
      <c r="G543" s="154"/>
      <c r="H543" s="188"/>
      <c r="I543" s="271" t="s">
        <v>873</v>
      </c>
      <c r="J543" s="272" cm="1">
        <f t="array" aca="1" ref="J543" ca="1">INDIRECT($J$5&amp;ROW())</f>
        <v>12</v>
      </c>
      <c r="K543" s="272" t="s">
        <v>26</v>
      </c>
      <c r="L543" s="274" cm="1">
        <f t="array" aca="1" ref="L543" ca="1">INDIRECT($L$5&amp;ROW())</f>
        <v>150000</v>
      </c>
      <c r="M543" s="274">
        <f ca="1">ROUNDDOWN(J543*L543,-3)</f>
        <v>1800000</v>
      </c>
      <c r="N543" s="274">
        <f ca="1">G543-M543</f>
        <v>-1800000</v>
      </c>
      <c r="O543" s="154">
        <f ca="1">M543-Y543</f>
        <v>0</v>
      </c>
      <c r="P543" s="154">
        <f ca="1">IF(N543=0,O543-N543,IF(N543&lt;0,N543+O543,IF(N543&gt;0,N543-O543)))</f>
        <v>-1800000</v>
      </c>
      <c r="Q543" s="253" t="str">
        <f ca="1">IF(AND(ISBLANK(H543),N543&lt;&gt;0),"Rev","")</f>
        <v>Rev</v>
      </c>
      <c r="R543" s="244"/>
      <c r="S543" s="244"/>
      <c r="T543" s="65">
        <v>12</v>
      </c>
      <c r="U543" s="67">
        <v>150000</v>
      </c>
      <c r="V543" s="67">
        <f>ROUNDDOWN(T543*U543,-3)</f>
        <v>1800000</v>
      </c>
      <c r="W543" s="247">
        <v>12</v>
      </c>
      <c r="X543" s="247">
        <v>150000</v>
      </c>
      <c r="Y543" s="67">
        <f>ROUNDDOWN(W543*X543,-3)</f>
        <v>1800000</v>
      </c>
      <c r="Z543" s="247"/>
      <c r="AA543" s="244"/>
    </row>
    <row r="544" spans="1:29" ht="13.2" x14ac:dyDescent="0.25">
      <c r="A544" s="1" t="s">
        <v>432</v>
      </c>
      <c r="B544" s="135" t="s">
        <v>923</v>
      </c>
      <c r="C544" s="136" t="s">
        <v>433</v>
      </c>
      <c r="D544" s="135"/>
      <c r="E544" s="135"/>
      <c r="F544" s="137"/>
      <c r="G544" s="177">
        <f>G545</f>
        <v>8500000000</v>
      </c>
      <c r="H544" s="211" t="s">
        <v>923</v>
      </c>
      <c r="I544" s="136" t="s">
        <v>433</v>
      </c>
      <c r="J544" s="135"/>
      <c r="K544" s="135"/>
      <c r="L544" s="137"/>
      <c r="M544" s="137">
        <f t="shared" ref="M544:P545" ca="1" si="45">M545</f>
        <v>8500000000</v>
      </c>
      <c r="N544" s="137">
        <f t="shared" ca="1" si="45"/>
        <v>0</v>
      </c>
      <c r="O544" s="177">
        <f t="shared" ca="1" si="45"/>
        <v>136391000</v>
      </c>
      <c r="P544" s="177">
        <f t="shared" ca="1" si="45"/>
        <v>136391000</v>
      </c>
      <c r="Q544" s="303"/>
      <c r="R544" s="244"/>
      <c r="S544" s="244"/>
      <c r="T544" s="135"/>
      <c r="U544" s="137"/>
      <c r="V544" s="137"/>
      <c r="W544" s="247"/>
      <c r="X544" s="244"/>
      <c r="Y544" s="244"/>
      <c r="Z544" s="247"/>
      <c r="AA544" s="244"/>
    </row>
    <row r="545" spans="1:29" ht="13.2" customHeight="1" x14ac:dyDescent="0.25">
      <c r="A545" s="1" t="s">
        <v>434</v>
      </c>
      <c r="B545" s="126" t="s">
        <v>435</v>
      </c>
      <c r="C545" s="127" t="s">
        <v>924</v>
      </c>
      <c r="D545" s="126">
        <v>235</v>
      </c>
      <c r="E545" s="590" t="s">
        <v>925</v>
      </c>
      <c r="F545" s="591"/>
      <c r="G545" s="174">
        <f>G546</f>
        <v>8500000000</v>
      </c>
      <c r="H545" s="208" t="s">
        <v>435</v>
      </c>
      <c r="I545" s="127" t="s">
        <v>924</v>
      </c>
      <c r="J545" s="126">
        <v>235</v>
      </c>
      <c r="K545" s="234" t="s">
        <v>925</v>
      </c>
      <c r="L545" s="235"/>
      <c r="M545" s="128">
        <f t="shared" ca="1" si="45"/>
        <v>8500000000</v>
      </c>
      <c r="N545" s="128">
        <f t="shared" ca="1" si="45"/>
        <v>0</v>
      </c>
      <c r="O545" s="174">
        <f t="shared" ca="1" si="45"/>
        <v>136391000</v>
      </c>
      <c r="P545" s="174">
        <f t="shared" ca="1" si="45"/>
        <v>136391000</v>
      </c>
      <c r="Q545" s="300"/>
      <c r="R545" s="244"/>
      <c r="S545" s="244"/>
      <c r="T545" s="126">
        <v>235</v>
      </c>
      <c r="U545" s="250"/>
      <c r="V545" s="250"/>
      <c r="W545" s="247"/>
      <c r="X545" s="244"/>
      <c r="Y545" s="244"/>
      <c r="Z545" s="247"/>
      <c r="AA545" s="244"/>
    </row>
    <row r="546" spans="1:29" ht="13.2" x14ac:dyDescent="0.25">
      <c r="A546" s="1" t="s">
        <v>437</v>
      </c>
      <c r="B546" s="119" t="s">
        <v>438</v>
      </c>
      <c r="C546" s="120" t="s">
        <v>439</v>
      </c>
      <c r="D546" s="119">
        <v>235</v>
      </c>
      <c r="E546" s="119" t="s">
        <v>436</v>
      </c>
      <c r="F546" s="121"/>
      <c r="G546" s="172">
        <f>SUM(G547,G595)</f>
        <v>8500000000</v>
      </c>
      <c r="H546" s="206" t="s">
        <v>438</v>
      </c>
      <c r="I546" s="120" t="s">
        <v>439</v>
      </c>
      <c r="J546" s="119">
        <v>235</v>
      </c>
      <c r="K546" s="119" t="s">
        <v>436</v>
      </c>
      <c r="L546" s="121"/>
      <c r="M546" s="121">
        <f ca="1">SUM(M547,M595)</f>
        <v>8500000000</v>
      </c>
      <c r="N546" s="121">
        <f ca="1">SUM(N547,N595)</f>
        <v>0</v>
      </c>
      <c r="O546" s="172">
        <f ca="1">SUM(O547,O595)</f>
        <v>136391000</v>
      </c>
      <c r="P546" s="172">
        <f ca="1">SUM(P547,P595)</f>
        <v>136391000</v>
      </c>
      <c r="Q546" s="298"/>
      <c r="R546" s="244"/>
      <c r="S546" s="244"/>
      <c r="T546" s="119">
        <v>235</v>
      </c>
      <c r="U546" s="121"/>
      <c r="V546" s="121"/>
      <c r="W546" s="247"/>
      <c r="X546" s="244"/>
      <c r="Y546" s="244"/>
      <c r="Z546" s="247"/>
      <c r="AA546" s="244"/>
    </row>
    <row r="547" spans="1:29" ht="13.2" x14ac:dyDescent="0.25">
      <c r="A547" s="1" t="s">
        <v>440</v>
      </c>
      <c r="B547" s="77" t="s">
        <v>606</v>
      </c>
      <c r="C547" s="78" t="s">
        <v>441</v>
      </c>
      <c r="D547" s="77"/>
      <c r="E547" s="77" t="s">
        <v>554</v>
      </c>
      <c r="F547" s="79"/>
      <c r="G547" s="158">
        <f>SUM(G548,G566,G586)</f>
        <v>8408830000</v>
      </c>
      <c r="H547" s="192" t="s">
        <v>606</v>
      </c>
      <c r="I547" s="78" t="s">
        <v>441</v>
      </c>
      <c r="J547" s="77"/>
      <c r="K547" s="77" t="s">
        <v>554</v>
      </c>
      <c r="L547" s="79"/>
      <c r="M547" s="79">
        <f ca="1">SUM(M548,M566,M586)</f>
        <v>8408830000</v>
      </c>
      <c r="N547" s="79">
        <f ca="1">SUM(N548,N566,N586)</f>
        <v>0</v>
      </c>
      <c r="O547" s="158">
        <f ca="1">SUM(O548,O566,O586)</f>
        <v>116891000</v>
      </c>
      <c r="P547" s="158">
        <f ca="1">SUM(P548,P566,P586)</f>
        <v>116891000</v>
      </c>
      <c r="Q547" s="284"/>
      <c r="R547" s="244"/>
      <c r="S547" s="244"/>
      <c r="T547" s="77"/>
      <c r="U547" s="79"/>
      <c r="V547" s="79"/>
      <c r="W547" s="247"/>
      <c r="X547" s="244"/>
      <c r="Y547" s="244"/>
      <c r="Z547" s="247"/>
      <c r="AA547" s="244"/>
    </row>
    <row r="548" spans="1:29" ht="13.2" x14ac:dyDescent="0.25">
      <c r="A548" s="1" t="s">
        <v>442</v>
      </c>
      <c r="B548" s="80" t="s">
        <v>21</v>
      </c>
      <c r="C548" s="81" t="s">
        <v>443</v>
      </c>
      <c r="D548" s="80"/>
      <c r="E548" s="80"/>
      <c r="F548" s="82"/>
      <c r="G548" s="159">
        <f>SUM(G549,G556,G559,G561,G563)</f>
        <v>2523377000</v>
      </c>
      <c r="H548" s="193" t="s">
        <v>21</v>
      </c>
      <c r="I548" s="81" t="s">
        <v>443</v>
      </c>
      <c r="J548" s="80"/>
      <c r="K548" s="80"/>
      <c r="L548" s="82"/>
      <c r="M548" s="82">
        <f ca="1">SUM(M549,M556,M559,M561,M563)</f>
        <v>2523377000</v>
      </c>
      <c r="N548" s="82">
        <f ca="1">SUM(N549,N556,N559,N561,N563)</f>
        <v>0</v>
      </c>
      <c r="O548" s="159">
        <f ca="1">SUM(O549,O556,O559,O561,O563)</f>
        <v>22000000</v>
      </c>
      <c r="P548" s="159">
        <f ca="1">SUM(P549,P556,P559,P561,P563)</f>
        <v>22000000</v>
      </c>
      <c r="Q548" s="285"/>
      <c r="R548" s="244" t="s">
        <v>507</v>
      </c>
      <c r="S548" s="244" t="s">
        <v>508</v>
      </c>
      <c r="T548" s="80"/>
      <c r="U548" s="82"/>
      <c r="V548" s="82"/>
      <c r="W548" s="247"/>
      <c r="X548" s="244"/>
      <c r="Y548" s="244"/>
      <c r="Z548" s="247"/>
      <c r="AA548" s="244"/>
      <c r="AC548" s="311"/>
    </row>
    <row r="549" spans="1:29" ht="13.2" x14ac:dyDescent="0.25">
      <c r="A549" s="1" t="s">
        <v>444</v>
      </c>
      <c r="B549" s="62" t="s">
        <v>523</v>
      </c>
      <c r="C549" s="63" t="s">
        <v>24</v>
      </c>
      <c r="D549" s="62"/>
      <c r="E549" s="62"/>
      <c r="F549" s="64"/>
      <c r="G549" s="153">
        <f>SUM(G550:G555)</f>
        <v>129600000</v>
      </c>
      <c r="H549" s="187" t="s">
        <v>523</v>
      </c>
      <c r="I549" s="63" t="s">
        <v>24</v>
      </c>
      <c r="J549" s="62"/>
      <c r="K549" s="62"/>
      <c r="L549" s="64"/>
      <c r="M549" s="64">
        <f ca="1">SUM(M550:M555)</f>
        <v>129600000</v>
      </c>
      <c r="N549" s="64">
        <f ca="1">SUM(N550:N555)</f>
        <v>0</v>
      </c>
      <c r="O549" s="153">
        <f ca="1">SUM(O550:O555)</f>
        <v>22000000</v>
      </c>
      <c r="P549" s="153">
        <f ca="1">SUM(P550:P555)</f>
        <v>22000000</v>
      </c>
      <c r="Q549" s="280"/>
      <c r="R549" s="244"/>
      <c r="S549" s="244"/>
      <c r="T549" s="62"/>
      <c r="U549" s="64"/>
      <c r="V549" s="64"/>
      <c r="W549" s="247"/>
      <c r="X549" s="244"/>
      <c r="Y549" s="244"/>
      <c r="Z549" s="247"/>
      <c r="AA549" s="244"/>
      <c r="AC549" s="311" t="s">
        <v>508</v>
      </c>
    </row>
    <row r="550" spans="1:29" ht="13.2" x14ac:dyDescent="0.25">
      <c r="A550" s="1" t="s">
        <v>445</v>
      </c>
      <c r="B550" s="65"/>
      <c r="C550" s="66" t="s">
        <v>555</v>
      </c>
      <c r="D550" s="65">
        <v>400</v>
      </c>
      <c r="E550" s="65" t="s">
        <v>26</v>
      </c>
      <c r="F550" s="67">
        <v>70000</v>
      </c>
      <c r="G550" s="154">
        <f t="shared" ref="G550:G555" si="46">ROUNDDOWN(D550*F550,-3)</f>
        <v>28000000</v>
      </c>
      <c r="H550" s="188"/>
      <c r="I550" s="66" t="s">
        <v>555</v>
      </c>
      <c r="J550" s="65" cm="1">
        <f t="array" aca="1" ref="J550" ca="1">INDIRECT($J$5&amp;ROW())</f>
        <v>400</v>
      </c>
      <c r="K550" s="65" t="s">
        <v>26</v>
      </c>
      <c r="L550" s="67" cm="1">
        <f t="array" aca="1" ref="L550" ca="1">INDIRECT($L$5&amp;ROW())</f>
        <v>70000</v>
      </c>
      <c r="M550" s="67">
        <f t="shared" ref="M550:M555" ca="1" si="47">ROUNDDOWN(J550*L550,-3)</f>
        <v>28000000</v>
      </c>
      <c r="N550" s="67">
        <f t="shared" ref="N550:N555" ca="1" si="48">G550-M550</f>
        <v>0</v>
      </c>
      <c r="O550" s="154">
        <f t="shared" ref="O550:O555" ca="1" si="49">M550-Y550</f>
        <v>14000000</v>
      </c>
      <c r="P550" s="154">
        <f t="shared" ref="P550:P555" ca="1" si="50">IF(N550=0,O550-N550,IF(N550&lt;0,N550+O550,IF(N550&gt;0,N550-O550)))</f>
        <v>14000000</v>
      </c>
      <c r="Q550" s="240" t="str">
        <f t="shared" ref="Q550:Q555" ca="1" si="51">IF(AND(ISBLANK(H550),N550&lt;&gt;0),"Rev","")</f>
        <v/>
      </c>
      <c r="R550" s="244"/>
      <c r="S550" s="244"/>
      <c r="T550" s="65">
        <v>400</v>
      </c>
      <c r="U550" s="67">
        <v>70000</v>
      </c>
      <c r="V550" s="67">
        <f t="shared" ref="V550:V555" si="52">ROUNDDOWN(T550*U550,-3)</f>
        <v>28000000</v>
      </c>
      <c r="W550" s="247">
        <v>200</v>
      </c>
      <c r="X550" s="247">
        <v>70000</v>
      </c>
      <c r="Y550" s="67">
        <f t="shared" ref="Y550:Y555" si="53">ROUNDDOWN(W550*X550,-3)</f>
        <v>14000000</v>
      </c>
      <c r="Z550" s="247"/>
      <c r="AA550" s="244"/>
    </row>
    <row r="551" spans="1:29" ht="13.2" x14ac:dyDescent="0.25">
      <c r="A551" s="1" t="s">
        <v>446</v>
      </c>
      <c r="B551" s="65"/>
      <c r="C551" s="66" t="s">
        <v>556</v>
      </c>
      <c r="D551" s="65">
        <v>8</v>
      </c>
      <c r="E551" s="65" t="s">
        <v>120</v>
      </c>
      <c r="F551" s="67">
        <v>1500000</v>
      </c>
      <c r="G551" s="154">
        <f t="shared" si="46"/>
        <v>12000000</v>
      </c>
      <c r="H551" s="188"/>
      <c r="I551" s="66" t="s">
        <v>556</v>
      </c>
      <c r="J551" s="65" cm="1">
        <f t="array" aca="1" ref="J551" ca="1">INDIRECT($J$5&amp;ROW())</f>
        <v>8</v>
      </c>
      <c r="K551" s="65" t="s">
        <v>120</v>
      </c>
      <c r="L551" s="67" cm="1">
        <f t="array" aca="1" ref="L551" ca="1">INDIRECT($L$5&amp;ROW())</f>
        <v>1500000</v>
      </c>
      <c r="M551" s="67">
        <f t="shared" ca="1" si="47"/>
        <v>12000000</v>
      </c>
      <c r="N551" s="67">
        <f t="shared" ca="1" si="48"/>
        <v>0</v>
      </c>
      <c r="O551" s="154">
        <f t="shared" ca="1" si="49"/>
        <v>3000000</v>
      </c>
      <c r="P551" s="154">
        <f t="shared" ca="1" si="50"/>
        <v>3000000</v>
      </c>
      <c r="Q551" s="240" t="str">
        <f t="shared" ca="1" si="51"/>
        <v/>
      </c>
      <c r="R551" s="244"/>
      <c r="S551" s="244"/>
      <c r="T551" s="65">
        <v>8</v>
      </c>
      <c r="U551" s="67">
        <v>1500000</v>
      </c>
      <c r="V551" s="67">
        <f t="shared" si="52"/>
        <v>12000000</v>
      </c>
      <c r="W551" s="247">
        <v>6</v>
      </c>
      <c r="X551" s="247">
        <v>1500000</v>
      </c>
      <c r="Y551" s="67">
        <f t="shared" si="53"/>
        <v>9000000</v>
      </c>
      <c r="Z551" s="247"/>
      <c r="AA551" s="244"/>
    </row>
    <row r="552" spans="1:29" ht="13.2" x14ac:dyDescent="0.25">
      <c r="A552" s="1" t="s">
        <v>447</v>
      </c>
      <c r="B552" s="65"/>
      <c r="C552" s="66" t="s">
        <v>557</v>
      </c>
      <c r="D552" s="65">
        <v>8</v>
      </c>
      <c r="E552" s="65" t="s">
        <v>120</v>
      </c>
      <c r="F552" s="67">
        <v>1500000</v>
      </c>
      <c r="G552" s="154">
        <f t="shared" si="46"/>
        <v>12000000</v>
      </c>
      <c r="H552" s="188"/>
      <c r="I552" s="66" t="s">
        <v>557</v>
      </c>
      <c r="J552" s="65" cm="1">
        <f t="array" aca="1" ref="J552" ca="1">INDIRECT($J$5&amp;ROW())</f>
        <v>8</v>
      </c>
      <c r="K552" s="65" t="s">
        <v>120</v>
      </c>
      <c r="L552" s="67" cm="1">
        <f t="array" aca="1" ref="L552" ca="1">INDIRECT($L$5&amp;ROW())</f>
        <v>1500000</v>
      </c>
      <c r="M552" s="67">
        <f t="shared" ca="1" si="47"/>
        <v>12000000</v>
      </c>
      <c r="N552" s="67">
        <f t="shared" ca="1" si="48"/>
        <v>0</v>
      </c>
      <c r="O552" s="154">
        <f t="shared" ca="1" si="49"/>
        <v>3000000</v>
      </c>
      <c r="P552" s="154">
        <f t="shared" ca="1" si="50"/>
        <v>3000000</v>
      </c>
      <c r="Q552" s="240" t="str">
        <f t="shared" ca="1" si="51"/>
        <v/>
      </c>
      <c r="R552" s="244"/>
      <c r="S552" s="244"/>
      <c r="T552" s="65">
        <v>8</v>
      </c>
      <c r="U552" s="67">
        <v>1500000</v>
      </c>
      <c r="V552" s="67">
        <f t="shared" si="52"/>
        <v>12000000</v>
      </c>
      <c r="W552" s="247">
        <v>6</v>
      </c>
      <c r="X552" s="247">
        <v>1500000</v>
      </c>
      <c r="Y552" s="67">
        <f t="shared" si="53"/>
        <v>9000000</v>
      </c>
      <c r="Z552" s="247"/>
      <c r="AA552" s="244"/>
    </row>
    <row r="553" spans="1:29" ht="13.2" x14ac:dyDescent="0.25">
      <c r="A553" s="1" t="s">
        <v>448</v>
      </c>
      <c r="B553" s="65"/>
      <c r="C553" s="66" t="s">
        <v>558</v>
      </c>
      <c r="D553" s="65">
        <v>8</v>
      </c>
      <c r="E553" s="65" t="s">
        <v>120</v>
      </c>
      <c r="F553" s="67">
        <v>1000000</v>
      </c>
      <c r="G553" s="154">
        <f t="shared" si="46"/>
        <v>8000000</v>
      </c>
      <c r="H553" s="188"/>
      <c r="I553" s="66" t="s">
        <v>558</v>
      </c>
      <c r="J553" s="65" cm="1">
        <f t="array" aca="1" ref="J553" ca="1">INDIRECT($J$5&amp;ROW())</f>
        <v>8</v>
      </c>
      <c r="K553" s="65" t="s">
        <v>120</v>
      </c>
      <c r="L553" s="67" cm="1">
        <f t="array" aca="1" ref="L553" ca="1">INDIRECT($L$5&amp;ROW())</f>
        <v>1000000</v>
      </c>
      <c r="M553" s="67">
        <f t="shared" ca="1" si="47"/>
        <v>8000000</v>
      </c>
      <c r="N553" s="67">
        <f t="shared" ca="1" si="48"/>
        <v>0</v>
      </c>
      <c r="O553" s="154">
        <f t="shared" ca="1" si="49"/>
        <v>2000000</v>
      </c>
      <c r="P553" s="154">
        <f t="shared" ca="1" si="50"/>
        <v>2000000</v>
      </c>
      <c r="Q553" s="240" t="str">
        <f t="shared" ca="1" si="51"/>
        <v/>
      </c>
      <c r="R553" s="244"/>
      <c r="S553" s="244"/>
      <c r="T553" s="65">
        <v>8</v>
      </c>
      <c r="U553" s="67">
        <v>1000000</v>
      </c>
      <c r="V553" s="67">
        <f t="shared" si="52"/>
        <v>8000000</v>
      </c>
      <c r="W553" s="247">
        <v>6</v>
      </c>
      <c r="X553" s="247">
        <v>1000000</v>
      </c>
      <c r="Y553" s="67">
        <f t="shared" si="53"/>
        <v>6000000</v>
      </c>
      <c r="Z553" s="247"/>
      <c r="AA553" s="244"/>
    </row>
    <row r="554" spans="1:29" ht="13.2" x14ac:dyDescent="0.25">
      <c r="A554" s="1" t="s">
        <v>449</v>
      </c>
      <c r="B554" s="65"/>
      <c r="C554" s="66" t="s">
        <v>926</v>
      </c>
      <c r="D554" s="65">
        <v>120</v>
      </c>
      <c r="E554" s="65" t="s">
        <v>55</v>
      </c>
      <c r="F554" s="67">
        <v>280000</v>
      </c>
      <c r="G554" s="154">
        <f t="shared" si="46"/>
        <v>33600000</v>
      </c>
      <c r="H554" s="188"/>
      <c r="I554" s="66" t="s">
        <v>926</v>
      </c>
      <c r="J554" s="65" cm="1">
        <f t="array" aca="1" ref="J554" ca="1">INDIRECT($J$5&amp;ROW())</f>
        <v>120</v>
      </c>
      <c r="K554" s="65" t="s">
        <v>55</v>
      </c>
      <c r="L554" s="67" cm="1">
        <f t="array" aca="1" ref="L554" ca="1">INDIRECT($L$5&amp;ROW())</f>
        <v>280000</v>
      </c>
      <c r="M554" s="67">
        <f t="shared" ca="1" si="47"/>
        <v>33600000</v>
      </c>
      <c r="N554" s="67">
        <f t="shared" ca="1" si="48"/>
        <v>0</v>
      </c>
      <c r="O554" s="154">
        <f t="shared" ca="1" si="49"/>
        <v>0</v>
      </c>
      <c r="P554" s="154">
        <f t="shared" ca="1" si="50"/>
        <v>0</v>
      </c>
      <c r="Q554" s="240" t="str">
        <f t="shared" ca="1" si="51"/>
        <v/>
      </c>
      <c r="R554" s="244"/>
      <c r="S554" s="244"/>
      <c r="T554" s="65">
        <v>120</v>
      </c>
      <c r="U554" s="67">
        <v>280000</v>
      </c>
      <c r="V554" s="67">
        <f t="shared" si="52"/>
        <v>33600000</v>
      </c>
      <c r="W554" s="247">
        <v>120</v>
      </c>
      <c r="X554" s="247">
        <v>280000</v>
      </c>
      <c r="Y554" s="67">
        <f t="shared" si="53"/>
        <v>33600000</v>
      </c>
      <c r="Z554" s="247"/>
      <c r="AA554" s="244"/>
    </row>
    <row r="555" spans="1:29" ht="13.2" x14ac:dyDescent="0.25">
      <c r="A555" s="1" t="s">
        <v>927</v>
      </c>
      <c r="B555" s="65"/>
      <c r="C555" s="66" t="s">
        <v>928</v>
      </c>
      <c r="D555" s="65">
        <v>90</v>
      </c>
      <c r="E555" s="65" t="s">
        <v>59</v>
      </c>
      <c r="F555" s="67">
        <v>400000</v>
      </c>
      <c r="G555" s="154">
        <f t="shared" si="46"/>
        <v>36000000</v>
      </c>
      <c r="H555" s="188"/>
      <c r="I555" s="66" t="s">
        <v>928</v>
      </c>
      <c r="J555" s="65" cm="1">
        <f t="array" aca="1" ref="J555" ca="1">INDIRECT($J$5&amp;ROW())</f>
        <v>90</v>
      </c>
      <c r="K555" s="65" t="s">
        <v>59</v>
      </c>
      <c r="L555" s="67" cm="1">
        <f t="array" aca="1" ref="L555" ca="1">INDIRECT($L$5&amp;ROW())</f>
        <v>400000</v>
      </c>
      <c r="M555" s="67">
        <f t="shared" ca="1" si="47"/>
        <v>36000000</v>
      </c>
      <c r="N555" s="67">
        <f t="shared" ca="1" si="48"/>
        <v>0</v>
      </c>
      <c r="O555" s="154">
        <f t="shared" ca="1" si="49"/>
        <v>0</v>
      </c>
      <c r="P555" s="154">
        <f t="shared" ca="1" si="50"/>
        <v>0</v>
      </c>
      <c r="Q555" s="240" t="str">
        <f t="shared" ca="1" si="51"/>
        <v/>
      </c>
      <c r="R555" s="244"/>
      <c r="S555" s="244"/>
      <c r="T555" s="65">
        <v>90</v>
      </c>
      <c r="U555" s="67">
        <v>400000</v>
      </c>
      <c r="V555" s="67">
        <f t="shared" si="52"/>
        <v>36000000</v>
      </c>
      <c r="W555" s="247">
        <v>90</v>
      </c>
      <c r="X555" s="247">
        <v>400000</v>
      </c>
      <c r="Y555" s="67">
        <f t="shared" si="53"/>
        <v>36000000</v>
      </c>
      <c r="Z555" s="247"/>
      <c r="AA555" s="244"/>
    </row>
    <row r="556" spans="1:29" ht="13.2" x14ac:dyDescent="0.25">
      <c r="A556" s="1" t="s">
        <v>450</v>
      </c>
      <c r="B556" s="68" t="s">
        <v>524</v>
      </c>
      <c r="C556" s="69" t="s">
        <v>73</v>
      </c>
      <c r="D556" s="68"/>
      <c r="E556" s="68"/>
      <c r="F556" s="70"/>
      <c r="G556" s="155">
        <f>SUM(G557:G558)</f>
        <v>2072227000</v>
      </c>
      <c r="H556" s="189" t="s">
        <v>524</v>
      </c>
      <c r="I556" s="69" t="s">
        <v>73</v>
      </c>
      <c r="J556" s="68"/>
      <c r="K556" s="68"/>
      <c r="L556" s="70"/>
      <c r="M556" s="70">
        <f ca="1">SUM(M557:M558)</f>
        <v>2072227000</v>
      </c>
      <c r="N556" s="70">
        <f ca="1">SUM(N557:N558)</f>
        <v>0</v>
      </c>
      <c r="O556" s="155">
        <f ca="1">SUM(O557:O558)</f>
        <v>0</v>
      </c>
      <c r="P556" s="155">
        <f ca="1">SUM(P557:P558)</f>
        <v>0</v>
      </c>
      <c r="Q556" s="281"/>
      <c r="R556" s="244"/>
      <c r="S556" s="244"/>
      <c r="T556" s="68"/>
      <c r="U556" s="70"/>
      <c r="V556" s="70"/>
      <c r="W556" s="247"/>
      <c r="X556" s="244"/>
      <c r="Y556" s="244"/>
      <c r="Z556" s="247"/>
      <c r="AA556" s="244"/>
      <c r="AC556" s="311" t="s">
        <v>508</v>
      </c>
    </row>
    <row r="557" spans="1:29" ht="13.2" x14ac:dyDescent="0.25">
      <c r="A557" s="1" t="s">
        <v>451</v>
      </c>
      <c r="B557" s="65"/>
      <c r="C557" s="66" t="s">
        <v>929</v>
      </c>
      <c r="D557" s="65">
        <v>89</v>
      </c>
      <c r="E557" s="65" t="s">
        <v>26</v>
      </c>
      <c r="F557" s="67">
        <v>23280641</v>
      </c>
      <c r="G557" s="154">
        <f>ROUNDDOWN(D557*F557,-3)</f>
        <v>2071977000</v>
      </c>
      <c r="H557" s="188"/>
      <c r="I557" s="66" t="s">
        <v>929</v>
      </c>
      <c r="J557" s="65" cm="1">
        <f t="array" aca="1" ref="J557" ca="1">INDIRECT($J$5&amp;ROW())</f>
        <v>89</v>
      </c>
      <c r="K557" s="65" t="s">
        <v>26</v>
      </c>
      <c r="L557" s="67" cm="1">
        <f t="array" aca="1" ref="L557" ca="1">INDIRECT($L$5&amp;ROW())</f>
        <v>23280641</v>
      </c>
      <c r="M557" s="67">
        <f ca="1">ROUNDDOWN(J557*L557,-3)</f>
        <v>2071977000</v>
      </c>
      <c r="N557" s="67">
        <f ca="1">G557-M557</f>
        <v>0</v>
      </c>
      <c r="O557" s="154">
        <f ca="1">M557-Y557</f>
        <v>0</v>
      </c>
      <c r="P557" s="154">
        <f ca="1">IF(N557=0,O557-N557,IF(N557&lt;0,N557+O557,IF(N557&gt;0,N557-O557)))</f>
        <v>0</v>
      </c>
      <c r="Q557" s="240" t="str">
        <f ca="1">IF(AND(ISBLANK(H557),N557&lt;&gt;0),"Rev","")</f>
        <v/>
      </c>
      <c r="R557" s="244"/>
      <c r="S557" s="244"/>
      <c r="T557" s="65">
        <v>89</v>
      </c>
      <c r="U557" s="67">
        <v>23280641</v>
      </c>
      <c r="V557" s="67">
        <f>ROUNDDOWN(T557*U557,-3)</f>
        <v>2071977000</v>
      </c>
      <c r="W557" s="247">
        <v>89</v>
      </c>
      <c r="X557" s="247">
        <v>23280641</v>
      </c>
      <c r="Y557" s="67">
        <f>ROUNDDOWN(W557*X557,-3)</f>
        <v>2071977000</v>
      </c>
      <c r="Z557" s="247"/>
      <c r="AA557" s="244"/>
    </row>
    <row r="558" spans="1:29" ht="13.2" x14ac:dyDescent="0.25">
      <c r="A558" s="1" t="s">
        <v>452</v>
      </c>
      <c r="B558" s="65"/>
      <c r="C558" s="66" t="s">
        <v>930</v>
      </c>
      <c r="D558" s="65">
        <v>1</v>
      </c>
      <c r="E558" s="65" t="s">
        <v>120</v>
      </c>
      <c r="F558" s="67">
        <v>250000</v>
      </c>
      <c r="G558" s="154">
        <f>ROUNDDOWN(D558*F558,-3)</f>
        <v>250000</v>
      </c>
      <c r="H558" s="188"/>
      <c r="I558" s="66" t="s">
        <v>930</v>
      </c>
      <c r="J558" s="65" cm="1">
        <f t="array" aca="1" ref="J558" ca="1">INDIRECT($J$5&amp;ROW())</f>
        <v>1</v>
      </c>
      <c r="K558" s="65" t="s">
        <v>120</v>
      </c>
      <c r="L558" s="67" cm="1">
        <f t="array" aca="1" ref="L558" ca="1">INDIRECT($L$5&amp;ROW())</f>
        <v>250000</v>
      </c>
      <c r="M558" s="67">
        <f ca="1">ROUNDDOWN(J558*L558,-3)</f>
        <v>250000</v>
      </c>
      <c r="N558" s="67">
        <f ca="1">G558-M558</f>
        <v>0</v>
      </c>
      <c r="O558" s="154">
        <f ca="1">M558-Y558</f>
        <v>0</v>
      </c>
      <c r="P558" s="154">
        <f ca="1">IF(N558=0,O558-N558,IF(N558&lt;0,N558+O558,IF(N558&gt;0,N558-O558)))</f>
        <v>0</v>
      </c>
      <c r="Q558" s="240" t="str">
        <f ca="1">IF(AND(ISBLANK(H558),N558&lt;&gt;0),"Rev","")</f>
        <v/>
      </c>
      <c r="R558" s="244"/>
      <c r="S558" s="244"/>
      <c r="T558" s="65">
        <v>1</v>
      </c>
      <c r="U558" s="67">
        <v>250000</v>
      </c>
      <c r="V558" s="67">
        <f>ROUNDDOWN(T558*U558,-3)</f>
        <v>250000</v>
      </c>
      <c r="W558" s="247">
        <v>1</v>
      </c>
      <c r="X558" s="247">
        <v>250000</v>
      </c>
      <c r="Y558" s="67">
        <f>ROUNDDOWN(W558*X558,-3)</f>
        <v>250000</v>
      </c>
      <c r="Z558" s="247"/>
      <c r="AA558" s="244"/>
    </row>
    <row r="559" spans="1:29" ht="13.2" x14ac:dyDescent="0.25">
      <c r="A559" s="1" t="s">
        <v>453</v>
      </c>
      <c r="B559" s="68" t="s">
        <v>528</v>
      </c>
      <c r="C559" s="69" t="s">
        <v>31</v>
      </c>
      <c r="D559" s="68"/>
      <c r="E559" s="68"/>
      <c r="F559" s="70"/>
      <c r="G559" s="155">
        <f>G560</f>
        <v>10000000</v>
      </c>
      <c r="H559" s="189" t="s">
        <v>528</v>
      </c>
      <c r="I559" s="69" t="s">
        <v>31</v>
      </c>
      <c r="J559" s="68"/>
      <c r="K559" s="68"/>
      <c r="L559" s="70"/>
      <c r="M559" s="70">
        <f ca="1">M560</f>
        <v>10000000</v>
      </c>
      <c r="N559" s="70">
        <f ca="1">N560</f>
        <v>0</v>
      </c>
      <c r="O559" s="155">
        <f ca="1">O560</f>
        <v>0</v>
      </c>
      <c r="P559" s="155">
        <f ca="1">P560</f>
        <v>0</v>
      </c>
      <c r="Q559" s="281"/>
      <c r="R559" s="244"/>
      <c r="S559" s="244"/>
      <c r="T559" s="68"/>
      <c r="U559" s="70"/>
      <c r="V559" s="70"/>
      <c r="W559" s="247"/>
      <c r="X559" s="244"/>
      <c r="Y559" s="244"/>
      <c r="Z559" s="247"/>
      <c r="AA559" s="244"/>
      <c r="AC559" s="311" t="s">
        <v>508</v>
      </c>
    </row>
    <row r="560" spans="1:29" ht="13.2" x14ac:dyDescent="0.25">
      <c r="A560" s="1" t="s">
        <v>454</v>
      </c>
      <c r="B560" s="65"/>
      <c r="C560" s="66" t="s">
        <v>559</v>
      </c>
      <c r="D560" s="65">
        <v>10</v>
      </c>
      <c r="E560" s="65" t="s">
        <v>33</v>
      </c>
      <c r="F560" s="67">
        <v>1000000</v>
      </c>
      <c r="G560" s="154">
        <f>ROUNDDOWN(D560*F560,-3)</f>
        <v>10000000</v>
      </c>
      <c r="H560" s="188"/>
      <c r="I560" s="66" t="s">
        <v>559</v>
      </c>
      <c r="J560" s="65" cm="1">
        <f t="array" aca="1" ref="J560" ca="1">INDIRECT($J$5&amp;ROW())</f>
        <v>10</v>
      </c>
      <c r="K560" s="65" t="s">
        <v>33</v>
      </c>
      <c r="L560" s="67" cm="1">
        <f t="array" aca="1" ref="L560" ca="1">INDIRECT($L$5&amp;ROW())</f>
        <v>1000000</v>
      </c>
      <c r="M560" s="67">
        <f ca="1">ROUNDDOWN(J560*L560,-3)</f>
        <v>10000000</v>
      </c>
      <c r="N560" s="67">
        <f ca="1">G560-M560</f>
        <v>0</v>
      </c>
      <c r="O560" s="154">
        <f ca="1">M560-Y560</f>
        <v>0</v>
      </c>
      <c r="P560" s="154">
        <f ca="1">IF(N560=0,O560-N560,IF(N560&lt;0,N560+O560,IF(N560&gt;0,N560-O560)))</f>
        <v>0</v>
      </c>
      <c r="Q560" s="240" t="str">
        <f ca="1">IF(AND(ISBLANK(H560),N560&lt;&gt;0),"Rev","")</f>
        <v/>
      </c>
      <c r="R560" s="244"/>
      <c r="S560" s="244"/>
      <c r="T560" s="65">
        <v>10</v>
      </c>
      <c r="U560" s="67">
        <v>1000000</v>
      </c>
      <c r="V560" s="67">
        <f>ROUNDDOWN(T560*U560,-3)</f>
        <v>10000000</v>
      </c>
      <c r="W560" s="247">
        <v>10</v>
      </c>
      <c r="X560" s="247">
        <v>1000000</v>
      </c>
      <c r="Y560" s="67">
        <f>ROUNDDOWN(W560*X560,-3)</f>
        <v>10000000</v>
      </c>
      <c r="Z560" s="247"/>
      <c r="AA560" s="244"/>
    </row>
    <row r="561" spans="1:29" ht="13.2" x14ac:dyDescent="0.25">
      <c r="A561" s="1" t="s">
        <v>455</v>
      </c>
      <c r="B561" s="68" t="s">
        <v>931</v>
      </c>
      <c r="C561" s="69" t="s">
        <v>185</v>
      </c>
      <c r="D561" s="68"/>
      <c r="E561" s="68"/>
      <c r="F561" s="70"/>
      <c r="G561" s="155">
        <f>G562</f>
        <v>76950000</v>
      </c>
      <c r="H561" s="189" t="s">
        <v>931</v>
      </c>
      <c r="I561" s="69" t="s">
        <v>185</v>
      </c>
      <c r="J561" s="68"/>
      <c r="K561" s="68"/>
      <c r="L561" s="70"/>
      <c r="M561" s="70">
        <f ca="1">M562</f>
        <v>76950000</v>
      </c>
      <c r="N561" s="70">
        <f ca="1">N562</f>
        <v>0</v>
      </c>
      <c r="O561" s="155">
        <f ca="1">O562</f>
        <v>0</v>
      </c>
      <c r="P561" s="155">
        <f ca="1">P562</f>
        <v>0</v>
      </c>
      <c r="Q561" s="281"/>
      <c r="R561" s="244"/>
      <c r="S561" s="244"/>
      <c r="T561" s="68"/>
      <c r="U561" s="70"/>
      <c r="V561" s="70"/>
      <c r="W561" s="247"/>
      <c r="X561" s="244"/>
      <c r="Y561" s="244"/>
      <c r="Z561" s="247"/>
      <c r="AA561" s="244"/>
      <c r="AC561" s="311" t="s">
        <v>508</v>
      </c>
    </row>
    <row r="562" spans="1:29" ht="13.2" x14ac:dyDescent="0.25">
      <c r="A562" s="25" t="s">
        <v>456</v>
      </c>
      <c r="B562" s="65"/>
      <c r="C562" s="66" t="s">
        <v>932</v>
      </c>
      <c r="D562" s="65">
        <v>90</v>
      </c>
      <c r="E562" s="65" t="s">
        <v>26</v>
      </c>
      <c r="F562" s="67">
        <v>855000</v>
      </c>
      <c r="G562" s="154">
        <f>ROUNDDOWN(D562*F562,-3)</f>
        <v>76950000</v>
      </c>
      <c r="H562" s="188"/>
      <c r="I562" s="66" t="s">
        <v>932</v>
      </c>
      <c r="J562" s="65" cm="1">
        <f t="array" aca="1" ref="J562" ca="1">INDIRECT($J$5&amp;ROW())</f>
        <v>90</v>
      </c>
      <c r="K562" s="65" t="s">
        <v>26</v>
      </c>
      <c r="L562" s="67" cm="1">
        <f t="array" aca="1" ref="L562" ca="1">INDIRECT($L$5&amp;ROW())</f>
        <v>855000</v>
      </c>
      <c r="M562" s="67">
        <f ca="1">ROUNDDOWN(J562*L562,-3)</f>
        <v>76950000</v>
      </c>
      <c r="N562" s="67">
        <f ca="1">G562-M562</f>
        <v>0</v>
      </c>
      <c r="O562" s="154">
        <f ca="1">M562-Y562</f>
        <v>0</v>
      </c>
      <c r="P562" s="154">
        <f ca="1">IF(N562=0,O562-N562,IF(N562&lt;0,N562+O562,IF(N562&gt;0,N562-O562)))</f>
        <v>0</v>
      </c>
      <c r="Q562" s="240" t="str">
        <f ca="1">IF(AND(ISBLANK(H562),N562&lt;&gt;0),"Rev","")</f>
        <v/>
      </c>
      <c r="R562" s="244"/>
      <c r="S562" s="244"/>
      <c r="T562" s="65">
        <v>90</v>
      </c>
      <c r="U562" s="67">
        <v>855000</v>
      </c>
      <c r="V562" s="67">
        <f>ROUNDDOWN(T562*U562,-3)</f>
        <v>76950000</v>
      </c>
      <c r="W562" s="247">
        <v>90</v>
      </c>
      <c r="X562" s="247">
        <v>855000</v>
      </c>
      <c r="Y562" s="67">
        <f>ROUNDDOWN(W562*X562,-3)</f>
        <v>76950000</v>
      </c>
      <c r="Z562" s="247"/>
      <c r="AA562" s="244"/>
    </row>
    <row r="563" spans="1:29" ht="13.2" x14ac:dyDescent="0.25">
      <c r="A563" s="1" t="s">
        <v>457</v>
      </c>
      <c r="B563" s="74" t="s">
        <v>525</v>
      </c>
      <c r="C563" s="75" t="s">
        <v>35</v>
      </c>
      <c r="D563" s="74"/>
      <c r="E563" s="74"/>
      <c r="F563" s="76"/>
      <c r="G563" s="157">
        <f>SUM(G564:G565)</f>
        <v>234600000</v>
      </c>
      <c r="H563" s="191" t="s">
        <v>525</v>
      </c>
      <c r="I563" s="75" t="s">
        <v>35</v>
      </c>
      <c r="J563" s="74"/>
      <c r="K563" s="74"/>
      <c r="L563" s="76"/>
      <c r="M563" s="76">
        <f ca="1">SUM(M564:M565)</f>
        <v>234600000</v>
      </c>
      <c r="N563" s="76">
        <f ca="1">SUM(N564:N565)</f>
        <v>0</v>
      </c>
      <c r="O563" s="157">
        <f ca="1">SUM(O564:O565)</f>
        <v>0</v>
      </c>
      <c r="P563" s="157">
        <f ca="1">SUM(P564:P565)</f>
        <v>0</v>
      </c>
      <c r="Q563" s="283"/>
      <c r="R563" s="244"/>
      <c r="S563" s="244"/>
      <c r="T563" s="74"/>
      <c r="U563" s="76"/>
      <c r="V563" s="76"/>
      <c r="W563" s="247"/>
      <c r="X563" s="244"/>
      <c r="Y563" s="244"/>
      <c r="Z563" s="247"/>
      <c r="AA563" s="244"/>
      <c r="AC563" s="311" t="s">
        <v>508</v>
      </c>
    </row>
    <row r="564" spans="1:29" ht="26.4" x14ac:dyDescent="0.25">
      <c r="A564" s="1" t="s">
        <v>458</v>
      </c>
      <c r="B564" s="65"/>
      <c r="C564" s="66" t="s">
        <v>933</v>
      </c>
      <c r="D564" s="65">
        <v>20</v>
      </c>
      <c r="E564" s="65" t="s">
        <v>26</v>
      </c>
      <c r="F564" s="67">
        <v>5500000</v>
      </c>
      <c r="G564" s="154">
        <f>ROUNDDOWN(D564*F564,-3)</f>
        <v>110000000</v>
      </c>
      <c r="H564" s="188"/>
      <c r="I564" s="66" t="s">
        <v>933</v>
      </c>
      <c r="J564" s="65" cm="1">
        <f t="array" aca="1" ref="J564" ca="1">INDIRECT($J$5&amp;ROW())</f>
        <v>20</v>
      </c>
      <c r="K564" s="65" t="s">
        <v>26</v>
      </c>
      <c r="L564" s="67" cm="1">
        <f t="array" aca="1" ref="L564" ca="1">INDIRECT($L$5&amp;ROW())</f>
        <v>5500000</v>
      </c>
      <c r="M564" s="67">
        <f ca="1">ROUNDDOWN(J564*L564,-3)</f>
        <v>110000000</v>
      </c>
      <c r="N564" s="67">
        <f ca="1">G564-M564</f>
        <v>0</v>
      </c>
      <c r="O564" s="154">
        <f ca="1">M564-Y564</f>
        <v>0</v>
      </c>
      <c r="P564" s="154">
        <f ca="1">IF(N564=0,O564-N564,IF(N564&lt;0,N564+O564,IF(N564&gt;0,N564-O564)))</f>
        <v>0</v>
      </c>
      <c r="Q564" s="240" t="str">
        <f ca="1">IF(AND(ISBLANK(H564),N564&lt;&gt;0),"Rev","")</f>
        <v/>
      </c>
      <c r="R564" s="244"/>
      <c r="S564" s="244"/>
      <c r="T564" s="65">
        <v>20</v>
      </c>
      <c r="U564" s="67">
        <v>5500000</v>
      </c>
      <c r="V564" s="67">
        <f>ROUNDDOWN(T564*U564,-3)</f>
        <v>110000000</v>
      </c>
      <c r="W564" s="247">
        <v>20</v>
      </c>
      <c r="X564" s="247">
        <v>5500000</v>
      </c>
      <c r="Y564" s="67">
        <f>ROUNDDOWN(W564*X564,-3)</f>
        <v>110000000</v>
      </c>
      <c r="Z564" s="247"/>
      <c r="AA564" s="244"/>
    </row>
    <row r="565" spans="1:29" ht="13.2" x14ac:dyDescent="0.25">
      <c r="A565" s="1" t="s">
        <v>459</v>
      </c>
      <c r="B565" s="65"/>
      <c r="C565" s="66" t="s">
        <v>934</v>
      </c>
      <c r="D565" s="65">
        <v>89</v>
      </c>
      <c r="E565" s="65" t="s">
        <v>26</v>
      </c>
      <c r="F565" s="67">
        <v>1400000</v>
      </c>
      <c r="G565" s="154">
        <f>ROUNDDOWN(D565*F565,-3)</f>
        <v>124600000</v>
      </c>
      <c r="H565" s="188"/>
      <c r="I565" s="66" t="s">
        <v>934</v>
      </c>
      <c r="J565" s="65" cm="1">
        <f t="array" aca="1" ref="J565" ca="1">INDIRECT($J$5&amp;ROW())</f>
        <v>89</v>
      </c>
      <c r="K565" s="65" t="s">
        <v>26</v>
      </c>
      <c r="L565" s="67" cm="1">
        <f t="array" aca="1" ref="L565" ca="1">INDIRECT($L$5&amp;ROW())</f>
        <v>1400000</v>
      </c>
      <c r="M565" s="67">
        <f ca="1">ROUNDDOWN(J565*L565,-3)</f>
        <v>124600000</v>
      </c>
      <c r="N565" s="67">
        <f ca="1">G565-M565</f>
        <v>0</v>
      </c>
      <c r="O565" s="154">
        <f ca="1">M565-Y565</f>
        <v>0</v>
      </c>
      <c r="P565" s="154">
        <f ca="1">IF(N565=0,O565-N565,IF(N565&lt;0,N565+O565,IF(N565&gt;0,N565-O565)))</f>
        <v>0</v>
      </c>
      <c r="Q565" s="240" t="str">
        <f ca="1">IF(AND(ISBLANK(H565),N565&lt;&gt;0),"Rev","")</f>
        <v/>
      </c>
      <c r="R565" s="244"/>
      <c r="S565" s="244"/>
      <c r="T565" s="65">
        <v>89</v>
      </c>
      <c r="U565" s="67">
        <v>1400000</v>
      </c>
      <c r="V565" s="67">
        <f>ROUNDDOWN(T565*U565,-3)</f>
        <v>124600000</v>
      </c>
      <c r="W565" s="247">
        <v>89</v>
      </c>
      <c r="X565" s="247">
        <v>1400000</v>
      </c>
      <c r="Y565" s="67">
        <f>ROUNDDOWN(W565*X565,-3)</f>
        <v>124600000</v>
      </c>
      <c r="Z565" s="247"/>
      <c r="AA565" s="244"/>
    </row>
    <row r="566" spans="1:29" ht="13.2" x14ac:dyDescent="0.25">
      <c r="A566" s="1" t="s">
        <v>460</v>
      </c>
      <c r="B566" s="80" t="s">
        <v>38</v>
      </c>
      <c r="C566" s="81" t="s">
        <v>461</v>
      </c>
      <c r="D566" s="80"/>
      <c r="E566" s="80"/>
      <c r="F566" s="82"/>
      <c r="G566" s="159">
        <f>SUM(G567,G574,G577,G579,G582)</f>
        <v>5699412000</v>
      </c>
      <c r="H566" s="193" t="s">
        <v>38</v>
      </c>
      <c r="I566" s="81" t="s">
        <v>461</v>
      </c>
      <c r="J566" s="80"/>
      <c r="K566" s="80"/>
      <c r="L566" s="82"/>
      <c r="M566" s="82">
        <f ca="1">SUM(M567,M574,M577,M579,M582)</f>
        <v>5699412000</v>
      </c>
      <c r="N566" s="82">
        <f ca="1">SUM(N567,N574,N577,N579,N582)</f>
        <v>0</v>
      </c>
      <c r="O566" s="159">
        <f ca="1">SUM(O567,O574,O577,O579,O582)</f>
        <v>22850000</v>
      </c>
      <c r="P566" s="159">
        <f ca="1">SUM(P567,P574,P577,P579,P582)</f>
        <v>22850000</v>
      </c>
      <c r="Q566" s="285"/>
      <c r="R566" s="244" t="s">
        <v>507</v>
      </c>
      <c r="S566" s="244" t="s">
        <v>508</v>
      </c>
      <c r="T566" s="80"/>
      <c r="U566" s="82"/>
      <c r="V566" s="82"/>
      <c r="W566" s="247"/>
      <c r="X566" s="244"/>
      <c r="Y566" s="244"/>
      <c r="Z566" s="247"/>
      <c r="AA566" s="244"/>
      <c r="AC566" s="311"/>
    </row>
    <row r="567" spans="1:29" ht="13.2" x14ac:dyDescent="0.25">
      <c r="A567" s="1" t="s">
        <v>462</v>
      </c>
      <c r="B567" s="62" t="s">
        <v>523</v>
      </c>
      <c r="C567" s="63" t="s">
        <v>24</v>
      </c>
      <c r="D567" s="62"/>
      <c r="E567" s="62"/>
      <c r="F567" s="64"/>
      <c r="G567" s="153">
        <f>SUM(G568:G573)</f>
        <v>64620000</v>
      </c>
      <c r="H567" s="187" t="s">
        <v>523</v>
      </c>
      <c r="I567" s="63" t="s">
        <v>24</v>
      </c>
      <c r="J567" s="62"/>
      <c r="K567" s="62"/>
      <c r="L567" s="64"/>
      <c r="M567" s="64">
        <f ca="1">SUM(M568:M573)</f>
        <v>64620000</v>
      </c>
      <c r="N567" s="64">
        <f ca="1">SUM(N568:N573)</f>
        <v>0</v>
      </c>
      <c r="O567" s="153">
        <f ca="1">SUM(O568:O573)</f>
        <v>14750000</v>
      </c>
      <c r="P567" s="153">
        <f ca="1">SUM(P568:P573)</f>
        <v>14750000</v>
      </c>
      <c r="Q567" s="280"/>
      <c r="R567" s="244"/>
      <c r="S567" s="244"/>
      <c r="T567" s="62"/>
      <c r="U567" s="64"/>
      <c r="V567" s="64"/>
      <c r="W567" s="247"/>
      <c r="X567" s="244"/>
      <c r="Y567" s="244"/>
      <c r="Z567" s="247"/>
      <c r="AA567" s="244"/>
      <c r="AC567" s="311" t="s">
        <v>508</v>
      </c>
    </row>
    <row r="568" spans="1:29" ht="13.2" x14ac:dyDescent="0.25">
      <c r="A568" s="1" t="s">
        <v>463</v>
      </c>
      <c r="B568" s="65"/>
      <c r="C568" s="66" t="s">
        <v>555</v>
      </c>
      <c r="D568" s="65">
        <v>100</v>
      </c>
      <c r="E568" s="65" t="s">
        <v>26</v>
      </c>
      <c r="F568" s="67">
        <v>70000</v>
      </c>
      <c r="G568" s="154">
        <f t="shared" ref="G568:G573" si="54">ROUNDDOWN(D568*F568,-3)</f>
        <v>7000000</v>
      </c>
      <c r="H568" s="188"/>
      <c r="I568" s="66" t="s">
        <v>555</v>
      </c>
      <c r="J568" s="65" cm="1">
        <f t="array" aca="1" ref="J568" ca="1">INDIRECT($J$5&amp;ROW())</f>
        <v>100</v>
      </c>
      <c r="K568" s="65" t="s">
        <v>26</v>
      </c>
      <c r="L568" s="67" cm="1">
        <f t="array" aca="1" ref="L568" ca="1">INDIRECT($L$5&amp;ROW())</f>
        <v>70000</v>
      </c>
      <c r="M568" s="67">
        <f t="shared" ref="M568:M573" ca="1" si="55">ROUNDDOWN(J568*L568,-3)</f>
        <v>7000000</v>
      </c>
      <c r="N568" s="67">
        <f t="shared" ref="N568:N573" ca="1" si="56">G568-M568</f>
        <v>0</v>
      </c>
      <c r="O568" s="154">
        <f t="shared" ref="O568:O573" ca="1" si="57">M568-Y568</f>
        <v>0</v>
      </c>
      <c r="P568" s="154">
        <f t="shared" ref="P568:P573" ca="1" si="58">IF(N568=0,O568-N568,IF(N568&lt;0,N568+O568,IF(N568&gt;0,N568-O568)))</f>
        <v>0</v>
      </c>
      <c r="Q568" s="240" t="str">
        <f t="shared" ref="Q568:Q573" ca="1" si="59">IF(AND(ISBLANK(H568),N568&lt;&gt;0),"Rev","")</f>
        <v/>
      </c>
      <c r="R568" s="244"/>
      <c r="S568" s="244"/>
      <c r="T568" s="65">
        <v>100</v>
      </c>
      <c r="U568" s="67">
        <v>70000</v>
      </c>
      <c r="V568" s="67">
        <f t="shared" ref="V568:V573" si="60">ROUNDDOWN(T568*U568,-3)</f>
        <v>7000000</v>
      </c>
      <c r="W568" s="247">
        <v>100</v>
      </c>
      <c r="X568" s="247">
        <v>70000</v>
      </c>
      <c r="Y568" s="67">
        <f t="shared" ref="Y568:Y573" si="61">ROUNDDOWN(W568*X568,-3)</f>
        <v>7000000</v>
      </c>
      <c r="Z568" s="247"/>
      <c r="AA568" s="244"/>
    </row>
    <row r="569" spans="1:29" ht="13.2" x14ac:dyDescent="0.25">
      <c r="A569" s="1" t="s">
        <v>464</v>
      </c>
      <c r="B569" s="65"/>
      <c r="C569" s="66" t="s">
        <v>556</v>
      </c>
      <c r="D569" s="65">
        <v>8</v>
      </c>
      <c r="E569" s="65" t="s">
        <v>120</v>
      </c>
      <c r="F569" s="67">
        <v>1500000</v>
      </c>
      <c r="G569" s="154">
        <f t="shared" si="54"/>
        <v>12000000</v>
      </c>
      <c r="H569" s="188"/>
      <c r="I569" s="66" t="s">
        <v>556</v>
      </c>
      <c r="J569" s="65" cm="1">
        <f t="array" aca="1" ref="J569" ca="1">INDIRECT($J$5&amp;ROW())</f>
        <v>8</v>
      </c>
      <c r="K569" s="65" t="s">
        <v>120</v>
      </c>
      <c r="L569" s="67" cm="1">
        <f t="array" aca="1" ref="L569" ca="1">INDIRECT($L$5&amp;ROW())</f>
        <v>1500000</v>
      </c>
      <c r="M569" s="67">
        <f t="shared" ca="1" si="55"/>
        <v>12000000</v>
      </c>
      <c r="N569" s="67">
        <f t="shared" ca="1" si="56"/>
        <v>0</v>
      </c>
      <c r="O569" s="154">
        <f t="shared" ca="1" si="57"/>
        <v>3000000</v>
      </c>
      <c r="P569" s="154">
        <f t="shared" ca="1" si="58"/>
        <v>3000000</v>
      </c>
      <c r="Q569" s="240" t="str">
        <f t="shared" ca="1" si="59"/>
        <v/>
      </c>
      <c r="R569" s="244"/>
      <c r="S569" s="244"/>
      <c r="T569" s="65">
        <v>8</v>
      </c>
      <c r="U569" s="67">
        <v>1500000</v>
      </c>
      <c r="V569" s="67">
        <f t="shared" si="60"/>
        <v>12000000</v>
      </c>
      <c r="W569" s="247">
        <v>6</v>
      </c>
      <c r="X569" s="247">
        <v>1500000</v>
      </c>
      <c r="Y569" s="67">
        <f t="shared" si="61"/>
        <v>9000000</v>
      </c>
      <c r="Z569" s="247"/>
      <c r="AA569" s="244"/>
    </row>
    <row r="570" spans="1:29" ht="13.2" x14ac:dyDescent="0.25">
      <c r="A570" s="1" t="s">
        <v>465</v>
      </c>
      <c r="B570" s="65"/>
      <c r="C570" s="66" t="s">
        <v>557</v>
      </c>
      <c r="D570" s="65">
        <v>8</v>
      </c>
      <c r="E570" s="65" t="s">
        <v>120</v>
      </c>
      <c r="F570" s="67">
        <v>1500000</v>
      </c>
      <c r="G570" s="154">
        <f t="shared" si="54"/>
        <v>12000000</v>
      </c>
      <c r="H570" s="188"/>
      <c r="I570" s="66" t="s">
        <v>557</v>
      </c>
      <c r="J570" s="65" cm="1">
        <f t="array" aca="1" ref="J570" ca="1">INDIRECT($J$5&amp;ROW())</f>
        <v>8</v>
      </c>
      <c r="K570" s="65" t="s">
        <v>120</v>
      </c>
      <c r="L570" s="67" cm="1">
        <f t="array" aca="1" ref="L570" ca="1">INDIRECT($L$5&amp;ROW())</f>
        <v>1500000</v>
      </c>
      <c r="M570" s="67">
        <f t="shared" ca="1" si="55"/>
        <v>12000000</v>
      </c>
      <c r="N570" s="67">
        <f t="shared" ca="1" si="56"/>
        <v>0</v>
      </c>
      <c r="O570" s="154">
        <f t="shared" ca="1" si="57"/>
        <v>3000000</v>
      </c>
      <c r="P570" s="154">
        <f t="shared" ca="1" si="58"/>
        <v>3000000</v>
      </c>
      <c r="Q570" s="240" t="str">
        <f t="shared" ca="1" si="59"/>
        <v/>
      </c>
      <c r="R570" s="244"/>
      <c r="S570" s="244"/>
      <c r="T570" s="65">
        <v>8</v>
      </c>
      <c r="U570" s="67">
        <v>1500000</v>
      </c>
      <c r="V570" s="67">
        <f t="shared" si="60"/>
        <v>12000000</v>
      </c>
      <c r="W570" s="247">
        <v>6</v>
      </c>
      <c r="X570" s="247">
        <v>1500000</v>
      </c>
      <c r="Y570" s="67">
        <f t="shared" si="61"/>
        <v>9000000</v>
      </c>
      <c r="Z570" s="247"/>
      <c r="AA570" s="244"/>
    </row>
    <row r="571" spans="1:29" ht="15" x14ac:dyDescent="0.25">
      <c r="A571" s="1" t="s">
        <v>466</v>
      </c>
      <c r="B571" s="65"/>
      <c r="C571" s="66" t="s">
        <v>558</v>
      </c>
      <c r="D571" s="65">
        <v>8</v>
      </c>
      <c r="E571" s="138" t="s">
        <v>120</v>
      </c>
      <c r="F571" s="67">
        <v>1000000</v>
      </c>
      <c r="G571" s="154">
        <f t="shared" si="54"/>
        <v>8000000</v>
      </c>
      <c r="H571" s="188"/>
      <c r="I571" s="66" t="s">
        <v>558</v>
      </c>
      <c r="J571" s="65" cm="1">
        <f t="array" aca="1" ref="J571" ca="1">INDIRECT($J$5&amp;ROW())</f>
        <v>8</v>
      </c>
      <c r="K571" s="138" t="s">
        <v>120</v>
      </c>
      <c r="L571" s="67" cm="1">
        <f t="array" aca="1" ref="L571" ca="1">INDIRECT($L$5&amp;ROW())</f>
        <v>1000000</v>
      </c>
      <c r="M571" s="67">
        <f t="shared" ca="1" si="55"/>
        <v>8000000</v>
      </c>
      <c r="N571" s="67">
        <f t="shared" ca="1" si="56"/>
        <v>0</v>
      </c>
      <c r="O571" s="154">
        <f t="shared" ca="1" si="57"/>
        <v>2000000</v>
      </c>
      <c r="P571" s="154">
        <f t="shared" ca="1" si="58"/>
        <v>2000000</v>
      </c>
      <c r="Q571" s="240" t="str">
        <f t="shared" ca="1" si="59"/>
        <v/>
      </c>
      <c r="R571" s="244"/>
      <c r="S571" s="244"/>
      <c r="T571" s="65">
        <v>8</v>
      </c>
      <c r="U571" s="67">
        <v>1000000</v>
      </c>
      <c r="V571" s="67">
        <f t="shared" si="60"/>
        <v>8000000</v>
      </c>
      <c r="W571" s="247">
        <v>6</v>
      </c>
      <c r="X571" s="247">
        <v>1000000</v>
      </c>
      <c r="Y571" s="67">
        <f t="shared" si="61"/>
        <v>6000000</v>
      </c>
      <c r="Z571" s="247"/>
      <c r="AA571" s="244"/>
    </row>
    <row r="572" spans="1:29" ht="15" x14ac:dyDescent="0.25">
      <c r="A572" s="1" t="s">
        <v>467</v>
      </c>
      <c r="B572" s="65"/>
      <c r="C572" s="66" t="s">
        <v>830</v>
      </c>
      <c r="D572" s="65">
        <v>30</v>
      </c>
      <c r="E572" s="138" t="s">
        <v>59</v>
      </c>
      <c r="F572" s="67">
        <v>350000</v>
      </c>
      <c r="G572" s="154">
        <f t="shared" si="54"/>
        <v>10500000</v>
      </c>
      <c r="H572" s="188"/>
      <c r="I572" s="66" t="s">
        <v>830</v>
      </c>
      <c r="J572" s="65" cm="1">
        <f t="array" aca="1" ref="J572" ca="1">INDIRECT($J$5&amp;ROW())</f>
        <v>30</v>
      </c>
      <c r="K572" s="138" t="s">
        <v>59</v>
      </c>
      <c r="L572" s="67" cm="1">
        <f t="array" aca="1" ref="L572" ca="1">INDIRECT($L$5&amp;ROW())</f>
        <v>350000</v>
      </c>
      <c r="M572" s="67">
        <f t="shared" ca="1" si="55"/>
        <v>10500000</v>
      </c>
      <c r="N572" s="67">
        <f t="shared" ca="1" si="56"/>
        <v>0</v>
      </c>
      <c r="O572" s="154">
        <f t="shared" ca="1" si="57"/>
        <v>6750000</v>
      </c>
      <c r="P572" s="154">
        <f t="shared" ca="1" si="58"/>
        <v>6750000</v>
      </c>
      <c r="Q572" s="240" t="str">
        <f t="shared" ca="1" si="59"/>
        <v/>
      </c>
      <c r="R572" s="244"/>
      <c r="S572" s="244"/>
      <c r="T572" s="65">
        <v>30</v>
      </c>
      <c r="U572" s="67">
        <v>350000</v>
      </c>
      <c r="V572" s="67">
        <f t="shared" si="60"/>
        <v>10500000</v>
      </c>
      <c r="W572" s="247">
        <v>15</v>
      </c>
      <c r="X572" s="247">
        <v>250000</v>
      </c>
      <c r="Y572" s="67">
        <f t="shared" si="61"/>
        <v>3750000</v>
      </c>
      <c r="Z572" s="247"/>
      <c r="AA572" s="244"/>
    </row>
    <row r="573" spans="1:29" ht="15" x14ac:dyDescent="0.25">
      <c r="A573" s="1" t="s">
        <v>935</v>
      </c>
      <c r="B573" s="65"/>
      <c r="C573" s="66" t="s">
        <v>832</v>
      </c>
      <c r="D573" s="65">
        <v>54</v>
      </c>
      <c r="E573" s="138" t="s">
        <v>936</v>
      </c>
      <c r="F573" s="67">
        <v>280000</v>
      </c>
      <c r="G573" s="154">
        <f t="shared" si="54"/>
        <v>15120000</v>
      </c>
      <c r="H573" s="188"/>
      <c r="I573" s="66" t="s">
        <v>832</v>
      </c>
      <c r="J573" s="65" cm="1">
        <f t="array" aca="1" ref="J573" ca="1">INDIRECT($J$5&amp;ROW())</f>
        <v>54</v>
      </c>
      <c r="K573" s="138" t="s">
        <v>936</v>
      </c>
      <c r="L573" s="67" cm="1">
        <f t="array" aca="1" ref="L573" ca="1">INDIRECT($L$5&amp;ROW())</f>
        <v>280000</v>
      </c>
      <c r="M573" s="67">
        <f t="shared" ca="1" si="55"/>
        <v>15120000</v>
      </c>
      <c r="N573" s="67">
        <f t="shared" ca="1" si="56"/>
        <v>0</v>
      </c>
      <c r="O573" s="154">
        <f t="shared" ca="1" si="57"/>
        <v>0</v>
      </c>
      <c r="P573" s="154">
        <f t="shared" ca="1" si="58"/>
        <v>0</v>
      </c>
      <c r="Q573" s="240" t="str">
        <f t="shared" ca="1" si="59"/>
        <v/>
      </c>
      <c r="R573" s="244"/>
      <c r="S573" s="244"/>
      <c r="T573" s="65">
        <v>54</v>
      </c>
      <c r="U573" s="67">
        <v>280000</v>
      </c>
      <c r="V573" s="67">
        <f t="shared" si="60"/>
        <v>15120000</v>
      </c>
      <c r="W573" s="247">
        <v>54</v>
      </c>
      <c r="X573" s="247">
        <v>280000</v>
      </c>
      <c r="Y573" s="67">
        <f t="shared" si="61"/>
        <v>15120000</v>
      </c>
      <c r="Z573" s="247"/>
      <c r="AA573" s="244"/>
    </row>
    <row r="574" spans="1:29" ht="15.6" x14ac:dyDescent="0.25">
      <c r="A574" s="1" t="s">
        <v>468</v>
      </c>
      <c r="B574" s="68" t="s">
        <v>524</v>
      </c>
      <c r="C574" s="69" t="s">
        <v>73</v>
      </c>
      <c r="D574" s="68"/>
      <c r="E574" s="139"/>
      <c r="F574" s="70"/>
      <c r="G574" s="155">
        <f>SUM(G575:G576)</f>
        <v>5257592000</v>
      </c>
      <c r="H574" s="189" t="s">
        <v>524</v>
      </c>
      <c r="I574" s="69" t="s">
        <v>73</v>
      </c>
      <c r="J574" s="68"/>
      <c r="K574" s="139"/>
      <c r="L574" s="70"/>
      <c r="M574" s="70">
        <f ca="1">SUM(M575:M576)</f>
        <v>5257592000</v>
      </c>
      <c r="N574" s="70">
        <f ca="1">SUM(N575:N576)</f>
        <v>0</v>
      </c>
      <c r="O574" s="155">
        <f ca="1">SUM(O575:O576)</f>
        <v>0</v>
      </c>
      <c r="P574" s="155">
        <f ca="1">SUM(P575:P576)</f>
        <v>0</v>
      </c>
      <c r="Q574" s="281"/>
      <c r="R574" s="244"/>
      <c r="S574" s="244"/>
      <c r="T574" s="68"/>
      <c r="U574" s="70"/>
      <c r="V574" s="70"/>
      <c r="W574" s="247"/>
      <c r="X574" s="244"/>
      <c r="Y574" s="244"/>
      <c r="Z574" s="247"/>
      <c r="AA574" s="244"/>
      <c r="AC574" s="311" t="s">
        <v>508</v>
      </c>
    </row>
    <row r="575" spans="1:29" ht="15" x14ac:dyDescent="0.25">
      <c r="A575" s="1" t="s">
        <v>469</v>
      </c>
      <c r="B575" s="65"/>
      <c r="C575" s="66" t="s">
        <v>929</v>
      </c>
      <c r="D575" s="65">
        <v>101</v>
      </c>
      <c r="E575" s="138" t="s">
        <v>26</v>
      </c>
      <c r="F575" s="67">
        <v>52047941</v>
      </c>
      <c r="G575" s="154">
        <f>ROUNDDOWN(D575*F575,-3)</f>
        <v>5256842000</v>
      </c>
      <c r="H575" s="188"/>
      <c r="I575" s="66" t="s">
        <v>929</v>
      </c>
      <c r="J575" s="65" cm="1">
        <f t="array" aca="1" ref="J575" ca="1">INDIRECT($J$5&amp;ROW())</f>
        <v>101</v>
      </c>
      <c r="K575" s="138" t="s">
        <v>26</v>
      </c>
      <c r="L575" s="67" cm="1">
        <f t="array" aca="1" ref="L575" ca="1">INDIRECT($L$5&amp;ROW())</f>
        <v>52047941</v>
      </c>
      <c r="M575" s="67">
        <f ca="1">ROUNDDOWN(J575*L575,-3)</f>
        <v>5256842000</v>
      </c>
      <c r="N575" s="67">
        <f ca="1">G575-M575</f>
        <v>0</v>
      </c>
      <c r="O575" s="154">
        <f ca="1">M575-Y575</f>
        <v>0</v>
      </c>
      <c r="P575" s="154">
        <f ca="1">IF(N575=0,O575-N575,IF(N575&lt;0,N575+O575,IF(N575&gt;0,N575-O575)))</f>
        <v>0</v>
      </c>
      <c r="Q575" s="240" t="str">
        <f ca="1">IF(AND(ISBLANK(H575),N575&lt;&gt;0),"Rev","")</f>
        <v/>
      </c>
      <c r="R575" s="244"/>
      <c r="S575" s="244"/>
      <c r="T575" s="65">
        <v>101</v>
      </c>
      <c r="U575" s="67">
        <v>52047941</v>
      </c>
      <c r="V575" s="67">
        <f>ROUNDDOWN(T575*U575,-3)</f>
        <v>5256842000</v>
      </c>
      <c r="W575" s="247">
        <v>101</v>
      </c>
      <c r="X575" s="247">
        <v>52047941</v>
      </c>
      <c r="Y575" s="67">
        <f>ROUNDDOWN(W575*X575,-3)</f>
        <v>5256842000</v>
      </c>
      <c r="Z575" s="247"/>
      <c r="AA575" s="244"/>
    </row>
    <row r="576" spans="1:29" ht="15" x14ac:dyDescent="0.25">
      <c r="A576" s="1" t="s">
        <v>470</v>
      </c>
      <c r="B576" s="65"/>
      <c r="C576" s="66" t="s">
        <v>930</v>
      </c>
      <c r="D576" s="65">
        <v>3</v>
      </c>
      <c r="E576" s="138" t="s">
        <v>120</v>
      </c>
      <c r="F576" s="67">
        <v>250000</v>
      </c>
      <c r="G576" s="154">
        <f>ROUNDDOWN(D576*F576,-3)</f>
        <v>750000</v>
      </c>
      <c r="H576" s="188"/>
      <c r="I576" s="66" t="s">
        <v>930</v>
      </c>
      <c r="J576" s="65" cm="1">
        <f t="array" aca="1" ref="J576" ca="1">INDIRECT($J$5&amp;ROW())</f>
        <v>3</v>
      </c>
      <c r="K576" s="138" t="s">
        <v>120</v>
      </c>
      <c r="L576" s="67" cm="1">
        <f t="array" aca="1" ref="L576" ca="1">INDIRECT($L$5&amp;ROW())</f>
        <v>250000</v>
      </c>
      <c r="M576" s="67">
        <f ca="1">ROUNDDOWN(J576*L576,-3)</f>
        <v>750000</v>
      </c>
      <c r="N576" s="67">
        <f ca="1">G576-M576</f>
        <v>0</v>
      </c>
      <c r="O576" s="154">
        <f ca="1">M576-Y576</f>
        <v>0</v>
      </c>
      <c r="P576" s="154">
        <f ca="1">IF(N576=0,O576-N576,IF(N576&lt;0,N576+O576,IF(N576&gt;0,N576-O576)))</f>
        <v>0</v>
      </c>
      <c r="Q576" s="240" t="str">
        <f ca="1">IF(AND(ISBLANK(H576),N576&lt;&gt;0),"Rev","")</f>
        <v/>
      </c>
      <c r="R576" s="244"/>
      <c r="S576" s="244"/>
      <c r="T576" s="65">
        <v>3</v>
      </c>
      <c r="U576" s="67">
        <v>250000</v>
      </c>
      <c r="V576" s="67">
        <f>ROUNDDOWN(T576*U576,-3)</f>
        <v>750000</v>
      </c>
      <c r="W576" s="247">
        <v>3</v>
      </c>
      <c r="X576" s="247">
        <v>250000</v>
      </c>
      <c r="Y576" s="67">
        <f>ROUNDDOWN(W576*X576,-3)</f>
        <v>750000</v>
      </c>
      <c r="Z576" s="247"/>
      <c r="AA576" s="244"/>
    </row>
    <row r="577" spans="1:29" ht="15.6" x14ac:dyDescent="0.25">
      <c r="A577" s="1" t="s">
        <v>471</v>
      </c>
      <c r="B577" s="68" t="s">
        <v>528</v>
      </c>
      <c r="C577" s="69" t="s">
        <v>31</v>
      </c>
      <c r="D577" s="68"/>
      <c r="E577" s="139"/>
      <c r="F577" s="70"/>
      <c r="G577" s="155">
        <f>G578</f>
        <v>20000000</v>
      </c>
      <c r="H577" s="189" t="s">
        <v>528</v>
      </c>
      <c r="I577" s="69" t="s">
        <v>31</v>
      </c>
      <c r="J577" s="68"/>
      <c r="K577" s="139"/>
      <c r="L577" s="70"/>
      <c r="M577" s="70">
        <f ca="1">M578</f>
        <v>20000000</v>
      </c>
      <c r="N577" s="70">
        <f ca="1">N578</f>
        <v>0</v>
      </c>
      <c r="O577" s="155">
        <f ca="1">O578</f>
        <v>0</v>
      </c>
      <c r="P577" s="155">
        <f ca="1">P578</f>
        <v>0</v>
      </c>
      <c r="Q577" s="281"/>
      <c r="R577" s="244"/>
      <c r="S577" s="244"/>
      <c r="T577" s="68"/>
      <c r="U577" s="70"/>
      <c r="V577" s="70"/>
      <c r="W577" s="247"/>
      <c r="X577" s="244"/>
      <c r="Y577" s="244"/>
      <c r="Z577" s="247"/>
      <c r="AA577" s="244"/>
      <c r="AC577" s="311" t="s">
        <v>508</v>
      </c>
    </row>
    <row r="578" spans="1:29" ht="15" x14ac:dyDescent="0.25">
      <c r="A578" s="1" t="s">
        <v>472</v>
      </c>
      <c r="B578" s="65"/>
      <c r="C578" s="66" t="s">
        <v>559</v>
      </c>
      <c r="D578" s="65">
        <v>20</v>
      </c>
      <c r="E578" s="138" t="s">
        <v>33</v>
      </c>
      <c r="F578" s="67">
        <v>1000000</v>
      </c>
      <c r="G578" s="154">
        <f>ROUNDDOWN(D578*F578,-3)</f>
        <v>20000000</v>
      </c>
      <c r="H578" s="188"/>
      <c r="I578" s="66" t="s">
        <v>559</v>
      </c>
      <c r="J578" s="65" cm="1">
        <f t="array" aca="1" ref="J578" ca="1">INDIRECT($J$5&amp;ROW())</f>
        <v>20</v>
      </c>
      <c r="K578" s="138" t="s">
        <v>33</v>
      </c>
      <c r="L578" s="67" cm="1">
        <f t="array" aca="1" ref="L578" ca="1">INDIRECT($L$5&amp;ROW())</f>
        <v>1000000</v>
      </c>
      <c r="M578" s="67">
        <f ca="1">ROUNDDOWN(J578*L578,-3)</f>
        <v>20000000</v>
      </c>
      <c r="N578" s="67">
        <f ca="1">G578-M578</f>
        <v>0</v>
      </c>
      <c r="O578" s="154">
        <f ca="1">M578-Y578</f>
        <v>0</v>
      </c>
      <c r="P578" s="154">
        <f ca="1">IF(N578=0,O578-N578,IF(N578&lt;0,N578+O578,IF(N578&gt;0,N578-O578)))</f>
        <v>0</v>
      </c>
      <c r="Q578" s="240" t="str">
        <f ca="1">IF(AND(ISBLANK(H578),N578&lt;&gt;0),"Rev","")</f>
        <v/>
      </c>
      <c r="R578" s="244"/>
      <c r="S578" s="244"/>
      <c r="T578" s="65">
        <v>20</v>
      </c>
      <c r="U578" s="67">
        <v>1000000</v>
      </c>
      <c r="V578" s="67">
        <f>ROUNDDOWN(T578*U578,-3)</f>
        <v>20000000</v>
      </c>
      <c r="W578" s="247">
        <v>20</v>
      </c>
      <c r="X578" s="247">
        <v>1000000</v>
      </c>
      <c r="Y578" s="67">
        <f>ROUNDDOWN(W578*X578,-3)</f>
        <v>20000000</v>
      </c>
      <c r="Z578" s="247"/>
      <c r="AA578" s="244"/>
    </row>
    <row r="579" spans="1:29" ht="13.2" x14ac:dyDescent="0.25">
      <c r="A579" s="1" t="s">
        <v>473</v>
      </c>
      <c r="B579" s="68" t="s">
        <v>525</v>
      </c>
      <c r="C579" s="69" t="s">
        <v>35</v>
      </c>
      <c r="D579" s="68"/>
      <c r="E579" s="68"/>
      <c r="F579" s="70"/>
      <c r="G579" s="155">
        <f>SUM(G580:G581)</f>
        <v>152000000</v>
      </c>
      <c r="H579" s="189" t="s">
        <v>525</v>
      </c>
      <c r="I579" s="69" t="s">
        <v>35</v>
      </c>
      <c r="J579" s="68"/>
      <c r="K579" s="68"/>
      <c r="L579" s="70"/>
      <c r="M579" s="70">
        <f ca="1">SUM(M580:M581)</f>
        <v>152000000</v>
      </c>
      <c r="N579" s="70">
        <f ca="1">SUM(N580:N581)</f>
        <v>0</v>
      </c>
      <c r="O579" s="155">
        <f ca="1">SUM(O580:O581)</f>
        <v>0</v>
      </c>
      <c r="P579" s="155">
        <f ca="1">SUM(P580:P581)</f>
        <v>0</v>
      </c>
      <c r="Q579" s="281"/>
      <c r="R579" s="244"/>
      <c r="S579" s="244"/>
      <c r="T579" s="68"/>
      <c r="U579" s="70"/>
      <c r="V579" s="70"/>
      <c r="W579" s="247"/>
      <c r="X579" s="244"/>
      <c r="Y579" s="244"/>
      <c r="Z579" s="247"/>
      <c r="AA579" s="244"/>
      <c r="AC579" s="311" t="s">
        <v>508</v>
      </c>
    </row>
    <row r="580" spans="1:29" ht="26.4" x14ac:dyDescent="0.25">
      <c r="A580" s="1" t="s">
        <v>474</v>
      </c>
      <c r="B580" s="65"/>
      <c r="C580" s="66" t="s">
        <v>933</v>
      </c>
      <c r="D580" s="65">
        <v>20</v>
      </c>
      <c r="E580" s="65" t="s">
        <v>26</v>
      </c>
      <c r="F580" s="67">
        <v>5500000</v>
      </c>
      <c r="G580" s="154">
        <f>ROUNDDOWN(D580*F580,-3)</f>
        <v>110000000</v>
      </c>
      <c r="H580" s="188"/>
      <c r="I580" s="66" t="s">
        <v>933</v>
      </c>
      <c r="J580" s="65" cm="1">
        <f t="array" aca="1" ref="J580" ca="1">INDIRECT($J$5&amp;ROW())</f>
        <v>20</v>
      </c>
      <c r="K580" s="65" t="s">
        <v>26</v>
      </c>
      <c r="L580" s="67" cm="1">
        <f t="array" aca="1" ref="L580" ca="1">INDIRECT($L$5&amp;ROW())</f>
        <v>5500000</v>
      </c>
      <c r="M580" s="67">
        <f ca="1">ROUNDDOWN(J580*L580,-3)</f>
        <v>110000000</v>
      </c>
      <c r="N580" s="67">
        <f ca="1">G580-M580</f>
        <v>0</v>
      </c>
      <c r="O580" s="154">
        <f ca="1">M580-Y580</f>
        <v>0</v>
      </c>
      <c r="P580" s="154">
        <f ca="1">IF(N580=0,O580-N580,IF(N580&lt;0,N580+O580,IF(N580&gt;0,N580-O580)))</f>
        <v>0</v>
      </c>
      <c r="Q580" s="240" t="str">
        <f ca="1">IF(AND(ISBLANK(H580),N580&lt;&gt;0),"Rev","")</f>
        <v/>
      </c>
      <c r="R580" s="244"/>
      <c r="S580" s="244"/>
      <c r="T580" s="65">
        <v>20</v>
      </c>
      <c r="U580" s="67">
        <v>5500000</v>
      </c>
      <c r="V580" s="67">
        <f>ROUNDDOWN(T580*U580,-3)</f>
        <v>110000000</v>
      </c>
      <c r="W580" s="247">
        <v>20</v>
      </c>
      <c r="X580" s="247">
        <v>5500000</v>
      </c>
      <c r="Y580" s="67">
        <f>ROUNDDOWN(W580*X580,-3)</f>
        <v>110000000</v>
      </c>
      <c r="Z580" s="247"/>
      <c r="AA580" s="244"/>
    </row>
    <row r="581" spans="1:29" ht="13.2" x14ac:dyDescent="0.25">
      <c r="A581" s="1" t="s">
        <v>475</v>
      </c>
      <c r="B581" s="65"/>
      <c r="C581" s="66" t="s">
        <v>934</v>
      </c>
      <c r="D581" s="65">
        <v>28</v>
      </c>
      <c r="E581" s="65" t="s">
        <v>26</v>
      </c>
      <c r="F581" s="67">
        <v>1500000</v>
      </c>
      <c r="G581" s="154">
        <f>ROUNDDOWN(D581*F581,-3)</f>
        <v>42000000</v>
      </c>
      <c r="H581" s="188"/>
      <c r="I581" s="66" t="s">
        <v>934</v>
      </c>
      <c r="J581" s="65" cm="1">
        <f t="array" aca="1" ref="J581" ca="1">INDIRECT($J$5&amp;ROW())</f>
        <v>28</v>
      </c>
      <c r="K581" s="65" t="s">
        <v>26</v>
      </c>
      <c r="L581" s="67" cm="1">
        <f t="array" aca="1" ref="L581" ca="1">INDIRECT($L$5&amp;ROW())</f>
        <v>1500000</v>
      </c>
      <c r="M581" s="67">
        <f ca="1">ROUNDDOWN(J581*L581,-3)</f>
        <v>42000000</v>
      </c>
      <c r="N581" s="67">
        <f ca="1">G581-M581</f>
        <v>0</v>
      </c>
      <c r="O581" s="154">
        <f ca="1">M581-Y581</f>
        <v>0</v>
      </c>
      <c r="P581" s="154">
        <f ca="1">IF(N581=0,O581-N581,IF(N581&lt;0,N581+O581,IF(N581&gt;0,N581-O581)))</f>
        <v>0</v>
      </c>
      <c r="Q581" s="240" t="str">
        <f ca="1">IF(AND(ISBLANK(H581),N581&lt;&gt;0),"Rev","")</f>
        <v/>
      </c>
      <c r="R581" s="244"/>
      <c r="S581" s="244"/>
      <c r="T581" s="65">
        <v>28</v>
      </c>
      <c r="U581" s="67">
        <v>1500000</v>
      </c>
      <c r="V581" s="67">
        <f>ROUNDDOWN(T581*U581,-3)</f>
        <v>42000000</v>
      </c>
      <c r="W581" s="247">
        <v>28</v>
      </c>
      <c r="X581" s="247">
        <v>1500000</v>
      </c>
      <c r="Y581" s="67">
        <f>ROUNDDOWN(W581*X581,-3)</f>
        <v>42000000</v>
      </c>
      <c r="Z581" s="247"/>
      <c r="AA581" s="244"/>
    </row>
    <row r="582" spans="1:29" ht="13.2" x14ac:dyDescent="0.25">
      <c r="A582" s="1" t="s">
        <v>476</v>
      </c>
      <c r="B582" s="68" t="s">
        <v>529</v>
      </c>
      <c r="C582" s="69" t="s">
        <v>477</v>
      </c>
      <c r="D582" s="68"/>
      <c r="E582" s="68"/>
      <c r="F582" s="70"/>
      <c r="G582" s="155">
        <f>SUM(G583:G585)</f>
        <v>205200000</v>
      </c>
      <c r="H582" s="189" t="s">
        <v>529</v>
      </c>
      <c r="I582" s="69" t="s">
        <v>477</v>
      </c>
      <c r="J582" s="68"/>
      <c r="K582" s="68"/>
      <c r="L582" s="70"/>
      <c r="M582" s="70">
        <f ca="1">SUM(M583:M585)</f>
        <v>205200000</v>
      </c>
      <c r="N582" s="70">
        <f ca="1">SUM(N583:N585)</f>
        <v>0</v>
      </c>
      <c r="O582" s="155">
        <f ca="1">SUM(O583:O585)</f>
        <v>8100000</v>
      </c>
      <c r="P582" s="155">
        <f ca="1">SUM(P583:P585)</f>
        <v>8100000</v>
      </c>
      <c r="Q582" s="281"/>
      <c r="R582" s="244"/>
      <c r="S582" s="244"/>
      <c r="T582" s="68"/>
      <c r="U582" s="70"/>
      <c r="V582" s="70"/>
      <c r="W582" s="247"/>
      <c r="X582" s="244"/>
      <c r="Y582" s="244"/>
      <c r="Z582" s="247"/>
      <c r="AA582" s="244"/>
      <c r="AC582" s="311" t="s">
        <v>508</v>
      </c>
    </row>
    <row r="583" spans="1:29" ht="13.2" x14ac:dyDescent="0.25">
      <c r="A583" s="1" t="s">
        <v>478</v>
      </c>
      <c r="B583" s="65"/>
      <c r="C583" s="66" t="s">
        <v>937</v>
      </c>
      <c r="D583" s="65">
        <v>108</v>
      </c>
      <c r="E583" s="65" t="s">
        <v>479</v>
      </c>
      <c r="F583" s="67">
        <v>850000</v>
      </c>
      <c r="G583" s="154">
        <f>ROUNDDOWN(D583*F583,-3)</f>
        <v>91800000</v>
      </c>
      <c r="H583" s="188"/>
      <c r="I583" s="66" t="s">
        <v>937</v>
      </c>
      <c r="J583" s="65" cm="1">
        <f t="array" aca="1" ref="J583" ca="1">INDIRECT($J$5&amp;ROW())</f>
        <v>108</v>
      </c>
      <c r="K583" s="65" t="s">
        <v>479</v>
      </c>
      <c r="L583" s="67" cm="1">
        <f t="array" aca="1" ref="L583" ca="1">INDIRECT($L$5&amp;ROW())</f>
        <v>850000</v>
      </c>
      <c r="M583" s="67">
        <f ca="1">ROUNDDOWN(J583*L583,-3)</f>
        <v>91800000</v>
      </c>
      <c r="N583" s="67">
        <f ca="1">G583-M583</f>
        <v>0</v>
      </c>
      <c r="O583" s="154">
        <f ca="1">M583-Y583</f>
        <v>0</v>
      </c>
      <c r="P583" s="154">
        <f ca="1">IF(N583=0,O583-N583,IF(N583&lt;0,N583+O583,IF(N583&gt;0,N583-O583)))</f>
        <v>0</v>
      </c>
      <c r="Q583" s="240" t="str">
        <f ca="1">IF(AND(ISBLANK(H583),N583&lt;&gt;0),"Rev","")</f>
        <v/>
      </c>
      <c r="R583" s="244"/>
      <c r="S583" s="244"/>
      <c r="T583" s="65">
        <v>108</v>
      </c>
      <c r="U583" s="67">
        <v>850000</v>
      </c>
      <c r="V583" s="67">
        <f>ROUNDDOWN(T583*U583,-3)</f>
        <v>91800000</v>
      </c>
      <c r="W583" s="247">
        <v>108</v>
      </c>
      <c r="X583" s="247">
        <v>850000</v>
      </c>
      <c r="Y583" s="67">
        <f>ROUNDDOWN(W583*X583,-3)</f>
        <v>91800000</v>
      </c>
      <c r="Z583" s="247"/>
      <c r="AA583" s="244"/>
    </row>
    <row r="584" spans="1:29" ht="13.2" x14ac:dyDescent="0.25">
      <c r="A584" s="1" t="s">
        <v>480</v>
      </c>
      <c r="B584" s="65"/>
      <c r="C584" s="66" t="s">
        <v>938</v>
      </c>
      <c r="D584" s="65">
        <v>54</v>
      </c>
      <c r="E584" s="65" t="s">
        <v>26</v>
      </c>
      <c r="F584" s="67">
        <v>450000</v>
      </c>
      <c r="G584" s="154">
        <f>ROUNDDOWN(D584*F584,-3)</f>
        <v>24300000</v>
      </c>
      <c r="H584" s="188"/>
      <c r="I584" s="66" t="s">
        <v>938</v>
      </c>
      <c r="J584" s="65" cm="1">
        <f t="array" aca="1" ref="J584" ca="1">INDIRECT($J$5&amp;ROW())</f>
        <v>54</v>
      </c>
      <c r="K584" s="65" t="s">
        <v>26</v>
      </c>
      <c r="L584" s="67" cm="1">
        <f t="array" aca="1" ref="L584" ca="1">INDIRECT($L$5&amp;ROW())</f>
        <v>450000</v>
      </c>
      <c r="M584" s="67">
        <f ca="1">ROUNDDOWN(J584*L584,-3)</f>
        <v>24300000</v>
      </c>
      <c r="N584" s="67">
        <f ca="1">G584-M584</f>
        <v>0</v>
      </c>
      <c r="O584" s="154">
        <f ca="1">M584-Y584</f>
        <v>8100000</v>
      </c>
      <c r="P584" s="154">
        <f ca="1">IF(N584=0,O584-N584,IF(N584&lt;0,N584+O584,IF(N584&gt;0,N584-O584)))</f>
        <v>8100000</v>
      </c>
      <c r="Q584" s="240" t="str">
        <f ca="1">IF(AND(ISBLANK(H584),N584&lt;&gt;0),"Rev","")</f>
        <v/>
      </c>
      <c r="R584" s="244"/>
      <c r="S584" s="244"/>
      <c r="T584" s="65">
        <v>54</v>
      </c>
      <c r="U584" s="67">
        <v>450000</v>
      </c>
      <c r="V584" s="67">
        <f>ROUNDDOWN(T584*U584,-3)</f>
        <v>24300000</v>
      </c>
      <c r="W584" s="247">
        <v>54</v>
      </c>
      <c r="X584" s="247">
        <v>300000</v>
      </c>
      <c r="Y584" s="67">
        <f>ROUNDDOWN(W584*X584,-3)</f>
        <v>16200000</v>
      </c>
      <c r="Z584" s="247"/>
      <c r="AA584" s="244"/>
    </row>
    <row r="585" spans="1:29" ht="13.2" x14ac:dyDescent="0.25">
      <c r="A585" s="1" t="s">
        <v>481</v>
      </c>
      <c r="B585" s="65"/>
      <c r="C585" s="66" t="s">
        <v>939</v>
      </c>
      <c r="D585" s="65">
        <v>54</v>
      </c>
      <c r="E585" s="65" t="s">
        <v>26</v>
      </c>
      <c r="F585" s="67">
        <v>1650000</v>
      </c>
      <c r="G585" s="154">
        <f>ROUNDDOWN(D585*F585,-3)</f>
        <v>89100000</v>
      </c>
      <c r="H585" s="188"/>
      <c r="I585" s="66" t="s">
        <v>939</v>
      </c>
      <c r="J585" s="65" cm="1">
        <f t="array" aca="1" ref="J585" ca="1">INDIRECT($J$5&amp;ROW())</f>
        <v>54</v>
      </c>
      <c r="K585" s="65" t="s">
        <v>26</v>
      </c>
      <c r="L585" s="67" cm="1">
        <f t="array" aca="1" ref="L585" ca="1">INDIRECT($L$5&amp;ROW())</f>
        <v>1650000</v>
      </c>
      <c r="M585" s="67">
        <f ca="1">ROUNDDOWN(J585*L585,-3)</f>
        <v>89100000</v>
      </c>
      <c r="N585" s="67">
        <f ca="1">G585-M585</f>
        <v>0</v>
      </c>
      <c r="O585" s="154">
        <f ca="1">M585-Y585</f>
        <v>0</v>
      </c>
      <c r="P585" s="154">
        <f ca="1">IF(N585=0,O585-N585,IF(N585&lt;0,N585+O585,IF(N585&gt;0,N585-O585)))</f>
        <v>0</v>
      </c>
      <c r="Q585" s="240" t="str">
        <f ca="1">IF(AND(ISBLANK(H585),N585&lt;&gt;0),"Rev","")</f>
        <v/>
      </c>
      <c r="R585" s="244"/>
      <c r="S585" s="244"/>
      <c r="T585" s="65">
        <v>54</v>
      </c>
      <c r="U585" s="67">
        <v>1650000</v>
      </c>
      <c r="V585" s="67">
        <f>ROUNDDOWN(T585*U585,-3)</f>
        <v>89100000</v>
      </c>
      <c r="W585" s="247">
        <v>54</v>
      </c>
      <c r="X585" s="247">
        <v>1650000</v>
      </c>
      <c r="Y585" s="67">
        <f>ROUNDDOWN(W585*X585,-3)</f>
        <v>89100000</v>
      </c>
      <c r="Z585" s="247"/>
      <c r="AA585" s="244"/>
    </row>
    <row r="586" spans="1:29" ht="13.2" x14ac:dyDescent="0.25">
      <c r="A586" s="1" t="s">
        <v>482</v>
      </c>
      <c r="B586" s="80" t="s">
        <v>91</v>
      </c>
      <c r="C586" s="81" t="s">
        <v>483</v>
      </c>
      <c r="D586" s="80"/>
      <c r="E586" s="80"/>
      <c r="F586" s="82"/>
      <c r="G586" s="159">
        <f>SUM(G587,G591,G593)</f>
        <v>186041000</v>
      </c>
      <c r="H586" s="193" t="s">
        <v>91</v>
      </c>
      <c r="I586" s="81" t="s">
        <v>483</v>
      </c>
      <c r="J586" s="80"/>
      <c r="K586" s="80"/>
      <c r="L586" s="82"/>
      <c r="M586" s="82">
        <f ca="1">SUM(M587,M591,M593)</f>
        <v>186041000</v>
      </c>
      <c r="N586" s="82">
        <f ca="1">SUM(N587,N591,N593)</f>
        <v>0</v>
      </c>
      <c r="O586" s="159">
        <f ca="1">SUM(O587,O591,O593)</f>
        <v>72041000</v>
      </c>
      <c r="P586" s="159">
        <f ca="1">SUM(P587,P591,P593)</f>
        <v>72041000</v>
      </c>
      <c r="Q586" s="285"/>
      <c r="R586" s="244" t="s">
        <v>507</v>
      </c>
      <c r="S586" s="244" t="s">
        <v>508</v>
      </c>
      <c r="T586" s="80"/>
      <c r="U586" s="82"/>
      <c r="V586" s="82"/>
      <c r="W586" s="247"/>
      <c r="X586" s="244"/>
      <c r="Y586" s="244"/>
      <c r="Z586" s="247"/>
      <c r="AA586" s="244"/>
      <c r="AC586" s="311"/>
    </row>
    <row r="587" spans="1:29" ht="13.2" x14ac:dyDescent="0.25">
      <c r="A587" s="1" t="s">
        <v>484</v>
      </c>
      <c r="B587" s="68" t="s">
        <v>523</v>
      </c>
      <c r="C587" s="69" t="s">
        <v>24</v>
      </c>
      <c r="D587" s="68"/>
      <c r="E587" s="68"/>
      <c r="F587" s="70"/>
      <c r="G587" s="155">
        <f>SUM(G588:G590)</f>
        <v>24000000</v>
      </c>
      <c r="H587" s="189" t="s">
        <v>523</v>
      </c>
      <c r="I587" s="69" t="s">
        <v>24</v>
      </c>
      <c r="J587" s="68"/>
      <c r="K587" s="68"/>
      <c r="L587" s="70"/>
      <c r="M587" s="70">
        <f ca="1">SUM(M588:M590)</f>
        <v>24000000</v>
      </c>
      <c r="N587" s="70">
        <f ca="1">SUM(N588:N590)</f>
        <v>0</v>
      </c>
      <c r="O587" s="155">
        <f ca="1">SUM(O588:O590)</f>
        <v>20000000</v>
      </c>
      <c r="P587" s="155">
        <f ca="1">SUM(P588:P590)</f>
        <v>20000000</v>
      </c>
      <c r="Q587" s="281"/>
      <c r="R587" s="244"/>
      <c r="S587" s="244"/>
      <c r="T587" s="68"/>
      <c r="U587" s="70"/>
      <c r="V587" s="70"/>
      <c r="W587" s="247"/>
      <c r="X587" s="244"/>
      <c r="Y587" s="244"/>
      <c r="Z587" s="247"/>
      <c r="AA587" s="244"/>
      <c r="AC587" s="311" t="s">
        <v>508</v>
      </c>
    </row>
    <row r="588" spans="1:29" ht="13.2" x14ac:dyDescent="0.25">
      <c r="A588" s="1" t="s">
        <v>485</v>
      </c>
      <c r="B588" s="65"/>
      <c r="C588" s="66" t="s">
        <v>631</v>
      </c>
      <c r="D588" s="65">
        <v>6</v>
      </c>
      <c r="E588" s="65" t="s">
        <v>120</v>
      </c>
      <c r="F588" s="67">
        <v>1500000</v>
      </c>
      <c r="G588" s="154">
        <f>ROUNDDOWN(D588*F588,-3)</f>
        <v>9000000</v>
      </c>
      <c r="H588" s="188"/>
      <c r="I588" s="66" t="s">
        <v>631</v>
      </c>
      <c r="J588" s="65" cm="1">
        <f t="array" aca="1" ref="J588" ca="1">INDIRECT($J$5&amp;ROW())</f>
        <v>6</v>
      </c>
      <c r="K588" s="65" t="s">
        <v>120</v>
      </c>
      <c r="L588" s="67" cm="1">
        <f t="array" aca="1" ref="L588" ca="1">INDIRECT($L$5&amp;ROW())</f>
        <v>1500000</v>
      </c>
      <c r="M588" s="67">
        <f ca="1">ROUNDDOWN(J588*L588,-3)</f>
        <v>9000000</v>
      </c>
      <c r="N588" s="67">
        <f ca="1">G588-M588</f>
        <v>0</v>
      </c>
      <c r="O588" s="154">
        <f ca="1">M588-Y588</f>
        <v>7500000</v>
      </c>
      <c r="P588" s="154">
        <f ca="1">IF(N588=0,O588-N588,IF(N588&lt;0,N588+O588,IF(N588&gt;0,N588-O588)))</f>
        <v>7500000</v>
      </c>
      <c r="Q588" s="240" t="str">
        <f ca="1">IF(AND(ISBLANK(H588),N588&lt;&gt;0),"Rev","")</f>
        <v/>
      </c>
      <c r="R588" s="244"/>
      <c r="S588" s="244"/>
      <c r="T588" s="65">
        <v>6</v>
      </c>
      <c r="U588" s="67">
        <v>1500000</v>
      </c>
      <c r="V588" s="67">
        <f>ROUNDDOWN(T588*U588,-3)</f>
        <v>9000000</v>
      </c>
      <c r="W588" s="247">
        <v>1</v>
      </c>
      <c r="X588" s="247">
        <v>1500000</v>
      </c>
      <c r="Y588" s="67">
        <f>ROUNDDOWN(W588*X588,-3)</f>
        <v>1500000</v>
      </c>
      <c r="Z588" s="247"/>
      <c r="AA588" s="244"/>
    </row>
    <row r="589" spans="1:29" ht="13.2" x14ac:dyDescent="0.25">
      <c r="A589" s="1" t="s">
        <v>486</v>
      </c>
      <c r="B589" s="65"/>
      <c r="C589" s="66" t="s">
        <v>563</v>
      </c>
      <c r="D589" s="65">
        <v>6</v>
      </c>
      <c r="E589" s="65" t="s">
        <v>120</v>
      </c>
      <c r="F589" s="67">
        <v>1500000</v>
      </c>
      <c r="G589" s="154">
        <f>ROUNDDOWN(D589*F589,-3)</f>
        <v>9000000</v>
      </c>
      <c r="H589" s="188"/>
      <c r="I589" s="66" t="s">
        <v>563</v>
      </c>
      <c r="J589" s="65" cm="1">
        <f t="array" aca="1" ref="J589" ca="1">INDIRECT($J$5&amp;ROW())</f>
        <v>6</v>
      </c>
      <c r="K589" s="65" t="s">
        <v>120</v>
      </c>
      <c r="L589" s="67" cm="1">
        <f t="array" aca="1" ref="L589" ca="1">INDIRECT($L$5&amp;ROW())</f>
        <v>1500000</v>
      </c>
      <c r="M589" s="67">
        <f ca="1">ROUNDDOWN(J589*L589,-3)</f>
        <v>9000000</v>
      </c>
      <c r="N589" s="67">
        <f ca="1">G589-M589</f>
        <v>0</v>
      </c>
      <c r="O589" s="154">
        <f ca="1">M589-Y589</f>
        <v>7500000</v>
      </c>
      <c r="P589" s="154">
        <f ca="1">IF(N589=0,O589-N589,IF(N589&lt;0,N589+O589,IF(N589&gt;0,N589-O589)))</f>
        <v>7500000</v>
      </c>
      <c r="Q589" s="240" t="str">
        <f ca="1">IF(AND(ISBLANK(H589),N589&lt;&gt;0),"Rev","")</f>
        <v/>
      </c>
      <c r="R589" s="244"/>
      <c r="S589" s="244"/>
      <c r="T589" s="65">
        <v>6</v>
      </c>
      <c r="U589" s="67">
        <v>1500000</v>
      </c>
      <c r="V589" s="67">
        <f>ROUNDDOWN(T589*U589,-3)</f>
        <v>9000000</v>
      </c>
      <c r="W589" s="247">
        <v>1</v>
      </c>
      <c r="X589" s="247">
        <v>1500000</v>
      </c>
      <c r="Y589" s="67">
        <f>ROUNDDOWN(W589*X589,-3)</f>
        <v>1500000</v>
      </c>
      <c r="Z589" s="247"/>
      <c r="AA589" s="244"/>
    </row>
    <row r="590" spans="1:29" ht="13.2" x14ac:dyDescent="0.25">
      <c r="A590" s="1" t="s">
        <v>487</v>
      </c>
      <c r="B590" s="65"/>
      <c r="C590" s="66" t="s">
        <v>564</v>
      </c>
      <c r="D590" s="65">
        <v>6</v>
      </c>
      <c r="E590" s="65" t="s">
        <v>120</v>
      </c>
      <c r="F590" s="67">
        <v>1000000</v>
      </c>
      <c r="G590" s="154">
        <f>ROUNDDOWN(D590*F590,-3)</f>
        <v>6000000</v>
      </c>
      <c r="H590" s="188"/>
      <c r="I590" s="66" t="s">
        <v>564</v>
      </c>
      <c r="J590" s="65" cm="1">
        <f t="array" aca="1" ref="J590" ca="1">INDIRECT($J$5&amp;ROW())</f>
        <v>6</v>
      </c>
      <c r="K590" s="65" t="s">
        <v>120</v>
      </c>
      <c r="L590" s="67" cm="1">
        <f t="array" aca="1" ref="L590" ca="1">INDIRECT($L$5&amp;ROW())</f>
        <v>1000000</v>
      </c>
      <c r="M590" s="67">
        <f ca="1">ROUNDDOWN(J590*L590,-3)</f>
        <v>6000000</v>
      </c>
      <c r="N590" s="67">
        <f ca="1">G590-M590</f>
        <v>0</v>
      </c>
      <c r="O590" s="154">
        <f ca="1">M590-Y590</f>
        <v>5000000</v>
      </c>
      <c r="P590" s="154">
        <f ca="1">IF(N590=0,O590-N590,IF(N590&lt;0,N590+O590,IF(N590&gt;0,N590-O590)))</f>
        <v>5000000</v>
      </c>
      <c r="Q590" s="240" t="str">
        <f ca="1">IF(AND(ISBLANK(H590),N590&lt;&gt;0),"Rev","")</f>
        <v/>
      </c>
      <c r="R590" s="244"/>
      <c r="S590" s="244"/>
      <c r="T590" s="65">
        <v>6</v>
      </c>
      <c r="U590" s="67">
        <v>1000000</v>
      </c>
      <c r="V590" s="67">
        <f>ROUNDDOWN(T590*U590,-3)</f>
        <v>6000000</v>
      </c>
      <c r="W590" s="247">
        <v>1</v>
      </c>
      <c r="X590" s="247">
        <v>1000000</v>
      </c>
      <c r="Y590" s="67">
        <f>ROUNDDOWN(W590*X590,-3)</f>
        <v>1000000</v>
      </c>
      <c r="Z590" s="247"/>
      <c r="AA590" s="244"/>
    </row>
    <row r="591" spans="1:29" ht="13.2" x14ac:dyDescent="0.25">
      <c r="A591" s="1" t="s">
        <v>488</v>
      </c>
      <c r="B591" s="68" t="s">
        <v>524</v>
      </c>
      <c r="C591" s="69" t="s">
        <v>73</v>
      </c>
      <c r="D591" s="68"/>
      <c r="E591" s="68"/>
      <c r="F591" s="70"/>
      <c r="G591" s="155">
        <f>G592</f>
        <v>20000000</v>
      </c>
      <c r="H591" s="189" t="s">
        <v>524</v>
      </c>
      <c r="I591" s="69" t="s">
        <v>73</v>
      </c>
      <c r="J591" s="68"/>
      <c r="K591" s="68"/>
      <c r="L591" s="70"/>
      <c r="M591" s="70">
        <f ca="1">M592</f>
        <v>20000000</v>
      </c>
      <c r="N591" s="70">
        <f ca="1">N592</f>
        <v>0</v>
      </c>
      <c r="O591" s="155">
        <f ca="1">O592</f>
        <v>0</v>
      </c>
      <c r="P591" s="155">
        <f ca="1">P592</f>
        <v>0</v>
      </c>
      <c r="Q591" s="281"/>
      <c r="R591" s="244"/>
      <c r="S591" s="244"/>
      <c r="T591" s="68"/>
      <c r="U591" s="70"/>
      <c r="V591" s="70"/>
      <c r="W591" s="247"/>
      <c r="X591" s="244"/>
      <c r="Y591" s="244"/>
      <c r="Z591" s="247"/>
      <c r="AA591" s="244"/>
      <c r="AC591" s="311" t="s">
        <v>508</v>
      </c>
    </row>
    <row r="592" spans="1:29" ht="13.2" x14ac:dyDescent="0.25">
      <c r="A592" s="1" t="s">
        <v>489</v>
      </c>
      <c r="B592" s="65"/>
      <c r="C592" s="66" t="s">
        <v>940</v>
      </c>
      <c r="D592" s="65">
        <v>2</v>
      </c>
      <c r="E592" s="65" t="s">
        <v>26</v>
      </c>
      <c r="F592" s="67">
        <v>10000000</v>
      </c>
      <c r="G592" s="154">
        <f>ROUNDDOWN(D592*F592,-3)</f>
        <v>20000000</v>
      </c>
      <c r="H592" s="188"/>
      <c r="I592" s="66" t="s">
        <v>940</v>
      </c>
      <c r="J592" s="65" cm="1">
        <f t="array" aca="1" ref="J592" ca="1">INDIRECT($J$5&amp;ROW())</f>
        <v>2</v>
      </c>
      <c r="K592" s="65" t="s">
        <v>26</v>
      </c>
      <c r="L592" s="67" cm="1">
        <f t="array" aca="1" ref="L592" ca="1">INDIRECT($L$5&amp;ROW())</f>
        <v>10000000</v>
      </c>
      <c r="M592" s="67">
        <f ca="1">ROUNDDOWN(J592*L592,-3)</f>
        <v>20000000</v>
      </c>
      <c r="N592" s="67">
        <f ca="1">G592-M592</f>
        <v>0</v>
      </c>
      <c r="O592" s="154">
        <f ca="1">M592-Y592</f>
        <v>0</v>
      </c>
      <c r="P592" s="154">
        <f ca="1">IF(N592=0,O592-N592,IF(N592&lt;0,N592+O592,IF(N592&gt;0,N592-O592)))</f>
        <v>0</v>
      </c>
      <c r="Q592" s="240" t="str">
        <f ca="1">IF(AND(ISBLANK(H592),N592&lt;&gt;0),"Rev","")</f>
        <v/>
      </c>
      <c r="R592" s="244"/>
      <c r="S592" s="244"/>
      <c r="T592" s="65">
        <v>2</v>
      </c>
      <c r="U592" s="67">
        <v>10000000</v>
      </c>
      <c r="V592" s="67">
        <f>ROUNDDOWN(T592*U592,-3)</f>
        <v>20000000</v>
      </c>
      <c r="W592" s="247">
        <v>2</v>
      </c>
      <c r="X592" s="247">
        <v>10000000</v>
      </c>
      <c r="Y592" s="67">
        <f>ROUNDDOWN(W592*X592,-3)</f>
        <v>20000000</v>
      </c>
      <c r="Z592" s="247"/>
      <c r="AA592" s="244"/>
    </row>
    <row r="593" spans="1:29" ht="13.2" x14ac:dyDescent="0.25">
      <c r="A593" s="1" t="s">
        <v>490</v>
      </c>
      <c r="B593" s="68" t="s">
        <v>533</v>
      </c>
      <c r="C593" s="69" t="s">
        <v>491</v>
      </c>
      <c r="D593" s="68"/>
      <c r="E593" s="68"/>
      <c r="F593" s="70"/>
      <c r="G593" s="155">
        <f>G594</f>
        <v>142041000</v>
      </c>
      <c r="H593" s="189" t="s">
        <v>533</v>
      </c>
      <c r="I593" s="69" t="s">
        <v>491</v>
      </c>
      <c r="J593" s="68"/>
      <c r="K593" s="68"/>
      <c r="L593" s="70"/>
      <c r="M593" s="70">
        <f ca="1">M594</f>
        <v>142041000</v>
      </c>
      <c r="N593" s="70">
        <f ca="1">N594</f>
        <v>0</v>
      </c>
      <c r="O593" s="155">
        <f ca="1">O594</f>
        <v>52041000</v>
      </c>
      <c r="P593" s="155">
        <f ca="1">P594</f>
        <v>52041000</v>
      </c>
      <c r="Q593" s="281"/>
      <c r="R593" s="244"/>
      <c r="S593" s="244"/>
      <c r="T593" s="68"/>
      <c r="U593" s="70"/>
      <c r="V593" s="70"/>
      <c r="W593" s="247"/>
      <c r="X593" s="244"/>
      <c r="Y593" s="244"/>
      <c r="Z593" s="247"/>
      <c r="AA593" s="244"/>
      <c r="AC593" s="311" t="s">
        <v>508</v>
      </c>
    </row>
    <row r="594" spans="1:29" ht="26.4" x14ac:dyDescent="0.25">
      <c r="A594" s="1" t="s">
        <v>492</v>
      </c>
      <c r="B594" s="65"/>
      <c r="C594" s="66" t="s">
        <v>941</v>
      </c>
      <c r="D594" s="65">
        <v>3</v>
      </c>
      <c r="E594" s="65" t="s">
        <v>26</v>
      </c>
      <c r="F594" s="67">
        <v>47347000</v>
      </c>
      <c r="G594" s="154">
        <f>ROUNDDOWN(D594*F594,-3)</f>
        <v>142041000</v>
      </c>
      <c r="H594" s="188"/>
      <c r="I594" s="66" t="s">
        <v>941</v>
      </c>
      <c r="J594" s="65" cm="1">
        <f t="array" aca="1" ref="J594" ca="1">INDIRECT($J$5&amp;ROW())</f>
        <v>3</v>
      </c>
      <c r="K594" s="65" t="s">
        <v>26</v>
      </c>
      <c r="L594" s="67" cm="1">
        <f t="array" aca="1" ref="L594" ca="1">INDIRECT($L$5&amp;ROW())</f>
        <v>47347000</v>
      </c>
      <c r="M594" s="67">
        <f ca="1">ROUNDDOWN(J594*L594,-3)</f>
        <v>142041000</v>
      </c>
      <c r="N594" s="67">
        <f ca="1">G594-M594</f>
        <v>0</v>
      </c>
      <c r="O594" s="154">
        <f ca="1">M594-Y594</f>
        <v>52041000</v>
      </c>
      <c r="P594" s="154">
        <f ca="1">IF(N594=0,O594-N594,IF(N594&lt;0,N594+O594,IF(N594&gt;0,N594-O594)))</f>
        <v>52041000</v>
      </c>
      <c r="Q594" s="240" t="str">
        <f ca="1">IF(AND(ISBLANK(H594),N594&lt;&gt;0),"Rev","")</f>
        <v/>
      </c>
      <c r="R594" s="244"/>
      <c r="S594" s="244"/>
      <c r="T594" s="65">
        <v>3</v>
      </c>
      <c r="U594" s="67">
        <v>47347000</v>
      </c>
      <c r="V594" s="67">
        <f>ROUNDDOWN(T594*U594,-3)</f>
        <v>142041000</v>
      </c>
      <c r="W594" s="247">
        <v>3</v>
      </c>
      <c r="X594" s="247">
        <v>30000000</v>
      </c>
      <c r="Y594" s="67">
        <f>ROUNDDOWN(W594*X594,-3)</f>
        <v>90000000</v>
      </c>
      <c r="Z594" s="247"/>
      <c r="AA594" s="244"/>
    </row>
    <row r="595" spans="1:29" ht="13.2" x14ac:dyDescent="0.25">
      <c r="A595" s="1" t="s">
        <v>493</v>
      </c>
      <c r="B595" s="77" t="s">
        <v>866</v>
      </c>
      <c r="C595" s="78" t="s">
        <v>494</v>
      </c>
      <c r="D595" s="77"/>
      <c r="E595" s="77" t="s">
        <v>554</v>
      </c>
      <c r="F595" s="79"/>
      <c r="G595" s="158">
        <f>G596</f>
        <v>91170000</v>
      </c>
      <c r="H595" s="192" t="s">
        <v>866</v>
      </c>
      <c r="I595" s="78" t="s">
        <v>494</v>
      </c>
      <c r="J595" s="77"/>
      <c r="K595" s="77" t="s">
        <v>554</v>
      </c>
      <c r="L595" s="79"/>
      <c r="M595" s="79">
        <f ca="1">M596</f>
        <v>91170000</v>
      </c>
      <c r="N595" s="79">
        <f ca="1">N596</f>
        <v>0</v>
      </c>
      <c r="O595" s="158">
        <f ca="1">O596</f>
        <v>19500000</v>
      </c>
      <c r="P595" s="158">
        <f ca="1">P596</f>
        <v>19500000</v>
      </c>
      <c r="Q595" s="284"/>
      <c r="R595" s="244"/>
      <c r="S595" s="244"/>
      <c r="T595" s="77"/>
      <c r="U595" s="79"/>
      <c r="V595" s="79"/>
      <c r="W595" s="247"/>
      <c r="X595" s="244"/>
      <c r="Y595" s="244"/>
      <c r="Z595" s="247"/>
      <c r="AA595" s="244"/>
    </row>
    <row r="596" spans="1:29" ht="13.2" x14ac:dyDescent="0.25">
      <c r="A596" s="1" t="s">
        <v>495</v>
      </c>
      <c r="B596" s="80" t="s">
        <v>21</v>
      </c>
      <c r="C596" s="81" t="s">
        <v>494</v>
      </c>
      <c r="D596" s="80"/>
      <c r="E596" s="80"/>
      <c r="F596" s="82"/>
      <c r="G596" s="159">
        <f>SUM(G597,G602)</f>
        <v>91170000</v>
      </c>
      <c r="H596" s="193" t="s">
        <v>21</v>
      </c>
      <c r="I596" s="81" t="s">
        <v>494</v>
      </c>
      <c r="J596" s="80"/>
      <c r="K596" s="80"/>
      <c r="L596" s="82"/>
      <c r="M596" s="82">
        <f ca="1">SUM(M597,M602)</f>
        <v>91170000</v>
      </c>
      <c r="N596" s="82">
        <f ca="1">SUM(N597,N602)</f>
        <v>0</v>
      </c>
      <c r="O596" s="159">
        <f ca="1">SUM(O597,O602)</f>
        <v>19500000</v>
      </c>
      <c r="P596" s="159">
        <f ca="1">SUM(P597,P602)</f>
        <v>19500000</v>
      </c>
      <c r="Q596" s="285"/>
      <c r="R596" s="244" t="s">
        <v>507</v>
      </c>
      <c r="S596" s="244" t="s">
        <v>508</v>
      </c>
      <c r="T596" s="80"/>
      <c r="U596" s="82"/>
      <c r="V596" s="82"/>
      <c r="W596" s="247"/>
      <c r="X596" s="244"/>
      <c r="Y596" s="244"/>
      <c r="Z596" s="247"/>
      <c r="AA596" s="244"/>
      <c r="AC596" s="311"/>
    </row>
    <row r="597" spans="1:29" ht="13.2" x14ac:dyDescent="0.25">
      <c r="A597" s="1" t="s">
        <v>496</v>
      </c>
      <c r="B597" s="68" t="s">
        <v>523</v>
      </c>
      <c r="C597" s="69" t="s">
        <v>24</v>
      </c>
      <c r="D597" s="68"/>
      <c r="E597" s="68"/>
      <c r="F597" s="70"/>
      <c r="G597" s="155">
        <f>SUM(G598:G601)</f>
        <v>39000000</v>
      </c>
      <c r="H597" s="189" t="s">
        <v>523</v>
      </c>
      <c r="I597" s="69" t="s">
        <v>24</v>
      </c>
      <c r="J597" s="68"/>
      <c r="K597" s="68"/>
      <c r="L597" s="70"/>
      <c r="M597" s="70">
        <f ca="1">SUM(M598:M601)</f>
        <v>39000000</v>
      </c>
      <c r="N597" s="70">
        <f ca="1">SUM(N598:N601)</f>
        <v>0</v>
      </c>
      <c r="O597" s="155">
        <f ca="1">SUM(O598:O601)</f>
        <v>19500000</v>
      </c>
      <c r="P597" s="155">
        <f ca="1">SUM(P598:P601)</f>
        <v>19500000</v>
      </c>
      <c r="Q597" s="281"/>
      <c r="R597" s="244"/>
      <c r="S597" s="244"/>
      <c r="T597" s="68"/>
      <c r="U597" s="70"/>
      <c r="V597" s="70"/>
      <c r="W597" s="247"/>
      <c r="X597" s="244"/>
      <c r="Y597" s="244"/>
      <c r="Z597" s="247"/>
      <c r="AA597" s="244"/>
      <c r="AC597" s="311" t="s">
        <v>508</v>
      </c>
    </row>
    <row r="598" spans="1:29" ht="13.2" x14ac:dyDescent="0.25">
      <c r="A598" s="1" t="s">
        <v>497</v>
      </c>
      <c r="B598" s="65"/>
      <c r="C598" s="66" t="s">
        <v>555</v>
      </c>
      <c r="D598" s="65">
        <v>100</v>
      </c>
      <c r="E598" s="65" t="s">
        <v>26</v>
      </c>
      <c r="F598" s="67">
        <v>70000</v>
      </c>
      <c r="G598" s="154">
        <f>ROUNDDOWN(D598*F598,-3)</f>
        <v>7000000</v>
      </c>
      <c r="H598" s="188"/>
      <c r="I598" s="66" t="s">
        <v>555</v>
      </c>
      <c r="J598" s="65" cm="1">
        <f t="array" aca="1" ref="J598" ca="1">INDIRECT($J$5&amp;ROW())</f>
        <v>100</v>
      </c>
      <c r="K598" s="65" t="s">
        <v>26</v>
      </c>
      <c r="L598" s="67" cm="1">
        <f t="array" aca="1" ref="L598" ca="1">INDIRECT($L$5&amp;ROW())</f>
        <v>70000</v>
      </c>
      <c r="M598" s="67">
        <f ca="1">ROUNDDOWN(J598*L598,-3)</f>
        <v>7000000</v>
      </c>
      <c r="N598" s="67">
        <f ca="1">G598-M598</f>
        <v>0</v>
      </c>
      <c r="O598" s="154">
        <f ca="1">M598-Y598</f>
        <v>3500000</v>
      </c>
      <c r="P598" s="154">
        <f ca="1">IF(N598=0,O598-N598,IF(N598&lt;0,N598+O598,IF(N598&gt;0,N598-O598)))</f>
        <v>3500000</v>
      </c>
      <c r="Q598" s="240" t="str">
        <f ca="1">IF(AND(ISBLANK(H598),N598&lt;&gt;0),"Rev","")</f>
        <v/>
      </c>
      <c r="R598" s="244"/>
      <c r="S598" s="244"/>
      <c r="T598" s="65">
        <v>100</v>
      </c>
      <c r="U598" s="67">
        <v>70000</v>
      </c>
      <c r="V598" s="67">
        <f>ROUNDDOWN(T598*U598,-3)</f>
        <v>7000000</v>
      </c>
      <c r="W598" s="247">
        <v>50</v>
      </c>
      <c r="X598" s="247">
        <v>70000</v>
      </c>
      <c r="Y598" s="67">
        <f>ROUNDDOWN(W598*X598,-3)</f>
        <v>3500000</v>
      </c>
      <c r="Z598" s="247"/>
      <c r="AA598" s="244"/>
    </row>
    <row r="599" spans="1:29" ht="13.2" x14ac:dyDescent="0.25">
      <c r="A599" s="1" t="s">
        <v>498</v>
      </c>
      <c r="B599" s="65"/>
      <c r="C599" s="66" t="s">
        <v>556</v>
      </c>
      <c r="D599" s="65">
        <v>8</v>
      </c>
      <c r="E599" s="65" t="s">
        <v>120</v>
      </c>
      <c r="F599" s="67">
        <v>1500000</v>
      </c>
      <c r="G599" s="154">
        <f>ROUNDDOWN(D599*F599,-3)</f>
        <v>12000000</v>
      </c>
      <c r="H599" s="188"/>
      <c r="I599" s="66" t="s">
        <v>556</v>
      </c>
      <c r="J599" s="65" cm="1">
        <f t="array" aca="1" ref="J599" ca="1">INDIRECT($J$5&amp;ROW())</f>
        <v>8</v>
      </c>
      <c r="K599" s="65" t="s">
        <v>120</v>
      </c>
      <c r="L599" s="67" cm="1">
        <f t="array" aca="1" ref="L599" ca="1">INDIRECT($L$5&amp;ROW())</f>
        <v>1500000</v>
      </c>
      <c r="M599" s="67">
        <f ca="1">ROUNDDOWN(J599*L599,-3)</f>
        <v>12000000</v>
      </c>
      <c r="N599" s="67">
        <f ca="1">G599-M599</f>
        <v>0</v>
      </c>
      <c r="O599" s="154">
        <f ca="1">M599-Y599</f>
        <v>6000000</v>
      </c>
      <c r="P599" s="154">
        <f ca="1">IF(N599=0,O599-N599,IF(N599&lt;0,N599+O599,IF(N599&gt;0,N599-O599)))</f>
        <v>6000000</v>
      </c>
      <c r="Q599" s="240" t="str">
        <f ca="1">IF(AND(ISBLANK(H599),N599&lt;&gt;0),"Rev","")</f>
        <v/>
      </c>
      <c r="R599" s="244"/>
      <c r="S599" s="244"/>
      <c r="T599" s="65">
        <v>8</v>
      </c>
      <c r="U599" s="67">
        <v>1500000</v>
      </c>
      <c r="V599" s="67">
        <f>ROUNDDOWN(T599*U599,-3)</f>
        <v>12000000</v>
      </c>
      <c r="W599" s="247">
        <v>4</v>
      </c>
      <c r="X599" s="247">
        <v>1500000</v>
      </c>
      <c r="Y599" s="67">
        <f>ROUNDDOWN(W599*X599,-3)</f>
        <v>6000000</v>
      </c>
      <c r="Z599" s="247"/>
      <c r="AA599" s="244"/>
    </row>
    <row r="600" spans="1:29" ht="13.2" x14ac:dyDescent="0.25">
      <c r="A600" s="1" t="s">
        <v>942</v>
      </c>
      <c r="B600" s="65"/>
      <c r="C600" s="66" t="s">
        <v>557</v>
      </c>
      <c r="D600" s="65">
        <v>8</v>
      </c>
      <c r="E600" s="65" t="s">
        <v>120</v>
      </c>
      <c r="F600" s="67">
        <v>1500000</v>
      </c>
      <c r="G600" s="154">
        <f>ROUNDDOWN(D600*F600,-3)</f>
        <v>12000000</v>
      </c>
      <c r="H600" s="188"/>
      <c r="I600" s="66" t="s">
        <v>557</v>
      </c>
      <c r="J600" s="65" cm="1">
        <f t="array" aca="1" ref="J600" ca="1">INDIRECT($J$5&amp;ROW())</f>
        <v>8</v>
      </c>
      <c r="K600" s="65" t="s">
        <v>120</v>
      </c>
      <c r="L600" s="67" cm="1">
        <f t="array" aca="1" ref="L600" ca="1">INDIRECT($L$5&amp;ROW())</f>
        <v>1500000</v>
      </c>
      <c r="M600" s="67">
        <f ca="1">ROUNDDOWN(J600*L600,-3)</f>
        <v>12000000</v>
      </c>
      <c r="N600" s="67">
        <f ca="1">G600-M600</f>
        <v>0</v>
      </c>
      <c r="O600" s="154">
        <f ca="1">M600-Y600</f>
        <v>6000000</v>
      </c>
      <c r="P600" s="154">
        <f ca="1">IF(N600=0,O600-N600,IF(N600&lt;0,N600+O600,IF(N600&gt;0,N600-O600)))</f>
        <v>6000000</v>
      </c>
      <c r="Q600" s="240" t="str">
        <f ca="1">IF(AND(ISBLANK(H600),N600&lt;&gt;0),"Rev","")</f>
        <v/>
      </c>
      <c r="R600" s="244"/>
      <c r="S600" s="244"/>
      <c r="T600" s="65">
        <v>8</v>
      </c>
      <c r="U600" s="67">
        <v>1500000</v>
      </c>
      <c r="V600" s="67">
        <f>ROUNDDOWN(T600*U600,-3)</f>
        <v>12000000</v>
      </c>
      <c r="W600" s="247">
        <v>4</v>
      </c>
      <c r="X600" s="247">
        <v>1500000</v>
      </c>
      <c r="Y600" s="67">
        <f>ROUNDDOWN(W600*X600,-3)</f>
        <v>6000000</v>
      </c>
      <c r="Z600" s="247"/>
      <c r="AA600" s="244"/>
    </row>
    <row r="601" spans="1:29" ht="13.2" x14ac:dyDescent="0.25">
      <c r="A601" s="1" t="s">
        <v>943</v>
      </c>
      <c r="B601" s="65"/>
      <c r="C601" s="66" t="s">
        <v>558</v>
      </c>
      <c r="D601" s="65">
        <v>8</v>
      </c>
      <c r="E601" s="65" t="s">
        <v>120</v>
      </c>
      <c r="F601" s="67">
        <v>1000000</v>
      </c>
      <c r="G601" s="154">
        <f>ROUNDDOWN(D601*F601,-3)</f>
        <v>8000000</v>
      </c>
      <c r="H601" s="188"/>
      <c r="I601" s="66" t="s">
        <v>558</v>
      </c>
      <c r="J601" s="65" cm="1">
        <f t="array" aca="1" ref="J601" ca="1">INDIRECT($J$5&amp;ROW())</f>
        <v>8</v>
      </c>
      <c r="K601" s="65" t="s">
        <v>120</v>
      </c>
      <c r="L601" s="67" cm="1">
        <f t="array" aca="1" ref="L601" ca="1">INDIRECT($L$5&amp;ROW())</f>
        <v>1000000</v>
      </c>
      <c r="M601" s="67">
        <f ca="1">ROUNDDOWN(J601*L601,-3)</f>
        <v>8000000</v>
      </c>
      <c r="N601" s="67">
        <f ca="1">G601-M601</f>
        <v>0</v>
      </c>
      <c r="O601" s="154">
        <f ca="1">M601-Y601</f>
        <v>4000000</v>
      </c>
      <c r="P601" s="154">
        <f ca="1">IF(N601=0,O601-N601,IF(N601&lt;0,N601+O601,IF(N601&gt;0,N601-O601)))</f>
        <v>4000000</v>
      </c>
      <c r="Q601" s="240" t="str">
        <f ca="1">IF(AND(ISBLANK(H601),N601&lt;&gt;0),"Rev","")</f>
        <v/>
      </c>
      <c r="R601" s="244"/>
      <c r="S601" s="244"/>
      <c r="T601" s="65">
        <v>8</v>
      </c>
      <c r="U601" s="67">
        <v>1000000</v>
      </c>
      <c r="V601" s="67">
        <f>ROUNDDOWN(T601*U601,-3)</f>
        <v>8000000</v>
      </c>
      <c r="W601" s="247">
        <v>4</v>
      </c>
      <c r="X601" s="247">
        <v>1000000</v>
      </c>
      <c r="Y601" s="67">
        <f>ROUNDDOWN(W601*X601,-3)</f>
        <v>4000000</v>
      </c>
      <c r="Z601" s="247"/>
      <c r="AA601" s="244"/>
    </row>
    <row r="602" spans="1:29" ht="13.2" x14ac:dyDescent="0.25">
      <c r="A602" s="1" t="s">
        <v>944</v>
      </c>
      <c r="B602" s="68" t="s">
        <v>525</v>
      </c>
      <c r="C602" s="69" t="s">
        <v>35</v>
      </c>
      <c r="D602" s="68"/>
      <c r="E602" s="68"/>
      <c r="F602" s="70"/>
      <c r="G602" s="155">
        <f>G603</f>
        <v>52170000</v>
      </c>
      <c r="H602" s="189" t="s">
        <v>525</v>
      </c>
      <c r="I602" s="69" t="s">
        <v>35</v>
      </c>
      <c r="J602" s="68"/>
      <c r="K602" s="68"/>
      <c r="L602" s="70"/>
      <c r="M602" s="70">
        <f ca="1">M603</f>
        <v>52170000</v>
      </c>
      <c r="N602" s="70">
        <f ca="1">N603</f>
        <v>0</v>
      </c>
      <c r="O602" s="155">
        <f ca="1">O603</f>
        <v>0</v>
      </c>
      <c r="P602" s="155">
        <f ca="1">P603</f>
        <v>0</v>
      </c>
      <c r="Q602" s="281"/>
      <c r="R602" s="244"/>
      <c r="S602" s="244"/>
      <c r="T602" s="68"/>
      <c r="U602" s="70"/>
      <c r="V602" s="70"/>
      <c r="W602" s="247"/>
      <c r="X602" s="244"/>
      <c r="Y602" s="244"/>
      <c r="Z602" s="247"/>
      <c r="AA602" s="244"/>
      <c r="AC602" s="311" t="s">
        <v>508</v>
      </c>
    </row>
    <row r="603" spans="1:29" ht="13.2" x14ac:dyDescent="0.25">
      <c r="A603" s="1" t="s">
        <v>945</v>
      </c>
      <c r="B603" s="65"/>
      <c r="C603" s="66" t="s">
        <v>946</v>
      </c>
      <c r="D603" s="65">
        <v>10</v>
      </c>
      <c r="E603" s="65" t="s">
        <v>26</v>
      </c>
      <c r="F603" s="67">
        <v>5217000</v>
      </c>
      <c r="G603" s="154">
        <f>ROUNDDOWN(D603*F603,-3)</f>
        <v>52170000</v>
      </c>
      <c r="H603" s="188"/>
      <c r="I603" s="66" t="s">
        <v>946</v>
      </c>
      <c r="J603" s="65" cm="1">
        <f t="array" aca="1" ref="J603" ca="1">INDIRECT($J$5&amp;ROW())</f>
        <v>10</v>
      </c>
      <c r="K603" s="65" t="s">
        <v>26</v>
      </c>
      <c r="L603" s="67" cm="1">
        <f t="array" aca="1" ref="L603" ca="1">INDIRECT($L$5&amp;ROW())</f>
        <v>5217000</v>
      </c>
      <c r="M603" s="67">
        <f ca="1">ROUNDDOWN(J603*L603,-3)</f>
        <v>52170000</v>
      </c>
      <c r="N603" s="67">
        <f ca="1">G603-M603</f>
        <v>0</v>
      </c>
      <c r="O603" s="154">
        <f ca="1">M603-Y603</f>
        <v>0</v>
      </c>
      <c r="P603" s="154">
        <f ca="1">IF(N603=0,O603-N603,IF(N603&lt;0,N603+O603,IF(N603&gt;0,N603-O603)))</f>
        <v>0</v>
      </c>
      <c r="Q603" s="240" t="str">
        <f ca="1">IF(AND(ISBLANK(H603),N603&lt;&gt;0),"Rev","")</f>
        <v/>
      </c>
      <c r="R603" s="244"/>
      <c r="S603" s="244"/>
      <c r="T603" s="65">
        <v>10</v>
      </c>
      <c r="U603" s="67">
        <v>5217000</v>
      </c>
      <c r="V603" s="67">
        <f>ROUNDDOWN(T603*U603,-3)</f>
        <v>52170000</v>
      </c>
      <c r="W603" s="247">
        <v>10</v>
      </c>
      <c r="X603" s="247">
        <v>5217000</v>
      </c>
      <c r="Y603" s="67">
        <f>ROUNDDOWN(W603*X603,-3)</f>
        <v>52170000</v>
      </c>
      <c r="Z603" s="247"/>
      <c r="AA603" s="244"/>
    </row>
    <row r="604" spans="1:29" ht="13.2" x14ac:dyDescent="0.25">
      <c r="A604" s="1"/>
      <c r="C604" s="5"/>
      <c r="D604" s="6"/>
      <c r="E604" s="6"/>
      <c r="F604" s="7"/>
      <c r="G604" s="7"/>
      <c r="I604" s="5"/>
      <c r="J604" s="6"/>
      <c r="K604" s="6"/>
      <c r="L604" s="7"/>
      <c r="M604" s="7"/>
    </row>
    <row r="605" spans="1:29" s="1" customFormat="1" x14ac:dyDescent="0.3">
      <c r="C605" s="5"/>
      <c r="D605" s="6"/>
      <c r="F605" s="7"/>
      <c r="G605" s="23"/>
      <c r="I605" s="5"/>
      <c r="J605" s="6"/>
      <c r="L605" s="23" t="s">
        <v>947</v>
      </c>
      <c r="Q605" s="6"/>
      <c r="AC605" s="6"/>
    </row>
    <row r="606" spans="1:29" s="1" customFormat="1" x14ac:dyDescent="0.3">
      <c r="C606" s="5"/>
      <c r="D606" s="6"/>
      <c r="F606" s="7"/>
      <c r="G606" s="23"/>
      <c r="I606" s="5"/>
      <c r="J606" s="6"/>
      <c r="L606" s="23" t="s">
        <v>1008</v>
      </c>
      <c r="Q606" s="6"/>
      <c r="AC606" s="6"/>
    </row>
    <row r="607" spans="1:29" s="1" customFormat="1" x14ac:dyDescent="0.3">
      <c r="C607" s="5"/>
      <c r="D607" s="6"/>
      <c r="F607" s="7"/>
      <c r="G607" s="23"/>
      <c r="I607" s="5"/>
      <c r="J607" s="6"/>
      <c r="L607" s="23"/>
      <c r="Q607" s="6"/>
      <c r="AC607" s="6"/>
    </row>
    <row r="608" spans="1:29" s="1" customFormat="1" x14ac:dyDescent="0.3">
      <c r="C608" s="5"/>
      <c r="D608" s="6"/>
      <c r="F608" s="7"/>
      <c r="G608" s="23"/>
      <c r="I608" s="5"/>
      <c r="J608" s="6"/>
      <c r="L608" s="23"/>
      <c r="Q608" s="6"/>
      <c r="AC608" s="6"/>
    </row>
    <row r="609" spans="3:29" s="1" customFormat="1" x14ac:dyDescent="0.3">
      <c r="C609" s="5"/>
      <c r="D609" s="6"/>
      <c r="F609" s="7"/>
      <c r="G609" s="23"/>
      <c r="I609" s="5"/>
      <c r="J609" s="6"/>
      <c r="L609" s="23"/>
      <c r="Q609" s="6"/>
      <c r="AC609" s="6"/>
    </row>
    <row r="610" spans="3:29" s="1" customFormat="1" x14ac:dyDescent="0.3">
      <c r="C610" s="5"/>
      <c r="D610" s="6"/>
      <c r="F610" s="7"/>
      <c r="G610" s="23"/>
      <c r="I610" s="5"/>
      <c r="J610" s="6"/>
      <c r="L610" s="23"/>
      <c r="Q610" s="6"/>
      <c r="AC610" s="6"/>
    </row>
    <row r="611" spans="3:29" s="1" customFormat="1" x14ac:dyDescent="0.3">
      <c r="C611" s="5"/>
      <c r="D611" s="6"/>
      <c r="F611" s="7"/>
      <c r="G611" s="23"/>
      <c r="I611" s="5"/>
      <c r="J611" s="6"/>
      <c r="L611" s="23"/>
      <c r="Q611" s="6"/>
      <c r="AC611" s="6"/>
    </row>
    <row r="612" spans="3:29" s="1" customFormat="1" x14ac:dyDescent="0.3">
      <c r="C612" s="5"/>
      <c r="D612" s="6"/>
      <c r="F612" s="7"/>
      <c r="G612" s="23"/>
      <c r="I612" s="5"/>
      <c r="J612" s="6"/>
      <c r="L612" s="23"/>
      <c r="Q612" s="6"/>
      <c r="AC612" s="6"/>
    </row>
    <row r="613" spans="3:29" s="1" customFormat="1" x14ac:dyDescent="0.3">
      <c r="C613" s="5"/>
      <c r="D613" s="6"/>
      <c r="F613" s="7"/>
      <c r="G613" s="24"/>
      <c r="I613" s="5"/>
      <c r="J613" s="6"/>
      <c r="L613" s="24" t="s">
        <v>526</v>
      </c>
      <c r="Q613" s="6"/>
      <c r="AC613" s="6"/>
    </row>
    <row r="614" spans="3:29" s="1" customFormat="1" x14ac:dyDescent="0.3">
      <c r="C614" s="5"/>
      <c r="D614" s="6"/>
      <c r="F614" s="7"/>
      <c r="G614" s="23"/>
      <c r="I614" s="5"/>
      <c r="J614" s="6"/>
      <c r="L614" s="23" t="s">
        <v>527</v>
      </c>
      <c r="Q614" s="6"/>
      <c r="AC614" s="6"/>
    </row>
    <row r="615" spans="3:29" s="1" customFormat="1" ht="13.2" x14ac:dyDescent="0.3">
      <c r="C615" s="5"/>
      <c r="D615" s="6"/>
      <c r="E615" s="6"/>
      <c r="F615" s="7"/>
      <c r="G615" s="7"/>
      <c r="I615" s="5"/>
      <c r="J615" s="6"/>
      <c r="K615" s="6"/>
      <c r="L615" s="7"/>
      <c r="M615" s="7"/>
      <c r="Q615" s="6"/>
      <c r="AC615" s="6"/>
    </row>
    <row r="616" spans="3:29" s="1" customFormat="1" ht="13.2" x14ac:dyDescent="0.3">
      <c r="C616" s="5"/>
      <c r="D616" s="6"/>
      <c r="E616" s="6"/>
      <c r="F616" s="7"/>
      <c r="G616" s="7"/>
      <c r="I616" s="5"/>
      <c r="J616" s="6"/>
      <c r="K616" s="6"/>
      <c r="L616" s="7"/>
      <c r="M616" s="7"/>
      <c r="Q616" s="6"/>
      <c r="AC616" s="6"/>
    </row>
    <row r="617" spans="3:29" s="1" customFormat="1" ht="13.2" x14ac:dyDescent="0.3">
      <c r="C617" s="5"/>
      <c r="D617" s="6"/>
      <c r="E617" s="6"/>
      <c r="F617" s="7"/>
      <c r="G617" s="7"/>
      <c r="I617" s="5"/>
      <c r="J617" s="6"/>
      <c r="K617" s="6"/>
      <c r="L617" s="7"/>
      <c r="M617" s="7"/>
      <c r="Q617" s="6"/>
      <c r="AC617" s="6"/>
    </row>
    <row r="618" spans="3:29" s="1" customFormat="1" ht="13.2" x14ac:dyDescent="0.3">
      <c r="C618" s="5"/>
      <c r="D618" s="6"/>
      <c r="E618" s="6"/>
      <c r="F618" s="7"/>
      <c r="G618" s="7"/>
      <c r="I618" s="5"/>
      <c r="J618" s="6"/>
      <c r="K618" s="6"/>
      <c r="L618" s="7"/>
      <c r="M618" s="7"/>
      <c r="Q618" s="6"/>
      <c r="AC618" s="6"/>
    </row>
    <row r="619" spans="3:29" s="1" customFormat="1" ht="13.2" x14ac:dyDescent="0.3">
      <c r="C619" s="5"/>
      <c r="D619" s="6"/>
      <c r="E619" s="6"/>
      <c r="F619" s="7"/>
      <c r="G619" s="7"/>
      <c r="I619" s="5"/>
      <c r="J619" s="6"/>
      <c r="K619" s="6"/>
      <c r="L619" s="7"/>
      <c r="M619" s="7"/>
      <c r="Q619" s="6"/>
      <c r="AC619" s="6"/>
    </row>
    <row r="620" spans="3:29" s="1" customFormat="1" ht="13.2" x14ac:dyDescent="0.3">
      <c r="C620" s="5"/>
      <c r="D620" s="6"/>
      <c r="E620" s="6"/>
      <c r="F620" s="7"/>
      <c r="G620" s="7"/>
      <c r="I620" s="5"/>
      <c r="J620" s="6"/>
      <c r="K620" s="6"/>
      <c r="L620" s="7"/>
      <c r="M620" s="7"/>
      <c r="Q620" s="6"/>
      <c r="AC620" s="6"/>
    </row>
    <row r="621" spans="3:29" s="1" customFormat="1" ht="13.2" x14ac:dyDescent="0.3">
      <c r="C621" s="5"/>
      <c r="D621" s="6"/>
      <c r="E621" s="6"/>
      <c r="F621" s="7"/>
      <c r="G621" s="7"/>
      <c r="I621" s="5"/>
      <c r="J621" s="6"/>
      <c r="K621" s="6"/>
      <c r="L621" s="7"/>
      <c r="M621" s="7"/>
      <c r="Q621" s="6"/>
      <c r="AC621" s="6"/>
    </row>
    <row r="622" spans="3:29" s="1" customFormat="1" ht="13.2" x14ac:dyDescent="0.3">
      <c r="C622" s="5"/>
      <c r="D622" s="6"/>
      <c r="E622" s="6"/>
      <c r="F622" s="7"/>
      <c r="G622" s="7"/>
      <c r="I622" s="5"/>
      <c r="J622" s="6"/>
      <c r="K622" s="6"/>
      <c r="L622" s="7"/>
      <c r="M622" s="7"/>
      <c r="Q622" s="6"/>
      <c r="AC622" s="6"/>
    </row>
    <row r="623" spans="3:29" s="1" customFormat="1" ht="13.2" x14ac:dyDescent="0.3">
      <c r="C623" s="5"/>
      <c r="D623" s="6"/>
      <c r="E623" s="6"/>
      <c r="F623" s="7"/>
      <c r="G623" s="7"/>
      <c r="I623" s="5"/>
      <c r="J623" s="6"/>
      <c r="K623" s="6"/>
      <c r="L623" s="7"/>
      <c r="M623" s="7"/>
      <c r="Q623" s="6"/>
      <c r="AC623" s="6"/>
    </row>
    <row r="624" spans="3:29" s="1" customFormat="1" ht="13.2" x14ac:dyDescent="0.3">
      <c r="C624" s="5"/>
      <c r="D624" s="6"/>
      <c r="E624" s="6"/>
      <c r="F624" s="7"/>
      <c r="G624" s="7"/>
      <c r="I624" s="5"/>
      <c r="J624" s="6"/>
      <c r="K624" s="6"/>
      <c r="L624" s="7"/>
      <c r="M624" s="7"/>
      <c r="Q624" s="6"/>
      <c r="AC624" s="6"/>
    </row>
    <row r="625" spans="3:29" s="1" customFormat="1" ht="13.2" x14ac:dyDescent="0.3">
      <c r="C625" s="5"/>
      <c r="D625" s="6"/>
      <c r="E625" s="6"/>
      <c r="F625" s="7"/>
      <c r="G625" s="7"/>
      <c r="I625" s="5"/>
      <c r="J625" s="6"/>
      <c r="K625" s="6"/>
      <c r="L625" s="7"/>
      <c r="M625" s="7"/>
      <c r="Q625" s="6"/>
      <c r="AC625" s="6"/>
    </row>
    <row r="626" spans="3:29" s="1" customFormat="1" ht="13.2" x14ac:dyDescent="0.3">
      <c r="C626" s="5"/>
      <c r="D626" s="6"/>
      <c r="E626" s="6"/>
      <c r="F626" s="7"/>
      <c r="G626" s="7"/>
      <c r="I626" s="5"/>
      <c r="J626" s="6"/>
      <c r="K626" s="6"/>
      <c r="L626" s="7"/>
      <c r="M626" s="7"/>
      <c r="Q626" s="6"/>
      <c r="AC626" s="6"/>
    </row>
    <row r="627" spans="3:29" s="1" customFormat="1" ht="13.2" x14ac:dyDescent="0.3">
      <c r="C627" s="5"/>
      <c r="D627" s="6"/>
      <c r="E627" s="6"/>
      <c r="F627" s="7"/>
      <c r="G627" s="7"/>
      <c r="I627" s="5"/>
      <c r="J627" s="6"/>
      <c r="K627" s="6"/>
      <c r="L627" s="7"/>
      <c r="M627" s="7"/>
      <c r="Q627" s="6"/>
      <c r="AC627" s="6"/>
    </row>
    <row r="628" spans="3:29" s="1" customFormat="1" ht="13.2" x14ac:dyDescent="0.3">
      <c r="C628" s="5"/>
      <c r="D628" s="6"/>
      <c r="E628" s="6"/>
      <c r="F628" s="7"/>
      <c r="G628" s="7"/>
      <c r="I628" s="5"/>
      <c r="J628" s="6"/>
      <c r="K628" s="6"/>
      <c r="L628" s="7"/>
      <c r="M628" s="7"/>
      <c r="Q628" s="6"/>
      <c r="AC628" s="6"/>
    </row>
    <row r="629" spans="3:29" s="1" customFormat="1" ht="13.2" x14ac:dyDescent="0.3">
      <c r="C629" s="5"/>
      <c r="D629" s="6"/>
      <c r="E629" s="6"/>
      <c r="F629" s="7"/>
      <c r="G629" s="7"/>
      <c r="I629" s="5"/>
      <c r="J629" s="6"/>
      <c r="K629" s="6"/>
      <c r="L629" s="7"/>
      <c r="M629" s="7"/>
      <c r="Q629" s="6"/>
      <c r="AC629" s="6"/>
    </row>
    <row r="630" spans="3:29" s="1" customFormat="1" ht="13.2" x14ac:dyDescent="0.3">
      <c r="C630" s="5"/>
      <c r="D630" s="6"/>
      <c r="E630" s="6"/>
      <c r="F630" s="7"/>
      <c r="G630" s="7"/>
      <c r="I630" s="5"/>
      <c r="J630" s="6"/>
      <c r="K630" s="6"/>
      <c r="L630" s="7"/>
      <c r="M630" s="7"/>
      <c r="Q630" s="6"/>
      <c r="AC630" s="6"/>
    </row>
    <row r="631" spans="3:29" s="1" customFormat="1" ht="13.2" x14ac:dyDescent="0.3">
      <c r="C631" s="5"/>
      <c r="D631" s="6"/>
      <c r="E631" s="6"/>
      <c r="F631" s="7"/>
      <c r="G631" s="7"/>
      <c r="I631" s="5"/>
      <c r="J631" s="6"/>
      <c r="K631" s="6"/>
      <c r="L631" s="7"/>
      <c r="M631" s="7"/>
      <c r="Q631" s="6"/>
      <c r="AC631" s="6"/>
    </row>
    <row r="632" spans="3:29" s="1" customFormat="1" ht="13.2" x14ac:dyDescent="0.3">
      <c r="C632" s="5"/>
      <c r="D632" s="6"/>
      <c r="E632" s="6"/>
      <c r="F632" s="7"/>
      <c r="G632" s="7"/>
      <c r="I632" s="5"/>
      <c r="J632" s="6"/>
      <c r="K632" s="6"/>
      <c r="L632" s="7"/>
      <c r="M632" s="7"/>
      <c r="Q632" s="6"/>
      <c r="AC632" s="6"/>
    </row>
    <row r="633" spans="3:29" s="1" customFormat="1" ht="13.2" x14ac:dyDescent="0.3">
      <c r="C633" s="5"/>
      <c r="D633" s="6"/>
      <c r="E633" s="6"/>
      <c r="F633" s="7"/>
      <c r="G633" s="7"/>
      <c r="I633" s="5"/>
      <c r="J633" s="6"/>
      <c r="K633" s="6"/>
      <c r="L633" s="7"/>
      <c r="M633" s="7"/>
      <c r="Q633" s="6"/>
      <c r="AC633" s="6"/>
    </row>
    <row r="634" spans="3:29" s="1" customFormat="1" ht="13.2" x14ac:dyDescent="0.3">
      <c r="C634" s="5"/>
      <c r="D634" s="6"/>
      <c r="E634" s="6"/>
      <c r="F634" s="7"/>
      <c r="G634" s="7"/>
      <c r="I634" s="5"/>
      <c r="J634" s="6"/>
      <c r="K634" s="6"/>
      <c r="L634" s="7"/>
      <c r="M634" s="7"/>
      <c r="Q634" s="6"/>
      <c r="AC634" s="6"/>
    </row>
    <row r="635" spans="3:29" s="1" customFormat="1" ht="13.2" x14ac:dyDescent="0.3">
      <c r="C635" s="5"/>
      <c r="D635" s="6"/>
      <c r="E635" s="6"/>
      <c r="F635" s="7"/>
      <c r="G635" s="7"/>
      <c r="I635" s="5"/>
      <c r="J635" s="6"/>
      <c r="K635" s="6"/>
      <c r="L635" s="7"/>
      <c r="M635" s="7"/>
      <c r="Q635" s="6"/>
      <c r="AC635" s="6"/>
    </row>
    <row r="636" spans="3:29" s="1" customFormat="1" ht="13.2" x14ac:dyDescent="0.3">
      <c r="C636" s="5"/>
      <c r="D636" s="6"/>
      <c r="E636" s="6"/>
      <c r="F636" s="7"/>
      <c r="G636" s="7"/>
      <c r="I636" s="5"/>
      <c r="J636" s="6"/>
      <c r="K636" s="6"/>
      <c r="L636" s="7"/>
      <c r="M636" s="7"/>
      <c r="Q636" s="6"/>
      <c r="AC636" s="6"/>
    </row>
    <row r="637" spans="3:29" s="1" customFormat="1" ht="13.2" x14ac:dyDescent="0.3">
      <c r="C637" s="5"/>
      <c r="D637" s="6"/>
      <c r="E637" s="6"/>
      <c r="F637" s="7"/>
      <c r="G637" s="7"/>
      <c r="I637" s="5"/>
      <c r="J637" s="6"/>
      <c r="K637" s="6"/>
      <c r="L637" s="7"/>
      <c r="M637" s="7"/>
      <c r="Q637" s="6"/>
      <c r="AC637" s="6"/>
    </row>
    <row r="638" spans="3:29" s="1" customFormat="1" ht="13.2" x14ac:dyDescent="0.3">
      <c r="C638" s="5"/>
      <c r="D638" s="6"/>
      <c r="E638" s="6"/>
      <c r="F638" s="7"/>
      <c r="G638" s="7"/>
      <c r="I638" s="5"/>
      <c r="J638" s="6"/>
      <c r="K638" s="6"/>
      <c r="L638" s="7"/>
      <c r="M638" s="7"/>
      <c r="Q638" s="6"/>
      <c r="AC638" s="6"/>
    </row>
    <row r="639" spans="3:29" s="1" customFormat="1" ht="13.2" x14ac:dyDescent="0.3">
      <c r="C639" s="5"/>
      <c r="D639" s="6"/>
      <c r="E639" s="6"/>
      <c r="F639" s="7"/>
      <c r="G639" s="7"/>
      <c r="I639" s="5"/>
      <c r="J639" s="6"/>
      <c r="K639" s="6"/>
      <c r="L639" s="7"/>
      <c r="M639" s="7"/>
      <c r="Q639" s="6"/>
      <c r="AC639" s="6"/>
    </row>
    <row r="640" spans="3:29" s="1" customFormat="1" ht="13.2" x14ac:dyDescent="0.3">
      <c r="C640" s="5"/>
      <c r="D640" s="6"/>
      <c r="E640" s="6"/>
      <c r="F640" s="7"/>
      <c r="G640" s="7"/>
      <c r="I640" s="5"/>
      <c r="J640" s="6"/>
      <c r="K640" s="6"/>
      <c r="L640" s="7"/>
      <c r="M640" s="7"/>
      <c r="Q640" s="6"/>
      <c r="AC640" s="6"/>
    </row>
    <row r="641" spans="3:29" s="1" customFormat="1" ht="13.2" x14ac:dyDescent="0.3">
      <c r="C641" s="5"/>
      <c r="D641" s="6"/>
      <c r="E641" s="6"/>
      <c r="F641" s="7"/>
      <c r="G641" s="7"/>
      <c r="I641" s="5"/>
      <c r="J641" s="6"/>
      <c r="K641" s="6"/>
      <c r="L641" s="7"/>
      <c r="M641" s="7"/>
      <c r="Q641" s="6"/>
      <c r="AC641" s="6"/>
    </row>
    <row r="642" spans="3:29" s="1" customFormat="1" ht="13.2" x14ac:dyDescent="0.3">
      <c r="C642" s="5"/>
      <c r="D642" s="6"/>
      <c r="E642" s="6"/>
      <c r="F642" s="7"/>
      <c r="G642" s="7"/>
      <c r="I642" s="5"/>
      <c r="J642" s="6"/>
      <c r="K642" s="6"/>
      <c r="L642" s="7"/>
      <c r="M642" s="7"/>
      <c r="Q642" s="6"/>
      <c r="AC642" s="6"/>
    </row>
    <row r="643" spans="3:29" s="1" customFormat="1" ht="13.2" x14ac:dyDescent="0.3">
      <c r="C643" s="5"/>
      <c r="D643" s="6"/>
      <c r="E643" s="6"/>
      <c r="F643" s="7"/>
      <c r="G643" s="7"/>
      <c r="I643" s="5"/>
      <c r="J643" s="6"/>
      <c r="K643" s="6"/>
      <c r="L643" s="7"/>
      <c r="M643" s="7"/>
      <c r="Q643" s="6"/>
      <c r="AC643" s="6"/>
    </row>
    <row r="644" spans="3:29" s="1" customFormat="1" ht="13.2" x14ac:dyDescent="0.3">
      <c r="C644" s="5"/>
      <c r="D644" s="6"/>
      <c r="E644" s="6"/>
      <c r="F644" s="7"/>
      <c r="G644" s="7"/>
      <c r="I644" s="5"/>
      <c r="J644" s="6"/>
      <c r="K644" s="6"/>
      <c r="L644" s="7"/>
      <c r="M644" s="7"/>
      <c r="Q644" s="6"/>
      <c r="AC644" s="6"/>
    </row>
    <row r="645" spans="3:29" s="1" customFormat="1" ht="13.2" x14ac:dyDescent="0.3">
      <c r="C645" s="5"/>
      <c r="D645" s="6"/>
      <c r="E645" s="6"/>
      <c r="F645" s="7"/>
      <c r="G645" s="7"/>
      <c r="I645" s="5"/>
      <c r="J645" s="6"/>
      <c r="K645" s="6"/>
      <c r="L645" s="7"/>
      <c r="M645" s="7"/>
      <c r="Q645" s="6"/>
      <c r="AC645" s="6"/>
    </row>
    <row r="646" spans="3:29" s="1" customFormat="1" ht="13.2" x14ac:dyDescent="0.3">
      <c r="C646" s="5"/>
      <c r="D646" s="6"/>
      <c r="E646" s="6"/>
      <c r="F646" s="7"/>
      <c r="G646" s="7"/>
      <c r="I646" s="5"/>
      <c r="J646" s="6"/>
      <c r="K646" s="6"/>
      <c r="L646" s="7"/>
      <c r="M646" s="7"/>
      <c r="Q646" s="6"/>
      <c r="AC646" s="6"/>
    </row>
    <row r="647" spans="3:29" s="1" customFormat="1" ht="13.2" x14ac:dyDescent="0.3">
      <c r="C647" s="5"/>
      <c r="D647" s="6"/>
      <c r="E647" s="6"/>
      <c r="F647" s="7"/>
      <c r="G647" s="7"/>
      <c r="I647" s="5"/>
      <c r="J647" s="6"/>
      <c r="K647" s="6"/>
      <c r="L647" s="7"/>
      <c r="M647" s="7"/>
      <c r="Q647" s="6"/>
      <c r="AC647" s="6"/>
    </row>
    <row r="648" spans="3:29" s="1" customFormat="1" ht="13.2" x14ac:dyDescent="0.3">
      <c r="C648" s="5"/>
      <c r="D648" s="6"/>
      <c r="E648" s="6"/>
      <c r="F648" s="7"/>
      <c r="G648" s="7"/>
      <c r="I648" s="5"/>
      <c r="J648" s="6"/>
      <c r="K648" s="6"/>
      <c r="L648" s="7"/>
      <c r="M648" s="7"/>
      <c r="Q648" s="6"/>
      <c r="AC648" s="6"/>
    </row>
    <row r="649" spans="3:29" s="1" customFormat="1" ht="13.2" x14ac:dyDescent="0.3">
      <c r="C649" s="5"/>
      <c r="D649" s="6"/>
      <c r="E649" s="6"/>
      <c r="F649" s="7"/>
      <c r="G649" s="7"/>
      <c r="I649" s="5"/>
      <c r="J649" s="6"/>
      <c r="K649" s="6"/>
      <c r="L649" s="7"/>
      <c r="M649" s="7"/>
      <c r="Q649" s="6"/>
      <c r="AC649" s="6"/>
    </row>
    <row r="650" spans="3:29" s="1" customFormat="1" ht="13.2" x14ac:dyDescent="0.3">
      <c r="C650" s="5"/>
      <c r="D650" s="6"/>
      <c r="E650" s="6"/>
      <c r="F650" s="7"/>
      <c r="G650" s="7"/>
      <c r="I650" s="5"/>
      <c r="J650" s="6"/>
      <c r="K650" s="6"/>
      <c r="L650" s="7"/>
      <c r="M650" s="7"/>
      <c r="Q650" s="6"/>
      <c r="AC650" s="6"/>
    </row>
    <row r="651" spans="3:29" s="1" customFormat="1" ht="13.2" x14ac:dyDescent="0.3">
      <c r="C651" s="5"/>
      <c r="D651" s="6"/>
      <c r="E651" s="6"/>
      <c r="F651" s="7"/>
      <c r="G651" s="7"/>
      <c r="I651" s="5"/>
      <c r="J651" s="6"/>
      <c r="K651" s="6"/>
      <c r="L651" s="7"/>
      <c r="M651" s="7"/>
      <c r="Q651" s="6"/>
      <c r="AC651" s="6"/>
    </row>
    <row r="652" spans="3:29" s="1" customFormat="1" ht="13.2" x14ac:dyDescent="0.3">
      <c r="C652" s="5"/>
      <c r="D652" s="6"/>
      <c r="E652" s="6"/>
      <c r="F652" s="7"/>
      <c r="G652" s="7"/>
      <c r="I652" s="5"/>
      <c r="J652" s="6"/>
      <c r="K652" s="6"/>
      <c r="L652" s="7"/>
      <c r="M652" s="7"/>
      <c r="Q652" s="6"/>
      <c r="AC652" s="6"/>
    </row>
    <row r="653" spans="3:29" s="1" customFormat="1" ht="13.2" x14ac:dyDescent="0.3">
      <c r="C653" s="5"/>
      <c r="D653" s="6"/>
      <c r="E653" s="6"/>
      <c r="F653" s="7"/>
      <c r="G653" s="7"/>
      <c r="I653" s="5"/>
      <c r="J653" s="6"/>
      <c r="K653" s="6"/>
      <c r="L653" s="7"/>
      <c r="M653" s="7"/>
      <c r="Q653" s="6"/>
      <c r="AC653" s="6"/>
    </row>
    <row r="654" spans="3:29" s="1" customFormat="1" ht="13.2" x14ac:dyDescent="0.3">
      <c r="C654" s="5"/>
      <c r="D654" s="6"/>
      <c r="E654" s="6"/>
      <c r="F654" s="7"/>
      <c r="G654" s="7"/>
      <c r="I654" s="5"/>
      <c r="J654" s="6"/>
      <c r="K654" s="6"/>
      <c r="L654" s="7"/>
      <c r="M654" s="7"/>
      <c r="Q654" s="6"/>
      <c r="AC654" s="6"/>
    </row>
    <row r="655" spans="3:29" s="1" customFormat="1" ht="13.2" x14ac:dyDescent="0.3">
      <c r="C655" s="5"/>
      <c r="D655" s="6"/>
      <c r="E655" s="6"/>
      <c r="F655" s="7"/>
      <c r="G655" s="7"/>
      <c r="I655" s="5"/>
      <c r="J655" s="6"/>
      <c r="K655" s="6"/>
      <c r="L655" s="7"/>
      <c r="M655" s="7"/>
      <c r="Q655" s="6"/>
      <c r="AC655" s="6"/>
    </row>
    <row r="656" spans="3:29" s="1" customFormat="1" ht="13.2" x14ac:dyDescent="0.3">
      <c r="C656" s="5"/>
      <c r="D656" s="6"/>
      <c r="E656" s="6"/>
      <c r="F656" s="7"/>
      <c r="G656" s="7"/>
      <c r="I656" s="5"/>
      <c r="J656" s="6"/>
      <c r="K656" s="6"/>
      <c r="L656" s="7"/>
      <c r="M656" s="7"/>
      <c r="Q656" s="6"/>
      <c r="AC656" s="6"/>
    </row>
    <row r="657" spans="3:29" s="1" customFormat="1" ht="13.2" x14ac:dyDescent="0.3">
      <c r="C657" s="5"/>
      <c r="D657" s="6"/>
      <c r="E657" s="6"/>
      <c r="F657" s="7"/>
      <c r="G657" s="7"/>
      <c r="I657" s="5"/>
      <c r="J657" s="6"/>
      <c r="K657" s="6"/>
      <c r="L657" s="7"/>
      <c r="M657" s="7"/>
      <c r="Q657" s="6"/>
      <c r="AC657" s="6"/>
    </row>
    <row r="658" spans="3:29" s="1" customFormat="1" ht="13.2" x14ac:dyDescent="0.3">
      <c r="C658" s="5"/>
      <c r="D658" s="6"/>
      <c r="E658" s="6"/>
      <c r="F658" s="7"/>
      <c r="G658" s="7"/>
      <c r="I658" s="5"/>
      <c r="J658" s="6"/>
      <c r="K658" s="6"/>
      <c r="L658" s="7"/>
      <c r="M658" s="7"/>
      <c r="Q658" s="6"/>
      <c r="AC658" s="6"/>
    </row>
    <row r="659" spans="3:29" s="1" customFormat="1" ht="13.2" x14ac:dyDescent="0.3">
      <c r="C659" s="5"/>
      <c r="D659" s="6"/>
      <c r="E659" s="6"/>
      <c r="F659" s="7"/>
      <c r="G659" s="7"/>
      <c r="I659" s="5"/>
      <c r="J659" s="6"/>
      <c r="K659" s="6"/>
      <c r="L659" s="7"/>
      <c r="M659" s="7"/>
      <c r="Q659" s="6"/>
      <c r="AC659" s="6"/>
    </row>
    <row r="660" spans="3:29" s="1" customFormat="1" ht="13.2" x14ac:dyDescent="0.3">
      <c r="C660" s="5"/>
      <c r="D660" s="6"/>
      <c r="E660" s="6"/>
      <c r="F660" s="7"/>
      <c r="G660" s="7"/>
      <c r="I660" s="5"/>
      <c r="J660" s="6"/>
      <c r="K660" s="6"/>
      <c r="L660" s="7"/>
      <c r="M660" s="7"/>
      <c r="Q660" s="6"/>
      <c r="AC660" s="6"/>
    </row>
    <row r="661" spans="3:29" s="1" customFormat="1" ht="13.2" x14ac:dyDescent="0.3">
      <c r="C661" s="5"/>
      <c r="D661" s="6"/>
      <c r="E661" s="6"/>
      <c r="F661" s="7"/>
      <c r="G661" s="7"/>
      <c r="I661" s="5"/>
      <c r="J661" s="6"/>
      <c r="K661" s="6"/>
      <c r="L661" s="7"/>
      <c r="M661" s="7"/>
      <c r="Q661" s="6"/>
      <c r="AC661" s="6"/>
    </row>
    <row r="662" spans="3:29" s="1" customFormat="1" ht="13.2" x14ac:dyDescent="0.3">
      <c r="C662" s="5"/>
      <c r="D662" s="6"/>
      <c r="E662" s="6"/>
      <c r="F662" s="7"/>
      <c r="G662" s="7"/>
      <c r="I662" s="5"/>
      <c r="J662" s="6"/>
      <c r="K662" s="6"/>
      <c r="L662" s="7"/>
      <c r="M662" s="7"/>
      <c r="Q662" s="6"/>
      <c r="AC662" s="6"/>
    </row>
    <row r="663" spans="3:29" s="1" customFormat="1" ht="13.2" x14ac:dyDescent="0.3">
      <c r="C663" s="5"/>
      <c r="D663" s="6"/>
      <c r="E663" s="6"/>
      <c r="F663" s="7"/>
      <c r="G663" s="7"/>
      <c r="I663" s="5"/>
      <c r="J663" s="6"/>
      <c r="K663" s="6"/>
      <c r="L663" s="7"/>
      <c r="M663" s="7"/>
      <c r="Q663" s="6"/>
      <c r="AC663" s="6"/>
    </row>
    <row r="664" spans="3:29" s="1" customFormat="1" ht="13.2" x14ac:dyDescent="0.3">
      <c r="C664" s="5"/>
      <c r="D664" s="6"/>
      <c r="E664" s="6"/>
      <c r="F664" s="7"/>
      <c r="G664" s="7"/>
      <c r="I664" s="5"/>
      <c r="J664" s="6"/>
      <c r="K664" s="6"/>
      <c r="L664" s="7"/>
      <c r="M664" s="7"/>
      <c r="Q664" s="6"/>
      <c r="AC664" s="6"/>
    </row>
    <row r="665" spans="3:29" s="1" customFormat="1" ht="13.2" x14ac:dyDescent="0.3">
      <c r="C665" s="5"/>
      <c r="D665" s="6"/>
      <c r="E665" s="6"/>
      <c r="F665" s="7"/>
      <c r="G665" s="7"/>
      <c r="I665" s="5"/>
      <c r="J665" s="6"/>
      <c r="K665" s="6"/>
      <c r="L665" s="7"/>
      <c r="M665" s="7"/>
      <c r="Q665" s="6"/>
      <c r="AC665" s="6"/>
    </row>
    <row r="666" spans="3:29" s="1" customFormat="1" ht="13.2" x14ac:dyDescent="0.3">
      <c r="C666" s="5"/>
      <c r="D666" s="6"/>
      <c r="E666" s="6"/>
      <c r="F666" s="7"/>
      <c r="G666" s="7"/>
      <c r="I666" s="5"/>
      <c r="J666" s="6"/>
      <c r="K666" s="6"/>
      <c r="L666" s="7"/>
      <c r="M666" s="7"/>
      <c r="Q666" s="6"/>
      <c r="AC666" s="6"/>
    </row>
    <row r="667" spans="3:29" s="1" customFormat="1" ht="13.2" x14ac:dyDescent="0.3">
      <c r="C667" s="5"/>
      <c r="D667" s="6"/>
      <c r="E667" s="6"/>
      <c r="F667" s="7"/>
      <c r="G667" s="7"/>
      <c r="I667" s="5"/>
      <c r="J667" s="6"/>
      <c r="K667" s="6"/>
      <c r="L667" s="7"/>
      <c r="M667" s="7"/>
      <c r="Q667" s="6"/>
      <c r="AC667" s="6"/>
    </row>
    <row r="668" spans="3:29" s="1" customFormat="1" ht="13.2" x14ac:dyDescent="0.3">
      <c r="C668" s="5"/>
      <c r="D668" s="6"/>
      <c r="E668" s="6"/>
      <c r="F668" s="7"/>
      <c r="G668" s="7"/>
      <c r="I668" s="5"/>
      <c r="J668" s="6"/>
      <c r="K668" s="6"/>
      <c r="L668" s="7"/>
      <c r="M668" s="7"/>
      <c r="Q668" s="6"/>
      <c r="AC668" s="6"/>
    </row>
    <row r="669" spans="3:29" s="1" customFormat="1" ht="13.2" x14ac:dyDescent="0.3">
      <c r="C669" s="5"/>
      <c r="D669" s="6"/>
      <c r="E669" s="6"/>
      <c r="F669" s="7"/>
      <c r="G669" s="7"/>
      <c r="I669" s="5"/>
      <c r="J669" s="6"/>
      <c r="K669" s="6"/>
      <c r="L669" s="7"/>
      <c r="M669" s="7"/>
      <c r="Q669" s="6"/>
      <c r="AC669" s="6"/>
    </row>
    <row r="670" spans="3:29" s="1" customFormat="1" ht="13.2" x14ac:dyDescent="0.3">
      <c r="C670" s="5"/>
      <c r="D670" s="6"/>
      <c r="E670" s="6"/>
      <c r="F670" s="7"/>
      <c r="G670" s="7"/>
      <c r="I670" s="5"/>
      <c r="J670" s="6"/>
      <c r="K670" s="6"/>
      <c r="L670" s="7"/>
      <c r="M670" s="7"/>
      <c r="Q670" s="6"/>
      <c r="AC670" s="6"/>
    </row>
    <row r="671" spans="3:29" s="1" customFormat="1" ht="13.2" x14ac:dyDescent="0.3">
      <c r="C671" s="5"/>
      <c r="D671" s="6"/>
      <c r="E671" s="6"/>
      <c r="F671" s="7"/>
      <c r="G671" s="7"/>
      <c r="I671" s="5"/>
      <c r="J671" s="6"/>
      <c r="K671" s="6"/>
      <c r="L671" s="7"/>
      <c r="M671" s="7"/>
      <c r="Q671" s="6"/>
      <c r="AC671" s="6"/>
    </row>
    <row r="672" spans="3:29" s="1" customFormat="1" ht="13.2" x14ac:dyDescent="0.3">
      <c r="C672" s="5"/>
      <c r="D672" s="6"/>
      <c r="E672" s="6"/>
      <c r="F672" s="7"/>
      <c r="G672" s="7"/>
      <c r="I672" s="5"/>
      <c r="J672" s="6"/>
      <c r="K672" s="6"/>
      <c r="L672" s="7"/>
      <c r="M672" s="7"/>
      <c r="Q672" s="6"/>
      <c r="AC672" s="6"/>
    </row>
    <row r="673" spans="3:29" s="1" customFormat="1" ht="13.2" x14ac:dyDescent="0.3">
      <c r="C673" s="5"/>
      <c r="D673" s="6"/>
      <c r="E673" s="6"/>
      <c r="F673" s="7"/>
      <c r="G673" s="7"/>
      <c r="I673" s="5"/>
      <c r="J673" s="6"/>
      <c r="K673" s="6"/>
      <c r="L673" s="7"/>
      <c r="M673" s="7"/>
      <c r="Q673" s="6"/>
      <c r="AC673" s="6"/>
    </row>
    <row r="674" spans="3:29" s="1" customFormat="1" ht="13.2" x14ac:dyDescent="0.3">
      <c r="C674" s="5"/>
      <c r="D674" s="6"/>
      <c r="E674" s="6"/>
      <c r="F674" s="7"/>
      <c r="G674" s="7"/>
      <c r="I674" s="5"/>
      <c r="J674" s="6"/>
      <c r="K674" s="6"/>
      <c r="L674" s="7"/>
      <c r="M674" s="7"/>
      <c r="Q674" s="6"/>
      <c r="AC674" s="6"/>
    </row>
    <row r="675" spans="3:29" s="1" customFormat="1" ht="13.2" x14ac:dyDescent="0.3">
      <c r="C675" s="5"/>
      <c r="D675" s="6"/>
      <c r="E675" s="6"/>
      <c r="F675" s="7"/>
      <c r="G675" s="7"/>
      <c r="I675" s="5"/>
      <c r="J675" s="6"/>
      <c r="K675" s="6"/>
      <c r="L675" s="7"/>
      <c r="M675" s="7"/>
      <c r="Q675" s="6"/>
      <c r="AC675" s="6"/>
    </row>
    <row r="676" spans="3:29" s="1" customFormat="1" ht="13.2" x14ac:dyDescent="0.3">
      <c r="C676" s="5"/>
      <c r="D676" s="6"/>
      <c r="E676" s="6"/>
      <c r="F676" s="7"/>
      <c r="G676" s="7"/>
      <c r="I676" s="5"/>
      <c r="J676" s="6"/>
      <c r="K676" s="6"/>
      <c r="L676" s="7"/>
      <c r="M676" s="7"/>
      <c r="Q676" s="6"/>
      <c r="AC676" s="6"/>
    </row>
    <row r="677" spans="3:29" s="1" customFormat="1" ht="13.2" x14ac:dyDescent="0.3">
      <c r="C677" s="5"/>
      <c r="D677" s="6"/>
      <c r="E677" s="6"/>
      <c r="F677" s="7"/>
      <c r="G677" s="7"/>
      <c r="I677" s="5"/>
      <c r="J677" s="6"/>
      <c r="K677" s="6"/>
      <c r="L677" s="7"/>
      <c r="M677" s="7"/>
      <c r="Q677" s="6"/>
      <c r="AC677" s="6"/>
    </row>
    <row r="678" spans="3:29" s="1" customFormat="1" ht="13.2" x14ac:dyDescent="0.3">
      <c r="C678" s="5"/>
      <c r="D678" s="6"/>
      <c r="E678" s="6"/>
      <c r="F678" s="7"/>
      <c r="G678" s="7"/>
      <c r="I678" s="5"/>
      <c r="J678" s="6"/>
      <c r="K678" s="6"/>
      <c r="L678" s="7"/>
      <c r="M678" s="7"/>
      <c r="Q678" s="6"/>
      <c r="AC678" s="6"/>
    </row>
    <row r="679" spans="3:29" s="1" customFormat="1" ht="13.2" x14ac:dyDescent="0.3">
      <c r="C679" s="5"/>
      <c r="D679" s="6"/>
      <c r="E679" s="6"/>
      <c r="F679" s="7"/>
      <c r="G679" s="7"/>
      <c r="I679" s="5"/>
      <c r="J679" s="6"/>
      <c r="K679" s="6"/>
      <c r="L679" s="7"/>
      <c r="M679" s="7"/>
      <c r="Q679" s="6"/>
      <c r="AC679" s="6"/>
    </row>
    <row r="680" spans="3:29" s="1" customFormat="1" ht="13.2" x14ac:dyDescent="0.3">
      <c r="C680" s="5"/>
      <c r="D680" s="6"/>
      <c r="E680" s="6"/>
      <c r="F680" s="7"/>
      <c r="G680" s="7"/>
      <c r="I680" s="5"/>
      <c r="J680" s="6"/>
      <c r="K680" s="6"/>
      <c r="L680" s="7"/>
      <c r="M680" s="7"/>
      <c r="Q680" s="6"/>
      <c r="AC680" s="6"/>
    </row>
    <row r="681" spans="3:29" s="1" customFormat="1" ht="13.2" x14ac:dyDescent="0.3">
      <c r="C681" s="5"/>
      <c r="D681" s="6"/>
      <c r="E681" s="6"/>
      <c r="F681" s="7"/>
      <c r="G681" s="7"/>
      <c r="I681" s="5"/>
      <c r="J681" s="6"/>
      <c r="K681" s="6"/>
      <c r="L681" s="7"/>
      <c r="M681" s="7"/>
      <c r="Q681" s="6"/>
      <c r="AC681" s="6"/>
    </row>
    <row r="682" spans="3:29" s="1" customFormat="1" ht="13.2" x14ac:dyDescent="0.3">
      <c r="C682" s="5"/>
      <c r="D682" s="6"/>
      <c r="E682" s="6"/>
      <c r="F682" s="7"/>
      <c r="G682" s="7"/>
      <c r="I682" s="5"/>
      <c r="J682" s="6"/>
      <c r="K682" s="6"/>
      <c r="L682" s="7"/>
      <c r="M682" s="7"/>
      <c r="Q682" s="6"/>
      <c r="AC682" s="6"/>
    </row>
    <row r="683" spans="3:29" s="1" customFormat="1" ht="13.2" x14ac:dyDescent="0.3">
      <c r="C683" s="5"/>
      <c r="D683" s="6"/>
      <c r="E683" s="6"/>
      <c r="F683" s="7"/>
      <c r="G683" s="7"/>
      <c r="I683" s="5"/>
      <c r="J683" s="6"/>
      <c r="K683" s="6"/>
      <c r="L683" s="7"/>
      <c r="M683" s="7"/>
      <c r="Q683" s="6"/>
      <c r="AC683" s="6"/>
    </row>
    <row r="684" spans="3:29" s="1" customFormat="1" ht="13.2" x14ac:dyDescent="0.3">
      <c r="C684" s="5"/>
      <c r="D684" s="6"/>
      <c r="E684" s="6"/>
      <c r="F684" s="7"/>
      <c r="G684" s="7"/>
      <c r="I684" s="5"/>
      <c r="J684" s="6"/>
      <c r="K684" s="6"/>
      <c r="L684" s="7"/>
      <c r="M684" s="7"/>
      <c r="Q684" s="6"/>
      <c r="AC684" s="6"/>
    </row>
    <row r="685" spans="3:29" s="1" customFormat="1" ht="13.2" x14ac:dyDescent="0.3">
      <c r="C685" s="5"/>
      <c r="D685" s="6"/>
      <c r="E685" s="6"/>
      <c r="F685" s="7"/>
      <c r="G685" s="7"/>
      <c r="I685" s="5"/>
      <c r="J685" s="6"/>
      <c r="K685" s="6"/>
      <c r="L685" s="7"/>
      <c r="M685" s="7"/>
      <c r="Q685" s="6"/>
      <c r="AC685" s="6"/>
    </row>
    <row r="686" spans="3:29" s="1" customFormat="1" ht="13.2" x14ac:dyDescent="0.3">
      <c r="C686" s="5"/>
      <c r="D686" s="6"/>
      <c r="E686" s="6"/>
      <c r="F686" s="7"/>
      <c r="G686" s="7"/>
      <c r="I686" s="5"/>
      <c r="J686" s="6"/>
      <c r="K686" s="6"/>
      <c r="L686" s="7"/>
      <c r="M686" s="7"/>
      <c r="Q686" s="6"/>
      <c r="AC686" s="6"/>
    </row>
    <row r="687" spans="3:29" s="1" customFormat="1" ht="13.2" x14ac:dyDescent="0.3">
      <c r="C687" s="5"/>
      <c r="D687" s="6"/>
      <c r="E687" s="6"/>
      <c r="F687" s="7"/>
      <c r="G687" s="7"/>
      <c r="I687" s="5"/>
      <c r="J687" s="6"/>
      <c r="K687" s="6"/>
      <c r="L687" s="7"/>
      <c r="M687" s="7"/>
      <c r="Q687" s="6"/>
      <c r="AC687" s="6"/>
    </row>
    <row r="688" spans="3:29" s="1" customFormat="1" ht="13.2" x14ac:dyDescent="0.3">
      <c r="C688" s="5"/>
      <c r="D688" s="6"/>
      <c r="E688" s="6"/>
      <c r="F688" s="7"/>
      <c r="G688" s="7"/>
      <c r="I688" s="5"/>
      <c r="J688" s="6"/>
      <c r="K688" s="6"/>
      <c r="L688" s="7"/>
      <c r="M688" s="7"/>
      <c r="Q688" s="6"/>
      <c r="AC688" s="6"/>
    </row>
    <row r="689" spans="3:29" s="1" customFormat="1" ht="13.2" x14ac:dyDescent="0.3">
      <c r="C689" s="5"/>
      <c r="D689" s="6"/>
      <c r="E689" s="6"/>
      <c r="F689" s="7"/>
      <c r="G689" s="7"/>
      <c r="I689" s="5"/>
      <c r="J689" s="6"/>
      <c r="K689" s="6"/>
      <c r="L689" s="7"/>
      <c r="M689" s="7"/>
      <c r="Q689" s="6"/>
      <c r="AC689" s="6"/>
    </row>
    <row r="690" spans="3:29" s="1" customFormat="1" ht="13.2" x14ac:dyDescent="0.3">
      <c r="C690" s="5"/>
      <c r="D690" s="6"/>
      <c r="E690" s="6"/>
      <c r="F690" s="7"/>
      <c r="G690" s="7"/>
      <c r="I690" s="5"/>
      <c r="J690" s="6"/>
      <c r="K690" s="6"/>
      <c r="L690" s="7"/>
      <c r="M690" s="7"/>
      <c r="Q690" s="6"/>
      <c r="AC690" s="6"/>
    </row>
    <row r="691" spans="3:29" s="1" customFormat="1" ht="13.2" x14ac:dyDescent="0.3">
      <c r="C691" s="5"/>
      <c r="D691" s="6"/>
      <c r="E691" s="6"/>
      <c r="F691" s="7"/>
      <c r="G691" s="7"/>
      <c r="I691" s="5"/>
      <c r="J691" s="6"/>
      <c r="K691" s="6"/>
      <c r="L691" s="7"/>
      <c r="M691" s="7"/>
      <c r="Q691" s="6"/>
      <c r="AC691" s="6"/>
    </row>
    <row r="692" spans="3:29" s="1" customFormat="1" ht="13.2" x14ac:dyDescent="0.3">
      <c r="C692" s="5"/>
      <c r="D692" s="6"/>
      <c r="E692" s="6"/>
      <c r="F692" s="7"/>
      <c r="G692" s="7"/>
      <c r="I692" s="5"/>
      <c r="J692" s="6"/>
      <c r="K692" s="6"/>
      <c r="L692" s="7"/>
      <c r="M692" s="7"/>
      <c r="Q692" s="6"/>
      <c r="AC692" s="6"/>
    </row>
    <row r="693" spans="3:29" s="1" customFormat="1" ht="13.2" x14ac:dyDescent="0.3">
      <c r="C693" s="5"/>
      <c r="D693" s="6"/>
      <c r="E693" s="6"/>
      <c r="F693" s="7"/>
      <c r="G693" s="7"/>
      <c r="I693" s="5"/>
      <c r="J693" s="6"/>
      <c r="K693" s="6"/>
      <c r="L693" s="7"/>
      <c r="M693" s="7"/>
      <c r="Q693" s="6"/>
      <c r="AC693" s="6"/>
    </row>
    <row r="694" spans="3:29" s="1" customFormat="1" ht="13.2" x14ac:dyDescent="0.3">
      <c r="C694" s="5"/>
      <c r="D694" s="6"/>
      <c r="E694" s="6"/>
      <c r="F694" s="7"/>
      <c r="G694" s="7"/>
      <c r="I694" s="5"/>
      <c r="J694" s="6"/>
      <c r="K694" s="6"/>
      <c r="L694" s="7"/>
      <c r="M694" s="7"/>
      <c r="Q694" s="6"/>
      <c r="AC694" s="6"/>
    </row>
    <row r="695" spans="3:29" s="1" customFormat="1" ht="13.2" x14ac:dyDescent="0.3">
      <c r="C695" s="5"/>
      <c r="D695" s="6"/>
      <c r="E695" s="6"/>
      <c r="F695" s="7"/>
      <c r="G695" s="7"/>
      <c r="I695" s="5"/>
      <c r="J695" s="6"/>
      <c r="K695" s="6"/>
      <c r="L695" s="7"/>
      <c r="M695" s="7"/>
      <c r="Q695" s="6"/>
      <c r="AC695" s="6"/>
    </row>
    <row r="696" spans="3:29" s="1" customFormat="1" ht="13.2" x14ac:dyDescent="0.3">
      <c r="C696" s="5"/>
      <c r="D696" s="6"/>
      <c r="E696" s="6"/>
      <c r="F696" s="7"/>
      <c r="G696" s="7"/>
      <c r="I696" s="5"/>
      <c r="J696" s="6"/>
      <c r="K696" s="6"/>
      <c r="L696" s="7"/>
      <c r="M696" s="7"/>
      <c r="Q696" s="6"/>
      <c r="AC696" s="6"/>
    </row>
    <row r="697" spans="3:29" s="1" customFormat="1" ht="13.2" x14ac:dyDescent="0.3">
      <c r="C697" s="5"/>
      <c r="D697" s="6"/>
      <c r="E697" s="6"/>
      <c r="F697" s="7"/>
      <c r="G697" s="7"/>
      <c r="I697" s="5"/>
      <c r="J697" s="6"/>
      <c r="K697" s="6"/>
      <c r="L697" s="7"/>
      <c r="M697" s="7"/>
      <c r="Q697" s="6"/>
      <c r="AC697" s="6"/>
    </row>
    <row r="698" spans="3:29" s="1" customFormat="1" ht="13.2" x14ac:dyDescent="0.3">
      <c r="C698" s="5"/>
      <c r="D698" s="6"/>
      <c r="E698" s="6"/>
      <c r="F698" s="7"/>
      <c r="G698" s="7"/>
      <c r="I698" s="5"/>
      <c r="J698" s="6"/>
      <c r="K698" s="6"/>
      <c r="L698" s="7"/>
      <c r="M698" s="7"/>
      <c r="Q698" s="6"/>
      <c r="AC698" s="6"/>
    </row>
    <row r="699" spans="3:29" s="1" customFormat="1" ht="13.2" x14ac:dyDescent="0.3">
      <c r="C699" s="5"/>
      <c r="D699" s="6"/>
      <c r="E699" s="6"/>
      <c r="F699" s="7"/>
      <c r="G699" s="7"/>
      <c r="I699" s="5"/>
      <c r="J699" s="6"/>
      <c r="K699" s="6"/>
      <c r="L699" s="7"/>
      <c r="M699" s="7"/>
      <c r="Q699" s="6"/>
      <c r="AC699" s="6"/>
    </row>
    <row r="700" spans="3:29" s="1" customFormat="1" ht="13.2" x14ac:dyDescent="0.3">
      <c r="C700" s="5"/>
      <c r="D700" s="6"/>
      <c r="E700" s="6"/>
      <c r="F700" s="7"/>
      <c r="G700" s="7"/>
      <c r="I700" s="5"/>
      <c r="J700" s="6"/>
      <c r="K700" s="6"/>
      <c r="L700" s="7"/>
      <c r="M700" s="7"/>
      <c r="Q700" s="6"/>
      <c r="AC700" s="6"/>
    </row>
    <row r="701" spans="3:29" s="1" customFormat="1" ht="13.2" x14ac:dyDescent="0.3">
      <c r="C701" s="5"/>
      <c r="D701" s="6"/>
      <c r="E701" s="6"/>
      <c r="F701" s="7"/>
      <c r="G701" s="7"/>
      <c r="I701" s="5"/>
      <c r="J701" s="6"/>
      <c r="K701" s="6"/>
      <c r="L701" s="7"/>
      <c r="M701" s="7"/>
      <c r="Q701" s="6"/>
      <c r="AC701" s="6"/>
    </row>
    <row r="702" spans="3:29" s="1" customFormat="1" ht="13.2" x14ac:dyDescent="0.3">
      <c r="C702" s="5"/>
      <c r="D702" s="6"/>
      <c r="E702" s="6"/>
      <c r="F702" s="7"/>
      <c r="G702" s="7"/>
      <c r="I702" s="5"/>
      <c r="J702" s="6"/>
      <c r="K702" s="6"/>
      <c r="L702" s="7"/>
      <c r="M702" s="7"/>
      <c r="Q702" s="6"/>
      <c r="AC702" s="6"/>
    </row>
    <row r="703" spans="3:29" s="1" customFormat="1" ht="13.2" x14ac:dyDescent="0.3">
      <c r="C703" s="5"/>
      <c r="D703" s="6"/>
      <c r="E703" s="6"/>
      <c r="F703" s="7"/>
      <c r="G703" s="7"/>
      <c r="I703" s="5"/>
      <c r="J703" s="6"/>
      <c r="K703" s="6"/>
      <c r="L703" s="7"/>
      <c r="M703" s="7"/>
      <c r="Q703" s="6"/>
      <c r="AC703" s="6"/>
    </row>
    <row r="704" spans="3:29" s="1" customFormat="1" ht="13.2" x14ac:dyDescent="0.3">
      <c r="C704" s="5"/>
      <c r="D704" s="6"/>
      <c r="E704" s="6"/>
      <c r="F704" s="7"/>
      <c r="G704" s="7"/>
      <c r="I704" s="5"/>
      <c r="J704" s="6"/>
      <c r="K704" s="6"/>
      <c r="L704" s="7"/>
      <c r="M704" s="7"/>
      <c r="Q704" s="6"/>
      <c r="AC704" s="6"/>
    </row>
    <row r="705" spans="3:29" s="1" customFormat="1" ht="13.2" x14ac:dyDescent="0.3">
      <c r="C705" s="5"/>
      <c r="D705" s="6"/>
      <c r="E705" s="6"/>
      <c r="F705" s="7"/>
      <c r="G705" s="7"/>
      <c r="I705" s="5"/>
      <c r="J705" s="6"/>
      <c r="K705" s="6"/>
      <c r="L705" s="7"/>
      <c r="M705" s="7"/>
      <c r="Q705" s="6"/>
      <c r="AC705" s="6"/>
    </row>
    <row r="706" spans="3:29" s="1" customFormat="1" ht="13.2" x14ac:dyDescent="0.3">
      <c r="C706" s="5"/>
      <c r="D706" s="6"/>
      <c r="E706" s="6"/>
      <c r="F706" s="7"/>
      <c r="G706" s="7"/>
      <c r="I706" s="5"/>
      <c r="J706" s="6"/>
      <c r="K706" s="6"/>
      <c r="L706" s="7"/>
      <c r="M706" s="7"/>
      <c r="Q706" s="6"/>
      <c r="AC706" s="6"/>
    </row>
    <row r="707" spans="3:29" s="1" customFormat="1" ht="13.2" x14ac:dyDescent="0.3">
      <c r="C707" s="5"/>
      <c r="D707" s="6"/>
      <c r="E707" s="6"/>
      <c r="F707" s="7"/>
      <c r="G707" s="7"/>
      <c r="I707" s="5"/>
      <c r="J707" s="6"/>
      <c r="K707" s="6"/>
      <c r="L707" s="7"/>
      <c r="M707" s="7"/>
      <c r="Q707" s="6"/>
      <c r="AC707" s="6"/>
    </row>
    <row r="708" spans="3:29" s="1" customFormat="1" ht="13.2" x14ac:dyDescent="0.3">
      <c r="C708" s="5"/>
      <c r="D708" s="6"/>
      <c r="E708" s="6"/>
      <c r="F708" s="7"/>
      <c r="G708" s="7"/>
      <c r="I708" s="5"/>
      <c r="J708" s="6"/>
      <c r="K708" s="6"/>
      <c r="L708" s="7"/>
      <c r="M708" s="7"/>
      <c r="Q708" s="6"/>
      <c r="AC708" s="6"/>
    </row>
    <row r="709" spans="3:29" s="1" customFormat="1" ht="13.2" x14ac:dyDescent="0.3">
      <c r="C709" s="5"/>
      <c r="D709" s="6"/>
      <c r="E709" s="6"/>
      <c r="F709" s="7"/>
      <c r="G709" s="7"/>
      <c r="I709" s="5"/>
      <c r="J709" s="6"/>
      <c r="K709" s="6"/>
      <c r="L709" s="7"/>
      <c r="M709" s="7"/>
      <c r="Q709" s="6"/>
      <c r="AC709" s="6"/>
    </row>
    <row r="710" spans="3:29" s="1" customFormat="1" ht="13.2" x14ac:dyDescent="0.3">
      <c r="C710" s="5"/>
      <c r="D710" s="6"/>
      <c r="E710" s="6"/>
      <c r="F710" s="7"/>
      <c r="G710" s="7"/>
      <c r="I710" s="5"/>
      <c r="J710" s="6"/>
      <c r="K710" s="6"/>
      <c r="L710" s="7"/>
      <c r="M710" s="7"/>
      <c r="Q710" s="6"/>
      <c r="AC710" s="6"/>
    </row>
    <row r="711" spans="3:29" s="1" customFormat="1" ht="13.2" x14ac:dyDescent="0.3">
      <c r="C711" s="5"/>
      <c r="D711" s="6"/>
      <c r="E711" s="6"/>
      <c r="F711" s="7"/>
      <c r="G711" s="7"/>
      <c r="I711" s="5"/>
      <c r="J711" s="6"/>
      <c r="K711" s="6"/>
      <c r="L711" s="7"/>
      <c r="M711" s="7"/>
      <c r="Q711" s="6"/>
      <c r="AC711" s="6"/>
    </row>
    <row r="712" spans="3:29" s="1" customFormat="1" ht="13.2" x14ac:dyDescent="0.3">
      <c r="C712" s="5"/>
      <c r="D712" s="6"/>
      <c r="E712" s="6"/>
      <c r="F712" s="7"/>
      <c r="G712" s="7"/>
      <c r="I712" s="5"/>
      <c r="J712" s="6"/>
      <c r="K712" s="6"/>
      <c r="L712" s="7"/>
      <c r="M712" s="7"/>
      <c r="Q712" s="6"/>
      <c r="AC712" s="6"/>
    </row>
    <row r="713" spans="3:29" s="1" customFormat="1" ht="13.2" x14ac:dyDescent="0.3">
      <c r="C713" s="5"/>
      <c r="D713" s="6"/>
      <c r="E713" s="6"/>
      <c r="F713" s="7"/>
      <c r="G713" s="7"/>
      <c r="I713" s="5"/>
      <c r="J713" s="6"/>
      <c r="K713" s="6"/>
      <c r="L713" s="7"/>
      <c r="M713" s="7"/>
      <c r="Q713" s="6"/>
      <c r="AC713" s="6"/>
    </row>
    <row r="714" spans="3:29" s="1" customFormat="1" ht="13.2" x14ac:dyDescent="0.3">
      <c r="C714" s="5"/>
      <c r="D714" s="6"/>
      <c r="E714" s="6"/>
      <c r="F714" s="7"/>
      <c r="G714" s="7"/>
      <c r="I714" s="5"/>
      <c r="J714" s="6"/>
      <c r="K714" s="6"/>
      <c r="L714" s="7"/>
      <c r="M714" s="7"/>
      <c r="Q714" s="6"/>
      <c r="AC714" s="6"/>
    </row>
    <row r="715" spans="3:29" s="1" customFormat="1" ht="13.2" x14ac:dyDescent="0.3">
      <c r="C715" s="5"/>
      <c r="D715" s="6"/>
      <c r="E715" s="6"/>
      <c r="F715" s="7"/>
      <c r="G715" s="7"/>
      <c r="I715" s="5"/>
      <c r="J715" s="6"/>
      <c r="K715" s="6"/>
      <c r="L715" s="7"/>
      <c r="M715" s="7"/>
      <c r="Q715" s="6"/>
      <c r="AC715" s="6"/>
    </row>
    <row r="716" spans="3:29" s="1" customFormat="1" ht="13.2" x14ac:dyDescent="0.3">
      <c r="C716" s="5"/>
      <c r="D716" s="6"/>
      <c r="E716" s="6"/>
      <c r="F716" s="7"/>
      <c r="G716" s="7"/>
      <c r="I716" s="5"/>
      <c r="J716" s="6"/>
      <c r="K716" s="6"/>
      <c r="L716" s="7"/>
      <c r="M716" s="7"/>
      <c r="Q716" s="6"/>
      <c r="AC716" s="6"/>
    </row>
    <row r="717" spans="3:29" s="1" customFormat="1" ht="13.2" x14ac:dyDescent="0.3">
      <c r="C717" s="5"/>
      <c r="D717" s="6"/>
      <c r="E717" s="6"/>
      <c r="F717" s="7"/>
      <c r="G717" s="7"/>
      <c r="I717" s="5"/>
      <c r="J717" s="6"/>
      <c r="K717" s="6"/>
      <c r="L717" s="7"/>
      <c r="M717" s="7"/>
      <c r="Q717" s="6"/>
      <c r="AC717" s="6"/>
    </row>
    <row r="718" spans="3:29" s="1" customFormat="1" ht="13.2" x14ac:dyDescent="0.3">
      <c r="C718" s="5"/>
      <c r="D718" s="6"/>
      <c r="E718" s="6"/>
      <c r="F718" s="7"/>
      <c r="G718" s="7"/>
      <c r="I718" s="5"/>
      <c r="J718" s="6"/>
      <c r="K718" s="6"/>
      <c r="L718" s="7"/>
      <c r="M718" s="7"/>
      <c r="Q718" s="6"/>
      <c r="AC718" s="6"/>
    </row>
    <row r="719" spans="3:29" s="1" customFormat="1" ht="13.2" x14ac:dyDescent="0.3">
      <c r="C719" s="5"/>
      <c r="D719" s="6"/>
      <c r="E719" s="6"/>
      <c r="F719" s="7"/>
      <c r="G719" s="7"/>
      <c r="I719" s="5"/>
      <c r="J719" s="6"/>
      <c r="K719" s="6"/>
      <c r="L719" s="7"/>
      <c r="M719" s="7"/>
      <c r="Q719" s="6"/>
      <c r="AC719" s="6"/>
    </row>
    <row r="720" spans="3:29" s="1" customFormat="1" ht="13.2" x14ac:dyDescent="0.3">
      <c r="C720" s="5"/>
      <c r="D720" s="6"/>
      <c r="E720" s="6"/>
      <c r="F720" s="7"/>
      <c r="G720" s="7"/>
      <c r="I720" s="5"/>
      <c r="J720" s="6"/>
      <c r="K720" s="6"/>
      <c r="L720" s="7"/>
      <c r="M720" s="7"/>
      <c r="Q720" s="6"/>
      <c r="AC720" s="6"/>
    </row>
    <row r="721" spans="3:29" s="1" customFormat="1" ht="13.2" x14ac:dyDescent="0.3">
      <c r="C721" s="5"/>
      <c r="D721" s="6"/>
      <c r="E721" s="6"/>
      <c r="F721" s="7"/>
      <c r="G721" s="7"/>
      <c r="I721" s="5"/>
      <c r="J721" s="6"/>
      <c r="K721" s="6"/>
      <c r="L721" s="7"/>
      <c r="M721" s="7"/>
      <c r="Q721" s="6"/>
      <c r="AC721" s="6"/>
    </row>
    <row r="722" spans="3:29" s="1" customFormat="1" ht="13.2" x14ac:dyDescent="0.3">
      <c r="C722" s="5"/>
      <c r="D722" s="6"/>
      <c r="E722" s="6"/>
      <c r="F722" s="7"/>
      <c r="G722" s="7"/>
      <c r="I722" s="5"/>
      <c r="J722" s="6"/>
      <c r="K722" s="6"/>
      <c r="L722" s="7"/>
      <c r="M722" s="7"/>
      <c r="Q722" s="6"/>
      <c r="AC722" s="6"/>
    </row>
    <row r="723" spans="3:29" s="1" customFormat="1" ht="13.2" x14ac:dyDescent="0.3">
      <c r="C723" s="5"/>
      <c r="D723" s="6"/>
      <c r="E723" s="6"/>
      <c r="F723" s="7"/>
      <c r="G723" s="7"/>
      <c r="I723" s="5"/>
      <c r="J723" s="6"/>
      <c r="K723" s="6"/>
      <c r="L723" s="7"/>
      <c r="M723" s="7"/>
      <c r="Q723" s="6"/>
      <c r="AC723" s="6"/>
    </row>
    <row r="724" spans="3:29" s="1" customFormat="1" ht="13.2" x14ac:dyDescent="0.3">
      <c r="C724" s="5"/>
      <c r="D724" s="6"/>
      <c r="E724" s="6"/>
      <c r="F724" s="7"/>
      <c r="G724" s="7"/>
      <c r="I724" s="5"/>
      <c r="J724" s="6"/>
      <c r="K724" s="6"/>
      <c r="L724" s="7"/>
      <c r="M724" s="7"/>
      <c r="Q724" s="6"/>
      <c r="AC724" s="6"/>
    </row>
    <row r="725" spans="3:29" s="1" customFormat="1" ht="13.2" x14ac:dyDescent="0.3">
      <c r="C725" s="5"/>
      <c r="D725" s="6"/>
      <c r="E725" s="6"/>
      <c r="F725" s="7"/>
      <c r="G725" s="7"/>
      <c r="I725" s="5"/>
      <c r="J725" s="6"/>
      <c r="K725" s="6"/>
      <c r="L725" s="7"/>
      <c r="M725" s="7"/>
      <c r="Q725" s="6"/>
      <c r="AC725" s="6"/>
    </row>
    <row r="726" spans="3:29" s="1" customFormat="1" ht="13.2" x14ac:dyDescent="0.3">
      <c r="C726" s="5"/>
      <c r="D726" s="6"/>
      <c r="E726" s="6"/>
      <c r="F726" s="7"/>
      <c r="G726" s="7"/>
      <c r="I726" s="5"/>
      <c r="J726" s="6"/>
      <c r="K726" s="6"/>
      <c r="L726" s="7"/>
      <c r="M726" s="7"/>
      <c r="Q726" s="6"/>
      <c r="AC726" s="6"/>
    </row>
    <row r="727" spans="3:29" s="1" customFormat="1" ht="13.2" x14ac:dyDescent="0.3">
      <c r="C727" s="5"/>
      <c r="D727" s="6"/>
      <c r="E727" s="6"/>
      <c r="F727" s="7"/>
      <c r="G727" s="7"/>
      <c r="I727" s="5"/>
      <c r="J727" s="6"/>
      <c r="K727" s="6"/>
      <c r="L727" s="7"/>
      <c r="M727" s="7"/>
      <c r="Q727" s="6"/>
      <c r="AC727" s="6"/>
    </row>
    <row r="728" spans="3:29" s="1" customFormat="1" ht="13.2" x14ac:dyDescent="0.3">
      <c r="C728" s="5"/>
      <c r="D728" s="6"/>
      <c r="E728" s="6"/>
      <c r="F728" s="7"/>
      <c r="G728" s="7"/>
      <c r="I728" s="5"/>
      <c r="J728" s="6"/>
      <c r="K728" s="6"/>
      <c r="L728" s="7"/>
      <c r="M728" s="7"/>
      <c r="Q728" s="6"/>
      <c r="AC728" s="6"/>
    </row>
    <row r="729" spans="3:29" s="1" customFormat="1" ht="13.2" x14ac:dyDescent="0.3">
      <c r="C729" s="5"/>
      <c r="D729" s="6"/>
      <c r="E729" s="6"/>
      <c r="F729" s="7"/>
      <c r="G729" s="7"/>
      <c r="I729" s="5"/>
      <c r="J729" s="6"/>
      <c r="K729" s="6"/>
      <c r="L729" s="7"/>
      <c r="M729" s="7"/>
      <c r="Q729" s="6"/>
      <c r="AC729" s="6"/>
    </row>
    <row r="730" spans="3:29" s="1" customFormat="1" ht="13.2" x14ac:dyDescent="0.3">
      <c r="C730" s="5"/>
      <c r="D730" s="6"/>
      <c r="E730" s="6"/>
      <c r="F730" s="7"/>
      <c r="G730" s="7"/>
      <c r="I730" s="5"/>
      <c r="J730" s="6"/>
      <c r="K730" s="6"/>
      <c r="L730" s="7"/>
      <c r="M730" s="7"/>
      <c r="Q730" s="6"/>
      <c r="AC730" s="6"/>
    </row>
    <row r="731" spans="3:29" s="1" customFormat="1" ht="13.2" x14ac:dyDescent="0.3">
      <c r="C731" s="5"/>
      <c r="D731" s="6"/>
      <c r="E731" s="6"/>
      <c r="F731" s="7"/>
      <c r="G731" s="7"/>
      <c r="I731" s="5"/>
      <c r="J731" s="6"/>
      <c r="K731" s="6"/>
      <c r="L731" s="7"/>
      <c r="M731" s="7"/>
      <c r="Q731" s="6"/>
      <c r="AC731" s="6"/>
    </row>
    <row r="732" spans="3:29" s="1" customFormat="1" ht="13.2" x14ac:dyDescent="0.3">
      <c r="C732" s="5"/>
      <c r="D732" s="6"/>
      <c r="E732" s="6"/>
      <c r="F732" s="7"/>
      <c r="G732" s="7"/>
      <c r="I732" s="5"/>
      <c r="J732" s="6"/>
      <c r="K732" s="6"/>
      <c r="L732" s="7"/>
      <c r="M732" s="7"/>
      <c r="Q732" s="6"/>
      <c r="AC732" s="6"/>
    </row>
    <row r="733" spans="3:29" s="1" customFormat="1" ht="13.2" x14ac:dyDescent="0.3">
      <c r="C733" s="5"/>
      <c r="D733" s="6"/>
      <c r="E733" s="6"/>
      <c r="F733" s="7"/>
      <c r="G733" s="7"/>
      <c r="I733" s="5"/>
      <c r="J733" s="6"/>
      <c r="K733" s="6"/>
      <c r="L733" s="7"/>
      <c r="M733" s="7"/>
      <c r="Q733" s="6"/>
      <c r="AC733" s="6"/>
    </row>
    <row r="734" spans="3:29" s="1" customFormat="1" ht="13.2" x14ac:dyDescent="0.3">
      <c r="C734" s="5"/>
      <c r="D734" s="6"/>
      <c r="E734" s="6"/>
      <c r="F734" s="7"/>
      <c r="G734" s="7"/>
      <c r="I734" s="5"/>
      <c r="J734" s="6"/>
      <c r="K734" s="6"/>
      <c r="L734" s="7"/>
      <c r="M734" s="7"/>
      <c r="Q734" s="6"/>
      <c r="AC734" s="6"/>
    </row>
    <row r="735" spans="3:29" s="1" customFormat="1" ht="13.2" x14ac:dyDescent="0.3">
      <c r="C735" s="5"/>
      <c r="D735" s="6"/>
      <c r="E735" s="6"/>
      <c r="F735" s="7"/>
      <c r="G735" s="7"/>
      <c r="I735" s="5"/>
      <c r="J735" s="6"/>
      <c r="K735" s="6"/>
      <c r="L735" s="7"/>
      <c r="M735" s="7"/>
      <c r="Q735" s="6"/>
      <c r="AC735" s="6"/>
    </row>
    <row r="736" spans="3:29" s="1" customFormat="1" ht="13.2" x14ac:dyDescent="0.3">
      <c r="C736" s="5"/>
      <c r="D736" s="6"/>
      <c r="E736" s="6"/>
      <c r="F736" s="7"/>
      <c r="G736" s="7"/>
      <c r="I736" s="5"/>
      <c r="J736" s="6"/>
      <c r="K736" s="6"/>
      <c r="L736" s="7"/>
      <c r="M736" s="7"/>
      <c r="Q736" s="6"/>
      <c r="AC736" s="6"/>
    </row>
    <row r="737" spans="3:29" s="1" customFormat="1" ht="13.2" x14ac:dyDescent="0.3">
      <c r="C737" s="5"/>
      <c r="D737" s="6"/>
      <c r="E737" s="6"/>
      <c r="F737" s="7"/>
      <c r="G737" s="7"/>
      <c r="I737" s="5"/>
      <c r="J737" s="6"/>
      <c r="K737" s="6"/>
      <c r="L737" s="7"/>
      <c r="M737" s="7"/>
      <c r="Q737" s="6"/>
      <c r="AC737" s="6"/>
    </row>
    <row r="738" spans="3:29" s="1" customFormat="1" ht="13.2" x14ac:dyDescent="0.3">
      <c r="C738" s="5"/>
      <c r="D738" s="6"/>
      <c r="E738" s="6"/>
      <c r="F738" s="7"/>
      <c r="G738" s="7"/>
      <c r="I738" s="5"/>
      <c r="J738" s="6"/>
      <c r="K738" s="6"/>
      <c r="L738" s="7"/>
      <c r="M738" s="7"/>
      <c r="Q738" s="6"/>
      <c r="AC738" s="6"/>
    </row>
    <row r="739" spans="3:29" s="1" customFormat="1" ht="13.2" x14ac:dyDescent="0.3">
      <c r="C739" s="5"/>
      <c r="D739" s="6"/>
      <c r="E739" s="6"/>
      <c r="F739" s="7"/>
      <c r="G739" s="7"/>
      <c r="I739" s="5"/>
      <c r="J739" s="6"/>
      <c r="K739" s="6"/>
      <c r="L739" s="7"/>
      <c r="M739" s="7"/>
      <c r="Q739" s="6"/>
      <c r="AC739" s="6"/>
    </row>
    <row r="740" spans="3:29" s="1" customFormat="1" ht="13.2" x14ac:dyDescent="0.3">
      <c r="C740" s="5"/>
      <c r="D740" s="6"/>
      <c r="E740" s="6"/>
      <c r="F740" s="7"/>
      <c r="G740" s="7"/>
      <c r="I740" s="5"/>
      <c r="J740" s="6"/>
      <c r="K740" s="6"/>
      <c r="L740" s="7"/>
      <c r="M740" s="7"/>
      <c r="Q740" s="6"/>
      <c r="AC740" s="6"/>
    </row>
    <row r="741" spans="3:29" s="1" customFormat="1" ht="13.2" x14ac:dyDescent="0.3">
      <c r="C741" s="5"/>
      <c r="D741" s="6"/>
      <c r="E741" s="6"/>
      <c r="F741" s="7"/>
      <c r="G741" s="7"/>
      <c r="I741" s="5"/>
      <c r="J741" s="6"/>
      <c r="K741" s="6"/>
      <c r="L741" s="7"/>
      <c r="M741" s="7"/>
      <c r="Q741" s="6"/>
      <c r="AC741" s="6"/>
    </row>
    <row r="742" spans="3:29" s="1" customFormat="1" ht="13.2" x14ac:dyDescent="0.3">
      <c r="C742" s="5"/>
      <c r="D742" s="6"/>
      <c r="E742" s="6"/>
      <c r="F742" s="7"/>
      <c r="G742" s="7"/>
      <c r="I742" s="5"/>
      <c r="J742" s="6"/>
      <c r="K742" s="6"/>
      <c r="L742" s="7"/>
      <c r="M742" s="7"/>
      <c r="Q742" s="6"/>
      <c r="AC742" s="6"/>
    </row>
    <row r="743" spans="3:29" s="1" customFormat="1" ht="13.2" x14ac:dyDescent="0.3">
      <c r="C743" s="5"/>
      <c r="D743" s="6"/>
      <c r="E743" s="6"/>
      <c r="F743" s="7"/>
      <c r="G743" s="7"/>
      <c r="I743" s="5"/>
      <c r="J743" s="6"/>
      <c r="K743" s="6"/>
      <c r="L743" s="7"/>
      <c r="M743" s="7"/>
      <c r="Q743" s="6"/>
      <c r="AC743" s="6"/>
    </row>
    <row r="744" spans="3:29" s="1" customFormat="1" ht="13.2" x14ac:dyDescent="0.3">
      <c r="C744" s="5"/>
      <c r="D744" s="6"/>
      <c r="E744" s="6"/>
      <c r="F744" s="7"/>
      <c r="G744" s="7"/>
      <c r="I744" s="5"/>
      <c r="J744" s="6"/>
      <c r="K744" s="6"/>
      <c r="L744" s="7"/>
      <c r="M744" s="7"/>
      <c r="Q744" s="6"/>
      <c r="AC744" s="6"/>
    </row>
    <row r="745" spans="3:29" s="1" customFormat="1" ht="13.2" x14ac:dyDescent="0.3">
      <c r="C745" s="5"/>
      <c r="D745" s="6"/>
      <c r="E745" s="6"/>
      <c r="F745" s="7"/>
      <c r="G745" s="7"/>
      <c r="I745" s="5"/>
      <c r="J745" s="6"/>
      <c r="K745" s="6"/>
      <c r="L745" s="7"/>
      <c r="M745" s="7"/>
      <c r="Q745" s="6"/>
      <c r="AC745" s="6"/>
    </row>
    <row r="746" spans="3:29" s="1" customFormat="1" ht="13.2" x14ac:dyDescent="0.3">
      <c r="C746" s="5"/>
      <c r="D746" s="6"/>
      <c r="E746" s="6"/>
      <c r="F746" s="7"/>
      <c r="G746" s="7"/>
      <c r="I746" s="5"/>
      <c r="J746" s="6"/>
      <c r="K746" s="6"/>
      <c r="L746" s="7"/>
      <c r="M746" s="7"/>
      <c r="Q746" s="6"/>
      <c r="AC746" s="6"/>
    </row>
    <row r="747" spans="3:29" s="1" customFormat="1" ht="13.2" x14ac:dyDescent="0.3">
      <c r="C747" s="5"/>
      <c r="D747" s="6"/>
      <c r="E747" s="6"/>
      <c r="F747" s="7"/>
      <c r="G747" s="7"/>
      <c r="I747" s="5"/>
      <c r="J747" s="6"/>
      <c r="K747" s="6"/>
      <c r="L747" s="7"/>
      <c r="M747" s="7"/>
      <c r="Q747" s="6"/>
      <c r="AC747" s="6"/>
    </row>
    <row r="748" spans="3:29" s="1" customFormat="1" ht="13.2" x14ac:dyDescent="0.3">
      <c r="C748" s="5"/>
      <c r="D748" s="6"/>
      <c r="E748" s="6"/>
      <c r="F748" s="7"/>
      <c r="G748" s="7"/>
      <c r="I748" s="5"/>
      <c r="J748" s="6"/>
      <c r="K748" s="6"/>
      <c r="L748" s="7"/>
      <c r="M748" s="7"/>
      <c r="Q748" s="6"/>
      <c r="AC748" s="6"/>
    </row>
    <row r="749" spans="3:29" s="1" customFormat="1" ht="13.2" x14ac:dyDescent="0.3">
      <c r="C749" s="5"/>
      <c r="D749" s="6"/>
      <c r="E749" s="6"/>
      <c r="F749" s="7"/>
      <c r="G749" s="7"/>
      <c r="I749" s="5"/>
      <c r="J749" s="6"/>
      <c r="K749" s="6"/>
      <c r="L749" s="7"/>
      <c r="M749" s="7"/>
      <c r="Q749" s="6"/>
      <c r="AC749" s="6"/>
    </row>
    <row r="750" spans="3:29" s="1" customFormat="1" ht="13.2" x14ac:dyDescent="0.3">
      <c r="C750" s="5"/>
      <c r="D750" s="6"/>
      <c r="E750" s="6"/>
      <c r="F750" s="7"/>
      <c r="G750" s="7"/>
      <c r="I750" s="5"/>
      <c r="J750" s="6"/>
      <c r="K750" s="6"/>
      <c r="L750" s="7"/>
      <c r="M750" s="7"/>
      <c r="Q750" s="6"/>
      <c r="AC750" s="6"/>
    </row>
    <row r="751" spans="3:29" s="1" customFormat="1" ht="13.2" x14ac:dyDescent="0.3">
      <c r="C751" s="5"/>
      <c r="D751" s="6"/>
      <c r="E751" s="6"/>
      <c r="F751" s="7"/>
      <c r="G751" s="7"/>
      <c r="I751" s="5"/>
      <c r="J751" s="6"/>
      <c r="K751" s="6"/>
      <c r="L751" s="7"/>
      <c r="M751" s="7"/>
      <c r="Q751" s="6"/>
      <c r="AC751" s="6"/>
    </row>
    <row r="752" spans="3:29" s="1" customFormat="1" ht="13.2" x14ac:dyDescent="0.3">
      <c r="C752" s="5"/>
      <c r="D752" s="6"/>
      <c r="E752" s="6"/>
      <c r="F752" s="7"/>
      <c r="G752" s="7"/>
      <c r="I752" s="5"/>
      <c r="J752" s="6"/>
      <c r="K752" s="6"/>
      <c r="L752" s="7"/>
      <c r="M752" s="7"/>
      <c r="Q752" s="6"/>
      <c r="AC752" s="6"/>
    </row>
    <row r="753" spans="3:29" s="1" customFormat="1" ht="13.2" x14ac:dyDescent="0.3">
      <c r="C753" s="5"/>
      <c r="D753" s="6"/>
      <c r="E753" s="6"/>
      <c r="F753" s="7"/>
      <c r="G753" s="7"/>
      <c r="I753" s="5"/>
      <c r="J753" s="6"/>
      <c r="K753" s="6"/>
      <c r="L753" s="7"/>
      <c r="M753" s="7"/>
      <c r="Q753" s="6"/>
      <c r="AC753" s="6"/>
    </row>
    <row r="754" spans="3:29" s="1" customFormat="1" ht="13.2" x14ac:dyDescent="0.3">
      <c r="C754" s="5"/>
      <c r="D754" s="6"/>
      <c r="E754" s="6"/>
      <c r="F754" s="7"/>
      <c r="G754" s="7"/>
      <c r="I754" s="5"/>
      <c r="J754" s="6"/>
      <c r="K754" s="6"/>
      <c r="L754" s="7"/>
      <c r="M754" s="7"/>
      <c r="Q754" s="6"/>
      <c r="AC754" s="6"/>
    </row>
    <row r="755" spans="3:29" s="1" customFormat="1" ht="13.2" x14ac:dyDescent="0.3">
      <c r="C755" s="5"/>
      <c r="D755" s="6"/>
      <c r="E755" s="6"/>
      <c r="F755" s="7"/>
      <c r="G755" s="7"/>
      <c r="I755" s="5"/>
      <c r="J755" s="6"/>
      <c r="K755" s="6"/>
      <c r="L755" s="7"/>
      <c r="M755" s="7"/>
      <c r="Q755" s="6"/>
      <c r="AC755" s="6"/>
    </row>
    <row r="756" spans="3:29" s="1" customFormat="1" ht="13.2" x14ac:dyDescent="0.3">
      <c r="C756" s="5"/>
      <c r="D756" s="6"/>
      <c r="E756" s="6"/>
      <c r="F756" s="7"/>
      <c r="G756" s="7"/>
      <c r="I756" s="5"/>
      <c r="J756" s="6"/>
      <c r="K756" s="6"/>
      <c r="L756" s="7"/>
      <c r="M756" s="7"/>
      <c r="Q756" s="6"/>
      <c r="AC756" s="6"/>
    </row>
    <row r="757" spans="3:29" s="1" customFormat="1" ht="13.2" x14ac:dyDescent="0.3">
      <c r="C757" s="5"/>
      <c r="D757" s="6"/>
      <c r="E757" s="6"/>
      <c r="F757" s="7"/>
      <c r="G757" s="7"/>
      <c r="I757" s="5"/>
      <c r="J757" s="6"/>
      <c r="K757" s="6"/>
      <c r="L757" s="7"/>
      <c r="M757" s="7"/>
      <c r="Q757" s="6"/>
      <c r="AC757" s="6"/>
    </row>
    <row r="758" spans="3:29" s="1" customFormat="1" ht="13.2" x14ac:dyDescent="0.3">
      <c r="C758" s="5"/>
      <c r="D758" s="6"/>
      <c r="E758" s="6"/>
      <c r="F758" s="7"/>
      <c r="G758" s="7"/>
      <c r="I758" s="5"/>
      <c r="J758" s="6"/>
      <c r="K758" s="6"/>
      <c r="L758" s="7"/>
      <c r="M758" s="7"/>
      <c r="Q758" s="6"/>
      <c r="AC758" s="6"/>
    </row>
    <row r="759" spans="3:29" s="1" customFormat="1" ht="13.2" x14ac:dyDescent="0.3">
      <c r="C759" s="5"/>
      <c r="D759" s="6"/>
      <c r="E759" s="6"/>
      <c r="F759" s="7"/>
      <c r="G759" s="7"/>
      <c r="I759" s="5"/>
      <c r="J759" s="6"/>
      <c r="K759" s="6"/>
      <c r="L759" s="7"/>
      <c r="M759" s="7"/>
      <c r="Q759" s="6"/>
      <c r="AC759" s="6"/>
    </row>
    <row r="760" spans="3:29" s="1" customFormat="1" ht="13.2" x14ac:dyDescent="0.3">
      <c r="C760" s="5"/>
      <c r="D760" s="6"/>
      <c r="E760" s="6"/>
      <c r="F760" s="7"/>
      <c r="G760" s="7"/>
      <c r="I760" s="5"/>
      <c r="J760" s="6"/>
      <c r="K760" s="6"/>
      <c r="L760" s="7"/>
      <c r="M760" s="7"/>
      <c r="Q760" s="6"/>
      <c r="AC760" s="6"/>
    </row>
    <row r="761" spans="3:29" s="1" customFormat="1" ht="13.2" x14ac:dyDescent="0.3">
      <c r="C761" s="5"/>
      <c r="D761" s="6"/>
      <c r="E761" s="6"/>
      <c r="F761" s="7"/>
      <c r="G761" s="7"/>
      <c r="I761" s="5"/>
      <c r="J761" s="6"/>
      <c r="K761" s="6"/>
      <c r="L761" s="7"/>
      <c r="M761" s="7"/>
      <c r="Q761" s="6"/>
      <c r="AC761" s="6"/>
    </row>
    <row r="762" spans="3:29" s="1" customFormat="1" ht="13.2" x14ac:dyDescent="0.3">
      <c r="C762" s="5"/>
      <c r="D762" s="6"/>
      <c r="E762" s="6"/>
      <c r="F762" s="7"/>
      <c r="G762" s="7"/>
      <c r="I762" s="5"/>
      <c r="J762" s="6"/>
      <c r="K762" s="6"/>
      <c r="L762" s="7"/>
      <c r="M762" s="7"/>
      <c r="Q762" s="6"/>
      <c r="AC762" s="6"/>
    </row>
    <row r="763" spans="3:29" s="1" customFormat="1" ht="13.2" x14ac:dyDescent="0.3">
      <c r="C763" s="5"/>
      <c r="D763" s="6"/>
      <c r="E763" s="6"/>
      <c r="F763" s="7"/>
      <c r="G763" s="7"/>
      <c r="I763" s="5"/>
      <c r="J763" s="6"/>
      <c r="K763" s="6"/>
      <c r="L763" s="7"/>
      <c r="M763" s="7"/>
      <c r="Q763" s="6"/>
      <c r="AC763" s="6"/>
    </row>
    <row r="764" spans="3:29" s="1" customFormat="1" ht="13.2" x14ac:dyDescent="0.3">
      <c r="C764" s="5"/>
      <c r="D764" s="6"/>
      <c r="E764" s="6"/>
      <c r="F764" s="7"/>
      <c r="G764" s="7"/>
      <c r="I764" s="5"/>
      <c r="J764" s="6"/>
      <c r="K764" s="6"/>
      <c r="L764" s="7"/>
      <c r="M764" s="7"/>
      <c r="Q764" s="6"/>
      <c r="AC764" s="6"/>
    </row>
    <row r="765" spans="3:29" s="1" customFormat="1" ht="13.2" x14ac:dyDescent="0.3">
      <c r="C765" s="5"/>
      <c r="D765" s="6"/>
      <c r="E765" s="6"/>
      <c r="F765" s="7"/>
      <c r="G765" s="7"/>
      <c r="I765" s="5"/>
      <c r="J765" s="6"/>
      <c r="K765" s="6"/>
      <c r="L765" s="7"/>
      <c r="M765" s="7"/>
      <c r="Q765" s="6"/>
      <c r="AC765" s="6"/>
    </row>
    <row r="766" spans="3:29" s="1" customFormat="1" ht="13.2" x14ac:dyDescent="0.3">
      <c r="C766" s="5"/>
      <c r="D766" s="6"/>
      <c r="E766" s="6"/>
      <c r="F766" s="7"/>
      <c r="G766" s="7"/>
      <c r="I766" s="5"/>
      <c r="J766" s="6"/>
      <c r="K766" s="6"/>
      <c r="L766" s="7"/>
      <c r="M766" s="7"/>
      <c r="Q766" s="6"/>
      <c r="AC766" s="6"/>
    </row>
    <row r="767" spans="3:29" s="1" customFormat="1" ht="13.2" x14ac:dyDescent="0.3">
      <c r="C767" s="5"/>
      <c r="D767" s="6"/>
      <c r="E767" s="6"/>
      <c r="F767" s="7"/>
      <c r="G767" s="7"/>
      <c r="I767" s="5"/>
      <c r="J767" s="6"/>
      <c r="K767" s="6"/>
      <c r="L767" s="7"/>
      <c r="M767" s="7"/>
      <c r="Q767" s="6"/>
      <c r="AC767" s="6"/>
    </row>
    <row r="768" spans="3:29" s="1" customFormat="1" ht="13.2" x14ac:dyDescent="0.3">
      <c r="C768" s="5"/>
      <c r="D768" s="6"/>
      <c r="E768" s="6"/>
      <c r="F768" s="7"/>
      <c r="G768" s="7"/>
      <c r="I768" s="5"/>
      <c r="J768" s="6"/>
      <c r="K768" s="6"/>
      <c r="L768" s="7"/>
      <c r="M768" s="7"/>
      <c r="Q768" s="6"/>
      <c r="AC768" s="6"/>
    </row>
    <row r="769" spans="3:29" s="1" customFormat="1" ht="13.2" x14ac:dyDescent="0.3">
      <c r="C769" s="5"/>
      <c r="D769" s="6"/>
      <c r="E769" s="6"/>
      <c r="F769" s="7"/>
      <c r="G769" s="7"/>
      <c r="I769" s="5"/>
      <c r="J769" s="6"/>
      <c r="K769" s="6"/>
      <c r="L769" s="7"/>
      <c r="M769" s="7"/>
      <c r="Q769" s="6"/>
      <c r="AC769" s="6"/>
    </row>
    <row r="770" spans="3:29" s="1" customFormat="1" ht="13.2" x14ac:dyDescent="0.3">
      <c r="C770" s="5"/>
      <c r="D770" s="6"/>
      <c r="E770" s="6"/>
      <c r="F770" s="7"/>
      <c r="G770" s="7"/>
      <c r="I770" s="5"/>
      <c r="J770" s="6"/>
      <c r="K770" s="6"/>
      <c r="L770" s="7"/>
      <c r="M770" s="7"/>
      <c r="Q770" s="6"/>
      <c r="AC770" s="6"/>
    </row>
    <row r="771" spans="3:29" s="1" customFormat="1" ht="13.2" x14ac:dyDescent="0.3">
      <c r="C771" s="5"/>
      <c r="D771" s="6"/>
      <c r="E771" s="6"/>
      <c r="F771" s="7"/>
      <c r="G771" s="7"/>
      <c r="I771" s="5"/>
      <c r="J771" s="6"/>
      <c r="K771" s="6"/>
      <c r="L771" s="7"/>
      <c r="M771" s="7"/>
      <c r="Q771" s="6"/>
      <c r="AC771" s="6"/>
    </row>
    <row r="772" spans="3:29" s="1" customFormat="1" ht="13.2" x14ac:dyDescent="0.3">
      <c r="C772" s="5"/>
      <c r="D772" s="6"/>
      <c r="E772" s="6"/>
      <c r="F772" s="7"/>
      <c r="G772" s="7"/>
      <c r="I772" s="5"/>
      <c r="J772" s="6"/>
      <c r="K772" s="6"/>
      <c r="L772" s="7"/>
      <c r="M772" s="7"/>
      <c r="Q772" s="6"/>
      <c r="AC772" s="6"/>
    </row>
    <row r="773" spans="3:29" s="1" customFormat="1" ht="13.2" x14ac:dyDescent="0.3">
      <c r="C773" s="5"/>
      <c r="D773" s="6"/>
      <c r="E773" s="6"/>
      <c r="F773" s="7"/>
      <c r="G773" s="7"/>
      <c r="I773" s="5"/>
      <c r="J773" s="6"/>
      <c r="K773" s="6"/>
      <c r="L773" s="7"/>
      <c r="M773" s="7"/>
      <c r="Q773" s="6"/>
      <c r="AC773" s="6"/>
    </row>
    <row r="774" spans="3:29" s="1" customFormat="1" ht="13.2" x14ac:dyDescent="0.3">
      <c r="C774" s="5"/>
      <c r="D774" s="6"/>
      <c r="E774" s="6"/>
      <c r="F774" s="7"/>
      <c r="G774" s="7"/>
      <c r="I774" s="5"/>
      <c r="J774" s="6"/>
      <c r="K774" s="6"/>
      <c r="L774" s="7"/>
      <c r="M774" s="7"/>
      <c r="Q774" s="6"/>
      <c r="AC774" s="6"/>
    </row>
    <row r="775" spans="3:29" s="1" customFormat="1" ht="13.2" x14ac:dyDescent="0.3">
      <c r="C775" s="5"/>
      <c r="D775" s="6"/>
      <c r="E775" s="6"/>
      <c r="F775" s="7"/>
      <c r="G775" s="7"/>
      <c r="I775" s="5"/>
      <c r="J775" s="6"/>
      <c r="K775" s="6"/>
      <c r="L775" s="7"/>
      <c r="M775" s="7"/>
      <c r="Q775" s="6"/>
      <c r="AC775" s="6"/>
    </row>
    <row r="776" spans="3:29" s="1" customFormat="1" ht="13.2" x14ac:dyDescent="0.3">
      <c r="C776" s="5"/>
      <c r="D776" s="6"/>
      <c r="E776" s="6"/>
      <c r="F776" s="7"/>
      <c r="G776" s="7"/>
      <c r="I776" s="5"/>
      <c r="J776" s="6"/>
      <c r="K776" s="6"/>
      <c r="L776" s="7"/>
      <c r="M776" s="7"/>
      <c r="Q776" s="6"/>
      <c r="AC776" s="6"/>
    </row>
    <row r="777" spans="3:29" s="1" customFormat="1" ht="13.2" x14ac:dyDescent="0.3">
      <c r="C777" s="5"/>
      <c r="D777" s="6"/>
      <c r="E777" s="6"/>
      <c r="F777" s="7"/>
      <c r="G777" s="7"/>
      <c r="I777" s="5"/>
      <c r="J777" s="6"/>
      <c r="K777" s="6"/>
      <c r="L777" s="7"/>
      <c r="M777" s="7"/>
      <c r="Q777" s="6"/>
      <c r="AC777" s="6"/>
    </row>
    <row r="778" spans="3:29" s="1" customFormat="1" ht="13.2" x14ac:dyDescent="0.3">
      <c r="C778" s="5"/>
      <c r="D778" s="6"/>
      <c r="E778" s="6"/>
      <c r="F778" s="7"/>
      <c r="G778" s="7"/>
      <c r="I778" s="5"/>
      <c r="J778" s="6"/>
      <c r="K778" s="6"/>
      <c r="L778" s="7"/>
      <c r="M778" s="7"/>
      <c r="Q778" s="6"/>
      <c r="AC778" s="6"/>
    </row>
    <row r="779" spans="3:29" s="1" customFormat="1" ht="13.2" x14ac:dyDescent="0.3">
      <c r="C779" s="5"/>
      <c r="D779" s="6"/>
      <c r="E779" s="6"/>
      <c r="F779" s="7"/>
      <c r="G779" s="7"/>
      <c r="I779" s="5"/>
      <c r="J779" s="6"/>
      <c r="K779" s="6"/>
      <c r="L779" s="7"/>
      <c r="M779" s="7"/>
      <c r="Q779" s="6"/>
      <c r="AC779" s="6"/>
    </row>
    <row r="780" spans="3:29" s="1" customFormat="1" ht="13.2" x14ac:dyDescent="0.3">
      <c r="C780" s="5"/>
      <c r="D780" s="6"/>
      <c r="E780" s="6"/>
      <c r="F780" s="7"/>
      <c r="G780" s="7"/>
      <c r="I780" s="5"/>
      <c r="J780" s="6"/>
      <c r="K780" s="6"/>
      <c r="L780" s="7"/>
      <c r="M780" s="7"/>
      <c r="Q780" s="6"/>
      <c r="AC780" s="6"/>
    </row>
    <row r="781" spans="3:29" s="1" customFormat="1" ht="13.2" x14ac:dyDescent="0.3">
      <c r="C781" s="5"/>
      <c r="D781" s="6"/>
      <c r="E781" s="6"/>
      <c r="F781" s="7"/>
      <c r="G781" s="7"/>
      <c r="I781" s="5"/>
      <c r="J781" s="6"/>
      <c r="K781" s="6"/>
      <c r="L781" s="7"/>
      <c r="M781" s="7"/>
      <c r="Q781" s="6"/>
      <c r="AC781" s="6"/>
    </row>
    <row r="782" spans="3:29" s="1" customFormat="1" ht="13.2" x14ac:dyDescent="0.3">
      <c r="C782" s="5"/>
      <c r="D782" s="6"/>
      <c r="E782" s="6"/>
      <c r="F782" s="7"/>
      <c r="G782" s="7"/>
      <c r="I782" s="5"/>
      <c r="J782" s="6"/>
      <c r="K782" s="6"/>
      <c r="L782" s="7"/>
      <c r="M782" s="7"/>
      <c r="Q782" s="6"/>
      <c r="AC782" s="6"/>
    </row>
    <row r="783" spans="3:29" s="1" customFormat="1" ht="13.2" x14ac:dyDescent="0.3">
      <c r="C783" s="5"/>
      <c r="D783" s="6"/>
      <c r="E783" s="6"/>
      <c r="F783" s="7"/>
      <c r="G783" s="7"/>
      <c r="I783" s="5"/>
      <c r="J783" s="6"/>
      <c r="K783" s="6"/>
      <c r="L783" s="7"/>
      <c r="M783" s="7"/>
      <c r="Q783" s="6"/>
      <c r="AC783" s="6"/>
    </row>
    <row r="784" spans="3:29" s="1" customFormat="1" ht="13.2" x14ac:dyDescent="0.3">
      <c r="C784" s="5"/>
      <c r="D784" s="6"/>
      <c r="E784" s="6"/>
      <c r="F784" s="7"/>
      <c r="G784" s="7"/>
      <c r="I784" s="5"/>
      <c r="J784" s="6"/>
      <c r="K784" s="6"/>
      <c r="L784" s="7"/>
      <c r="M784" s="7"/>
      <c r="Q784" s="6"/>
      <c r="AC784" s="6"/>
    </row>
    <row r="785" spans="3:29" s="1" customFormat="1" ht="13.2" x14ac:dyDescent="0.3">
      <c r="C785" s="5"/>
      <c r="D785" s="6"/>
      <c r="E785" s="6"/>
      <c r="F785" s="7"/>
      <c r="G785" s="7"/>
      <c r="I785" s="5"/>
      <c r="J785" s="6"/>
      <c r="K785" s="6"/>
      <c r="L785" s="7"/>
      <c r="M785" s="7"/>
      <c r="Q785" s="6"/>
      <c r="AC785" s="6"/>
    </row>
    <row r="786" spans="3:29" s="1" customFormat="1" ht="13.2" x14ac:dyDescent="0.3">
      <c r="C786" s="5"/>
      <c r="D786" s="6"/>
      <c r="E786" s="6"/>
      <c r="F786" s="7"/>
      <c r="G786" s="7"/>
      <c r="I786" s="5"/>
      <c r="J786" s="6"/>
      <c r="K786" s="6"/>
      <c r="L786" s="7"/>
      <c r="M786" s="7"/>
      <c r="Q786" s="6"/>
      <c r="AC786" s="6"/>
    </row>
    <row r="787" spans="3:29" s="1" customFormat="1" ht="13.2" x14ac:dyDescent="0.3">
      <c r="C787" s="5"/>
      <c r="D787" s="6"/>
      <c r="E787" s="6"/>
      <c r="F787" s="7"/>
      <c r="G787" s="7"/>
      <c r="I787" s="5"/>
      <c r="J787" s="6"/>
      <c r="K787" s="6"/>
      <c r="L787" s="7"/>
      <c r="M787" s="7"/>
      <c r="Q787" s="6"/>
      <c r="AC787" s="6"/>
    </row>
    <row r="788" spans="3:29" s="1" customFormat="1" ht="13.2" x14ac:dyDescent="0.3">
      <c r="C788" s="5"/>
      <c r="D788" s="6"/>
      <c r="E788" s="6"/>
      <c r="F788" s="7"/>
      <c r="G788" s="7"/>
      <c r="I788" s="5"/>
      <c r="J788" s="6"/>
      <c r="K788" s="6"/>
      <c r="L788" s="7"/>
      <c r="M788" s="7"/>
      <c r="Q788" s="6"/>
      <c r="AC788" s="6"/>
    </row>
    <row r="789" spans="3:29" s="1" customFormat="1" ht="13.2" x14ac:dyDescent="0.3">
      <c r="C789" s="5"/>
      <c r="D789" s="6"/>
      <c r="E789" s="6"/>
      <c r="F789" s="7"/>
      <c r="G789" s="7"/>
      <c r="I789" s="5"/>
      <c r="J789" s="6"/>
      <c r="K789" s="6"/>
      <c r="L789" s="7"/>
      <c r="M789" s="7"/>
      <c r="Q789" s="6"/>
      <c r="AC789" s="6"/>
    </row>
    <row r="790" spans="3:29" s="1" customFormat="1" ht="13.2" x14ac:dyDescent="0.3">
      <c r="C790" s="5"/>
      <c r="D790" s="6"/>
      <c r="E790" s="6"/>
      <c r="F790" s="7"/>
      <c r="G790" s="7"/>
      <c r="I790" s="5"/>
      <c r="J790" s="6"/>
      <c r="K790" s="6"/>
      <c r="L790" s="7"/>
      <c r="M790" s="7"/>
      <c r="Q790" s="6"/>
      <c r="AC790" s="6"/>
    </row>
    <row r="791" spans="3:29" s="1" customFormat="1" ht="13.2" x14ac:dyDescent="0.3">
      <c r="C791" s="5"/>
      <c r="D791" s="6"/>
      <c r="E791" s="6"/>
      <c r="F791" s="7"/>
      <c r="G791" s="7"/>
      <c r="I791" s="5"/>
      <c r="J791" s="6"/>
      <c r="K791" s="6"/>
      <c r="L791" s="7"/>
      <c r="M791" s="7"/>
      <c r="Q791" s="6"/>
      <c r="AC791" s="6"/>
    </row>
    <row r="792" spans="3:29" s="1" customFormat="1" ht="13.2" x14ac:dyDescent="0.3">
      <c r="C792" s="5"/>
      <c r="D792" s="6"/>
      <c r="E792" s="6"/>
      <c r="F792" s="7"/>
      <c r="G792" s="7"/>
      <c r="I792" s="5"/>
      <c r="J792" s="6"/>
      <c r="K792" s="6"/>
      <c r="L792" s="7"/>
      <c r="M792" s="7"/>
      <c r="Q792" s="6"/>
      <c r="AC792" s="6"/>
    </row>
    <row r="793" spans="3:29" s="1" customFormat="1" ht="13.2" x14ac:dyDescent="0.3">
      <c r="C793" s="5"/>
      <c r="D793" s="6"/>
      <c r="E793" s="6"/>
      <c r="F793" s="7"/>
      <c r="G793" s="7"/>
      <c r="I793" s="5"/>
      <c r="J793" s="6"/>
      <c r="K793" s="6"/>
      <c r="L793" s="7"/>
      <c r="M793" s="7"/>
      <c r="Q793" s="6"/>
      <c r="AC793" s="6"/>
    </row>
    <row r="794" spans="3:29" s="1" customFormat="1" ht="13.2" x14ac:dyDescent="0.3">
      <c r="C794" s="5"/>
      <c r="D794" s="6"/>
      <c r="E794" s="6"/>
      <c r="F794" s="7"/>
      <c r="G794" s="7"/>
      <c r="I794" s="5"/>
      <c r="J794" s="6"/>
      <c r="K794" s="6"/>
      <c r="L794" s="7"/>
      <c r="M794" s="7"/>
      <c r="Q794" s="6"/>
      <c r="AC794" s="6"/>
    </row>
    <row r="795" spans="3:29" s="1" customFormat="1" ht="13.2" x14ac:dyDescent="0.3">
      <c r="C795" s="5"/>
      <c r="D795" s="6"/>
      <c r="E795" s="6"/>
      <c r="F795" s="7"/>
      <c r="G795" s="7"/>
      <c r="I795" s="5"/>
      <c r="J795" s="6"/>
      <c r="K795" s="6"/>
      <c r="L795" s="7"/>
      <c r="M795" s="7"/>
      <c r="Q795" s="6"/>
      <c r="AC795" s="6"/>
    </row>
    <row r="796" spans="3:29" s="1" customFormat="1" ht="13.2" x14ac:dyDescent="0.3">
      <c r="C796" s="5"/>
      <c r="D796" s="6"/>
      <c r="E796" s="6"/>
      <c r="F796" s="7"/>
      <c r="G796" s="7"/>
      <c r="I796" s="5"/>
      <c r="J796" s="6"/>
      <c r="K796" s="6"/>
      <c r="L796" s="7"/>
      <c r="M796" s="7"/>
      <c r="Q796" s="6"/>
      <c r="AC796" s="6"/>
    </row>
    <row r="797" spans="3:29" s="1" customFormat="1" ht="13.2" x14ac:dyDescent="0.3">
      <c r="C797" s="5"/>
      <c r="D797" s="6"/>
      <c r="E797" s="6"/>
      <c r="F797" s="7"/>
      <c r="G797" s="7"/>
      <c r="I797" s="5"/>
      <c r="J797" s="6"/>
      <c r="K797" s="6"/>
      <c r="L797" s="7"/>
      <c r="M797" s="7"/>
      <c r="Q797" s="6"/>
      <c r="AC797" s="6"/>
    </row>
    <row r="798" spans="3:29" s="1" customFormat="1" ht="13.2" x14ac:dyDescent="0.3">
      <c r="C798" s="5"/>
      <c r="D798" s="6"/>
      <c r="E798" s="6"/>
      <c r="F798" s="7"/>
      <c r="G798" s="7"/>
      <c r="I798" s="5"/>
      <c r="J798" s="6"/>
      <c r="K798" s="6"/>
      <c r="L798" s="7"/>
      <c r="M798" s="7"/>
      <c r="Q798" s="6"/>
      <c r="AC798" s="6"/>
    </row>
    <row r="799" spans="3:29" s="1" customFormat="1" ht="13.2" x14ac:dyDescent="0.3">
      <c r="C799" s="5"/>
      <c r="D799" s="6"/>
      <c r="E799" s="6"/>
      <c r="F799" s="7"/>
      <c r="G799" s="7"/>
      <c r="I799" s="5"/>
      <c r="J799" s="6"/>
      <c r="K799" s="6"/>
      <c r="L799" s="7"/>
      <c r="M799" s="7"/>
      <c r="Q799" s="6"/>
      <c r="AC799" s="6"/>
    </row>
    <row r="800" spans="3:29" s="1" customFormat="1" ht="13.2" x14ac:dyDescent="0.3">
      <c r="C800" s="5"/>
      <c r="D800" s="6"/>
      <c r="E800" s="6"/>
      <c r="F800" s="7"/>
      <c r="G800" s="7"/>
      <c r="I800" s="5"/>
      <c r="J800" s="6"/>
      <c r="K800" s="6"/>
      <c r="L800" s="7"/>
      <c r="M800" s="7"/>
      <c r="Q800" s="6"/>
      <c r="AC800" s="6"/>
    </row>
    <row r="801" spans="3:29" s="1" customFormat="1" ht="13.2" x14ac:dyDescent="0.3">
      <c r="C801" s="5"/>
      <c r="D801" s="6"/>
      <c r="E801" s="6"/>
      <c r="F801" s="7"/>
      <c r="G801" s="7"/>
      <c r="I801" s="5"/>
      <c r="J801" s="6"/>
      <c r="K801" s="6"/>
      <c r="L801" s="7"/>
      <c r="M801" s="7"/>
      <c r="Q801" s="6"/>
      <c r="AC801" s="6"/>
    </row>
    <row r="802" spans="3:29" s="1" customFormat="1" ht="13.2" x14ac:dyDescent="0.3">
      <c r="C802" s="5"/>
      <c r="D802" s="6"/>
      <c r="E802" s="6"/>
      <c r="F802" s="7"/>
      <c r="G802" s="7"/>
      <c r="I802" s="5"/>
      <c r="J802" s="6"/>
      <c r="K802" s="6"/>
      <c r="L802" s="7"/>
      <c r="M802" s="7"/>
      <c r="Q802" s="6"/>
      <c r="AC802" s="6"/>
    </row>
    <row r="803" spans="3:29" s="1" customFormat="1" ht="13.2" x14ac:dyDescent="0.3">
      <c r="C803" s="5"/>
      <c r="D803" s="6"/>
      <c r="E803" s="6"/>
      <c r="F803" s="7"/>
      <c r="G803" s="7"/>
      <c r="I803" s="5"/>
      <c r="J803" s="6"/>
      <c r="K803" s="6"/>
      <c r="L803" s="7"/>
      <c r="M803" s="7"/>
      <c r="Q803" s="6"/>
      <c r="AC803" s="6"/>
    </row>
    <row r="804" spans="3:29" s="1" customFormat="1" ht="13.2" x14ac:dyDescent="0.3">
      <c r="C804" s="5"/>
      <c r="D804" s="6"/>
      <c r="E804" s="6"/>
      <c r="F804" s="7"/>
      <c r="G804" s="7"/>
      <c r="I804" s="5"/>
      <c r="J804" s="6"/>
      <c r="K804" s="6"/>
      <c r="L804" s="7"/>
      <c r="M804" s="7"/>
      <c r="Q804" s="6"/>
      <c r="AC804" s="6"/>
    </row>
    <row r="805" spans="3:29" s="1" customFormat="1" ht="13.2" x14ac:dyDescent="0.3">
      <c r="C805" s="5"/>
      <c r="D805" s="6"/>
      <c r="E805" s="6"/>
      <c r="F805" s="7"/>
      <c r="G805" s="7"/>
      <c r="I805" s="5"/>
      <c r="J805" s="6"/>
      <c r="K805" s="6"/>
      <c r="L805" s="7"/>
      <c r="M805" s="7"/>
      <c r="Q805" s="6"/>
      <c r="AC805" s="6"/>
    </row>
    <row r="806" spans="3:29" s="1" customFormat="1" ht="13.2" x14ac:dyDescent="0.3">
      <c r="C806" s="5"/>
      <c r="D806" s="6"/>
      <c r="E806" s="6"/>
      <c r="F806" s="7"/>
      <c r="G806" s="7"/>
      <c r="I806" s="5"/>
      <c r="J806" s="6"/>
      <c r="K806" s="6"/>
      <c r="L806" s="7"/>
      <c r="M806" s="7"/>
      <c r="Q806" s="6"/>
      <c r="AC806" s="6"/>
    </row>
    <row r="807" spans="3:29" s="1" customFormat="1" ht="13.2" x14ac:dyDescent="0.3">
      <c r="C807" s="5"/>
      <c r="D807" s="6"/>
      <c r="E807" s="6"/>
      <c r="F807" s="7"/>
      <c r="G807" s="7"/>
      <c r="I807" s="5"/>
      <c r="J807" s="6"/>
      <c r="K807" s="6"/>
      <c r="L807" s="7"/>
      <c r="M807" s="7"/>
      <c r="Q807" s="6"/>
      <c r="AC807" s="6"/>
    </row>
    <row r="808" spans="3:29" s="1" customFormat="1" ht="13.2" x14ac:dyDescent="0.3">
      <c r="C808" s="5"/>
      <c r="D808" s="6"/>
      <c r="E808" s="6"/>
      <c r="F808" s="7"/>
      <c r="G808" s="7"/>
      <c r="I808" s="5"/>
      <c r="J808" s="6"/>
      <c r="K808" s="6"/>
      <c r="L808" s="7"/>
      <c r="M808" s="7"/>
      <c r="Q808" s="6"/>
      <c r="AC808" s="6"/>
    </row>
    <row r="809" spans="3:29" s="1" customFormat="1" ht="13.2" x14ac:dyDescent="0.3">
      <c r="C809" s="5"/>
      <c r="D809" s="6"/>
      <c r="E809" s="6"/>
      <c r="F809" s="7"/>
      <c r="G809" s="7"/>
      <c r="I809" s="5"/>
      <c r="J809" s="6"/>
      <c r="K809" s="6"/>
      <c r="L809" s="7"/>
      <c r="M809" s="7"/>
      <c r="Q809" s="6"/>
      <c r="AC809" s="6"/>
    </row>
    <row r="810" spans="3:29" s="1" customFormat="1" ht="13.2" x14ac:dyDescent="0.3">
      <c r="C810" s="5"/>
      <c r="D810" s="6"/>
      <c r="E810" s="6"/>
      <c r="F810" s="7"/>
      <c r="G810" s="7"/>
      <c r="I810" s="5"/>
      <c r="J810" s="6"/>
      <c r="K810" s="6"/>
      <c r="L810" s="7"/>
      <c r="M810" s="7"/>
      <c r="Q810" s="6"/>
      <c r="AC810" s="6"/>
    </row>
    <row r="811" spans="3:29" s="1" customFormat="1" ht="13.2" x14ac:dyDescent="0.3">
      <c r="C811" s="5"/>
      <c r="D811" s="6"/>
      <c r="E811" s="6"/>
      <c r="F811" s="7"/>
      <c r="G811" s="7"/>
      <c r="I811" s="5"/>
      <c r="J811" s="6"/>
      <c r="K811" s="6"/>
      <c r="L811" s="7"/>
      <c r="M811" s="7"/>
      <c r="Q811" s="6"/>
      <c r="AC811" s="6"/>
    </row>
    <row r="812" spans="3:29" s="1" customFormat="1" ht="13.2" x14ac:dyDescent="0.3">
      <c r="C812" s="5"/>
      <c r="D812" s="6"/>
      <c r="E812" s="6"/>
      <c r="F812" s="7"/>
      <c r="G812" s="7"/>
      <c r="I812" s="5"/>
      <c r="J812" s="6"/>
      <c r="K812" s="6"/>
      <c r="L812" s="7"/>
      <c r="M812" s="7"/>
      <c r="Q812" s="6"/>
      <c r="AC812" s="6"/>
    </row>
    <row r="813" spans="3:29" s="1" customFormat="1" ht="13.2" x14ac:dyDescent="0.3">
      <c r="C813" s="5"/>
      <c r="D813" s="6"/>
      <c r="E813" s="6"/>
      <c r="F813" s="7"/>
      <c r="G813" s="7"/>
      <c r="I813" s="5"/>
      <c r="J813" s="6"/>
      <c r="K813" s="6"/>
      <c r="L813" s="7"/>
      <c r="M813" s="7"/>
      <c r="Q813" s="6"/>
      <c r="AC813" s="6"/>
    </row>
    <row r="814" spans="3:29" s="1" customFormat="1" ht="13.2" x14ac:dyDescent="0.3">
      <c r="C814" s="5"/>
      <c r="D814" s="6"/>
      <c r="E814" s="6"/>
      <c r="F814" s="7"/>
      <c r="G814" s="7"/>
      <c r="I814" s="5"/>
      <c r="J814" s="6"/>
      <c r="K814" s="6"/>
      <c r="L814" s="7"/>
      <c r="M814" s="7"/>
      <c r="Q814" s="6"/>
      <c r="AC814" s="6"/>
    </row>
    <row r="815" spans="3:29" s="1" customFormat="1" ht="13.2" x14ac:dyDescent="0.3">
      <c r="C815" s="5"/>
      <c r="D815" s="6"/>
      <c r="E815" s="6"/>
      <c r="F815" s="7"/>
      <c r="G815" s="7"/>
      <c r="I815" s="5"/>
      <c r="J815" s="6"/>
      <c r="K815" s="6"/>
      <c r="L815" s="7"/>
      <c r="M815" s="7"/>
      <c r="Q815" s="6"/>
      <c r="AC815" s="6"/>
    </row>
    <row r="816" spans="3:29" s="1" customFormat="1" ht="13.2" x14ac:dyDescent="0.3">
      <c r="C816" s="5"/>
      <c r="D816" s="6"/>
      <c r="E816" s="6"/>
      <c r="F816" s="7"/>
      <c r="G816" s="7"/>
      <c r="I816" s="5"/>
      <c r="J816" s="6"/>
      <c r="K816" s="6"/>
      <c r="L816" s="7"/>
      <c r="M816" s="7"/>
      <c r="Q816" s="6"/>
      <c r="AC816" s="6"/>
    </row>
    <row r="817" spans="3:29" s="1" customFormat="1" ht="13.2" x14ac:dyDescent="0.3">
      <c r="C817" s="5"/>
      <c r="D817" s="6"/>
      <c r="E817" s="6"/>
      <c r="F817" s="7"/>
      <c r="G817" s="7"/>
      <c r="I817" s="5"/>
      <c r="J817" s="6"/>
      <c r="K817" s="6"/>
      <c r="L817" s="7"/>
      <c r="M817" s="7"/>
      <c r="Q817" s="6"/>
      <c r="AC817" s="6"/>
    </row>
    <row r="818" spans="3:29" s="1" customFormat="1" ht="13.2" x14ac:dyDescent="0.3">
      <c r="C818" s="5"/>
      <c r="D818" s="6"/>
      <c r="E818" s="6"/>
      <c r="F818" s="7"/>
      <c r="G818" s="7"/>
      <c r="I818" s="5"/>
      <c r="J818" s="6"/>
      <c r="K818" s="6"/>
      <c r="L818" s="7"/>
      <c r="M818" s="7"/>
      <c r="Q818" s="6"/>
      <c r="AC818" s="6"/>
    </row>
    <row r="819" spans="3:29" s="1" customFormat="1" ht="13.2" x14ac:dyDescent="0.3">
      <c r="C819" s="5"/>
      <c r="D819" s="6"/>
      <c r="E819" s="6"/>
      <c r="F819" s="7"/>
      <c r="G819" s="7"/>
      <c r="I819" s="5"/>
      <c r="J819" s="6"/>
      <c r="K819" s="6"/>
      <c r="L819" s="7"/>
      <c r="M819" s="7"/>
      <c r="Q819" s="6"/>
      <c r="AC819" s="6"/>
    </row>
    <row r="820" spans="3:29" s="1" customFormat="1" ht="13.2" x14ac:dyDescent="0.3">
      <c r="C820" s="5"/>
      <c r="D820" s="6"/>
      <c r="E820" s="6"/>
      <c r="F820" s="7"/>
      <c r="G820" s="7"/>
      <c r="I820" s="5"/>
      <c r="J820" s="6"/>
      <c r="K820" s="6"/>
      <c r="L820" s="7"/>
      <c r="M820" s="7"/>
      <c r="Q820" s="6"/>
      <c r="AC820" s="6"/>
    </row>
    <row r="821" spans="3:29" s="1" customFormat="1" ht="13.2" x14ac:dyDescent="0.3">
      <c r="C821" s="5"/>
      <c r="D821" s="6"/>
      <c r="E821" s="6"/>
      <c r="F821" s="7"/>
      <c r="G821" s="7"/>
      <c r="I821" s="5"/>
      <c r="J821" s="6"/>
      <c r="K821" s="6"/>
      <c r="L821" s="7"/>
      <c r="M821" s="7"/>
      <c r="Q821" s="6"/>
      <c r="AC821" s="6"/>
    </row>
    <row r="822" spans="3:29" s="1" customFormat="1" ht="13.2" x14ac:dyDescent="0.3">
      <c r="C822" s="5"/>
      <c r="D822" s="6"/>
      <c r="E822" s="6"/>
      <c r="F822" s="7"/>
      <c r="G822" s="7"/>
      <c r="I822" s="5"/>
      <c r="J822" s="6"/>
      <c r="K822" s="6"/>
      <c r="L822" s="7"/>
      <c r="M822" s="7"/>
      <c r="Q822" s="6"/>
      <c r="AC822" s="6"/>
    </row>
    <row r="823" spans="3:29" s="1" customFormat="1" ht="13.2" x14ac:dyDescent="0.3">
      <c r="C823" s="5"/>
      <c r="D823" s="6"/>
      <c r="E823" s="6"/>
      <c r="F823" s="7"/>
      <c r="G823" s="7"/>
      <c r="I823" s="5"/>
      <c r="J823" s="6"/>
      <c r="K823" s="6"/>
      <c r="L823" s="7"/>
      <c r="M823" s="7"/>
      <c r="Q823" s="6"/>
      <c r="AC823" s="6"/>
    </row>
    <row r="824" spans="3:29" s="1" customFormat="1" ht="13.2" x14ac:dyDescent="0.3">
      <c r="C824" s="5"/>
      <c r="D824" s="6"/>
      <c r="E824" s="6"/>
      <c r="F824" s="7"/>
      <c r="G824" s="7"/>
      <c r="I824" s="5"/>
      <c r="J824" s="6"/>
      <c r="K824" s="6"/>
      <c r="L824" s="7"/>
      <c r="M824" s="7"/>
      <c r="Q824" s="6"/>
      <c r="AC824" s="6"/>
    </row>
    <row r="825" spans="3:29" s="1" customFormat="1" ht="13.2" x14ac:dyDescent="0.3">
      <c r="C825" s="5"/>
      <c r="D825" s="6"/>
      <c r="E825" s="6"/>
      <c r="F825" s="7"/>
      <c r="G825" s="7"/>
      <c r="I825" s="5"/>
      <c r="J825" s="6"/>
      <c r="K825" s="6"/>
      <c r="L825" s="7"/>
      <c r="M825" s="7"/>
      <c r="Q825" s="6"/>
      <c r="AC825" s="6"/>
    </row>
    <row r="826" spans="3:29" s="1" customFormat="1" ht="13.2" x14ac:dyDescent="0.3">
      <c r="C826" s="5"/>
      <c r="D826" s="6"/>
      <c r="E826" s="6"/>
      <c r="F826" s="7"/>
      <c r="G826" s="7"/>
      <c r="I826" s="5"/>
      <c r="J826" s="6"/>
      <c r="K826" s="6"/>
      <c r="L826" s="7"/>
      <c r="M826" s="7"/>
      <c r="Q826" s="6"/>
      <c r="AC826" s="6"/>
    </row>
    <row r="827" spans="3:29" s="1" customFormat="1" ht="13.2" x14ac:dyDescent="0.3">
      <c r="C827" s="5"/>
      <c r="D827" s="6"/>
      <c r="E827" s="6"/>
      <c r="F827" s="7"/>
      <c r="G827" s="7"/>
      <c r="I827" s="5"/>
      <c r="J827" s="6"/>
      <c r="K827" s="6"/>
      <c r="L827" s="7"/>
      <c r="M827" s="7"/>
      <c r="Q827" s="6"/>
      <c r="AC827" s="6"/>
    </row>
    <row r="828" spans="3:29" s="1" customFormat="1" ht="13.2" x14ac:dyDescent="0.3">
      <c r="C828" s="5"/>
      <c r="D828" s="6"/>
      <c r="E828" s="6"/>
      <c r="F828" s="7"/>
      <c r="G828" s="7"/>
      <c r="I828" s="5"/>
      <c r="J828" s="6"/>
      <c r="K828" s="6"/>
      <c r="L828" s="7"/>
      <c r="M828" s="7"/>
      <c r="Q828" s="6"/>
      <c r="AC828" s="6"/>
    </row>
    <row r="829" spans="3:29" s="1" customFormat="1" ht="13.2" x14ac:dyDescent="0.3">
      <c r="C829" s="5"/>
      <c r="D829" s="6"/>
      <c r="E829" s="6"/>
      <c r="F829" s="7"/>
      <c r="G829" s="7"/>
      <c r="I829" s="5"/>
      <c r="J829" s="6"/>
      <c r="K829" s="6"/>
      <c r="L829" s="7"/>
      <c r="M829" s="7"/>
      <c r="Q829" s="6"/>
      <c r="AC829" s="6"/>
    </row>
    <row r="830" spans="3:29" s="1" customFormat="1" ht="13.2" x14ac:dyDescent="0.3">
      <c r="C830" s="5"/>
      <c r="D830" s="6"/>
      <c r="E830" s="6"/>
      <c r="F830" s="7"/>
      <c r="G830" s="7"/>
      <c r="I830" s="5"/>
      <c r="J830" s="6"/>
      <c r="K830" s="6"/>
      <c r="L830" s="7"/>
      <c r="M830" s="7"/>
      <c r="Q830" s="6"/>
      <c r="AC830" s="6"/>
    </row>
    <row r="831" spans="3:29" s="1" customFormat="1" ht="13.2" x14ac:dyDescent="0.3">
      <c r="C831" s="5"/>
      <c r="D831" s="6"/>
      <c r="E831" s="6"/>
      <c r="F831" s="7"/>
      <c r="G831" s="7"/>
      <c r="I831" s="5"/>
      <c r="J831" s="6"/>
      <c r="K831" s="6"/>
      <c r="L831" s="7"/>
      <c r="M831" s="7"/>
      <c r="Q831" s="6"/>
      <c r="AC831" s="6"/>
    </row>
    <row r="832" spans="3:29" s="1" customFormat="1" ht="13.2" x14ac:dyDescent="0.3">
      <c r="C832" s="5"/>
      <c r="D832" s="6"/>
      <c r="E832" s="6"/>
      <c r="F832" s="7"/>
      <c r="G832" s="7"/>
      <c r="I832" s="5"/>
      <c r="J832" s="6"/>
      <c r="K832" s="6"/>
      <c r="L832" s="7"/>
      <c r="M832" s="7"/>
      <c r="Q832" s="6"/>
      <c r="AC832" s="6"/>
    </row>
    <row r="833" spans="3:29" s="1" customFormat="1" ht="13.2" x14ac:dyDescent="0.3">
      <c r="C833" s="5"/>
      <c r="D833" s="6"/>
      <c r="E833" s="6"/>
      <c r="F833" s="7"/>
      <c r="G833" s="7"/>
      <c r="I833" s="5"/>
      <c r="J833" s="6"/>
      <c r="K833" s="6"/>
      <c r="L833" s="7"/>
      <c r="M833" s="7"/>
      <c r="Q833" s="6"/>
      <c r="AC833" s="6"/>
    </row>
    <row r="834" spans="3:29" s="1" customFormat="1" ht="13.2" x14ac:dyDescent="0.3">
      <c r="C834" s="5"/>
      <c r="D834" s="6"/>
      <c r="E834" s="6"/>
      <c r="F834" s="7"/>
      <c r="G834" s="7"/>
      <c r="I834" s="5"/>
      <c r="J834" s="6"/>
      <c r="K834" s="6"/>
      <c r="L834" s="7"/>
      <c r="M834" s="7"/>
      <c r="Q834" s="6"/>
      <c r="AC834" s="6"/>
    </row>
    <row r="835" spans="3:29" s="1" customFormat="1" ht="13.2" x14ac:dyDescent="0.3">
      <c r="C835" s="5"/>
      <c r="D835" s="6"/>
      <c r="E835" s="6"/>
      <c r="F835" s="7"/>
      <c r="G835" s="7"/>
      <c r="I835" s="5"/>
      <c r="J835" s="6"/>
      <c r="K835" s="6"/>
      <c r="L835" s="7"/>
      <c r="M835" s="7"/>
      <c r="Q835" s="6"/>
      <c r="AC835" s="6"/>
    </row>
    <row r="836" spans="3:29" s="1" customFormat="1" ht="13.2" x14ac:dyDescent="0.3">
      <c r="C836" s="5"/>
      <c r="D836" s="6"/>
      <c r="E836" s="6"/>
      <c r="F836" s="7"/>
      <c r="G836" s="7"/>
      <c r="I836" s="5"/>
      <c r="J836" s="6"/>
      <c r="K836" s="6"/>
      <c r="L836" s="7"/>
      <c r="M836" s="7"/>
      <c r="Q836" s="6"/>
      <c r="AC836" s="6"/>
    </row>
    <row r="837" spans="3:29" s="1" customFormat="1" ht="13.2" x14ac:dyDescent="0.3">
      <c r="C837" s="5"/>
      <c r="D837" s="6"/>
      <c r="E837" s="6"/>
      <c r="F837" s="7"/>
      <c r="G837" s="7"/>
      <c r="I837" s="5"/>
      <c r="J837" s="6"/>
      <c r="K837" s="6"/>
      <c r="L837" s="7"/>
      <c r="M837" s="7"/>
      <c r="Q837" s="6"/>
      <c r="AC837" s="6"/>
    </row>
    <row r="838" spans="3:29" s="1" customFormat="1" ht="13.2" x14ac:dyDescent="0.3">
      <c r="C838" s="5"/>
      <c r="D838" s="6"/>
      <c r="E838" s="6"/>
      <c r="F838" s="7"/>
      <c r="G838" s="7"/>
      <c r="I838" s="5"/>
      <c r="J838" s="6"/>
      <c r="K838" s="6"/>
      <c r="L838" s="7"/>
      <c r="M838" s="7"/>
      <c r="Q838" s="6"/>
      <c r="AC838" s="6"/>
    </row>
    <row r="839" spans="3:29" s="1" customFormat="1" ht="13.2" x14ac:dyDescent="0.3">
      <c r="C839" s="5"/>
      <c r="D839" s="6"/>
      <c r="E839" s="6"/>
      <c r="F839" s="7"/>
      <c r="G839" s="7"/>
      <c r="I839" s="5"/>
      <c r="J839" s="6"/>
      <c r="K839" s="6"/>
      <c r="L839" s="7"/>
      <c r="M839" s="7"/>
      <c r="Q839" s="6"/>
      <c r="AC839" s="6"/>
    </row>
    <row r="840" spans="3:29" s="1" customFormat="1" ht="13.2" x14ac:dyDescent="0.3">
      <c r="C840" s="5"/>
      <c r="D840" s="6"/>
      <c r="E840" s="6"/>
      <c r="F840" s="7"/>
      <c r="G840" s="7"/>
      <c r="I840" s="5"/>
      <c r="J840" s="6"/>
      <c r="K840" s="6"/>
      <c r="L840" s="7"/>
      <c r="M840" s="7"/>
      <c r="Q840" s="6"/>
      <c r="AC840" s="6"/>
    </row>
    <row r="841" spans="3:29" s="1" customFormat="1" ht="13.2" x14ac:dyDescent="0.3">
      <c r="C841" s="5"/>
      <c r="D841" s="6"/>
      <c r="E841" s="6"/>
      <c r="F841" s="7"/>
      <c r="G841" s="7"/>
      <c r="I841" s="5"/>
      <c r="J841" s="6"/>
      <c r="K841" s="6"/>
      <c r="L841" s="7"/>
      <c r="M841" s="7"/>
      <c r="Q841" s="6"/>
      <c r="AC841" s="6"/>
    </row>
    <row r="842" spans="3:29" s="1" customFormat="1" ht="13.2" x14ac:dyDescent="0.3">
      <c r="C842" s="5"/>
      <c r="D842" s="6"/>
      <c r="E842" s="6"/>
      <c r="F842" s="7"/>
      <c r="G842" s="7"/>
      <c r="I842" s="5"/>
      <c r="J842" s="6"/>
      <c r="K842" s="6"/>
      <c r="L842" s="7"/>
      <c r="M842" s="7"/>
      <c r="Q842" s="6"/>
      <c r="AC842" s="6"/>
    </row>
    <row r="843" spans="3:29" s="1" customFormat="1" ht="13.2" x14ac:dyDescent="0.3">
      <c r="C843" s="5"/>
      <c r="D843" s="6"/>
      <c r="E843" s="6"/>
      <c r="F843" s="7"/>
      <c r="G843" s="7"/>
      <c r="I843" s="5"/>
      <c r="J843" s="6"/>
      <c r="K843" s="6"/>
      <c r="L843" s="7"/>
      <c r="M843" s="7"/>
      <c r="Q843" s="6"/>
      <c r="AC843" s="6"/>
    </row>
    <row r="844" spans="3:29" s="1" customFormat="1" ht="13.2" x14ac:dyDescent="0.3">
      <c r="C844" s="5"/>
      <c r="D844" s="6"/>
      <c r="E844" s="6"/>
      <c r="F844" s="7"/>
      <c r="G844" s="7"/>
      <c r="I844" s="5"/>
      <c r="J844" s="6"/>
      <c r="K844" s="6"/>
      <c r="L844" s="7"/>
      <c r="M844" s="7"/>
      <c r="Q844" s="6"/>
      <c r="AC844" s="6"/>
    </row>
    <row r="845" spans="3:29" s="1" customFormat="1" ht="13.2" x14ac:dyDescent="0.3">
      <c r="C845" s="5"/>
      <c r="D845" s="6"/>
      <c r="E845" s="6"/>
      <c r="F845" s="7"/>
      <c r="G845" s="7"/>
      <c r="I845" s="5"/>
      <c r="J845" s="6"/>
      <c r="K845" s="6"/>
      <c r="L845" s="7"/>
      <c r="M845" s="7"/>
      <c r="Q845" s="6"/>
      <c r="AC845" s="6"/>
    </row>
    <row r="846" spans="3:29" s="1" customFormat="1" ht="13.2" x14ac:dyDescent="0.3">
      <c r="C846" s="5"/>
      <c r="D846" s="6"/>
      <c r="E846" s="6"/>
      <c r="F846" s="7"/>
      <c r="G846" s="7"/>
      <c r="I846" s="5"/>
      <c r="J846" s="6"/>
      <c r="K846" s="6"/>
      <c r="L846" s="7"/>
      <c r="M846" s="7"/>
      <c r="Q846" s="6"/>
      <c r="AC846" s="6"/>
    </row>
    <row r="847" spans="3:29" s="1" customFormat="1" ht="13.2" x14ac:dyDescent="0.3">
      <c r="C847" s="5"/>
      <c r="D847" s="6"/>
      <c r="E847" s="6"/>
      <c r="F847" s="7"/>
      <c r="G847" s="7"/>
      <c r="I847" s="5"/>
      <c r="J847" s="6"/>
      <c r="K847" s="6"/>
      <c r="L847" s="7"/>
      <c r="M847" s="7"/>
      <c r="Q847" s="6"/>
      <c r="AC847" s="6"/>
    </row>
    <row r="848" spans="3:29" s="1" customFormat="1" ht="13.2" x14ac:dyDescent="0.3">
      <c r="C848" s="5"/>
      <c r="D848" s="6"/>
      <c r="E848" s="6"/>
      <c r="F848" s="7"/>
      <c r="G848" s="7"/>
      <c r="I848" s="5"/>
      <c r="J848" s="6"/>
      <c r="K848" s="6"/>
      <c r="L848" s="7"/>
      <c r="M848" s="7"/>
      <c r="Q848" s="6"/>
      <c r="AC848" s="6"/>
    </row>
    <row r="849" spans="3:29" s="1" customFormat="1" ht="13.2" x14ac:dyDescent="0.3">
      <c r="C849" s="5"/>
      <c r="D849" s="6"/>
      <c r="E849" s="6"/>
      <c r="F849" s="7"/>
      <c r="G849" s="7"/>
      <c r="I849" s="5"/>
      <c r="J849" s="6"/>
      <c r="K849" s="6"/>
      <c r="L849" s="7"/>
      <c r="M849" s="7"/>
      <c r="Q849" s="6"/>
      <c r="AC849" s="6"/>
    </row>
    <row r="850" spans="3:29" s="1" customFormat="1" ht="13.2" x14ac:dyDescent="0.3">
      <c r="C850" s="5"/>
      <c r="D850" s="6"/>
      <c r="E850" s="6"/>
      <c r="F850" s="7"/>
      <c r="G850" s="7"/>
      <c r="I850" s="5"/>
      <c r="J850" s="6"/>
      <c r="K850" s="6"/>
      <c r="L850" s="7"/>
      <c r="M850" s="7"/>
      <c r="Q850" s="6"/>
      <c r="AC850" s="6"/>
    </row>
    <row r="851" spans="3:29" s="1" customFormat="1" ht="13.2" x14ac:dyDescent="0.3">
      <c r="C851" s="5"/>
      <c r="D851" s="6"/>
      <c r="E851" s="6"/>
      <c r="F851" s="7"/>
      <c r="G851" s="7"/>
      <c r="I851" s="5"/>
      <c r="J851" s="6"/>
      <c r="K851" s="6"/>
      <c r="L851" s="7"/>
      <c r="M851" s="7"/>
      <c r="Q851" s="6"/>
      <c r="AC851" s="6"/>
    </row>
    <row r="852" spans="3:29" s="1" customFormat="1" ht="13.2" x14ac:dyDescent="0.3">
      <c r="C852" s="5"/>
      <c r="D852" s="6"/>
      <c r="E852" s="6"/>
      <c r="F852" s="7"/>
      <c r="G852" s="7"/>
      <c r="I852" s="5"/>
      <c r="J852" s="6"/>
      <c r="K852" s="6"/>
      <c r="L852" s="7"/>
      <c r="M852" s="7"/>
      <c r="Q852" s="6"/>
      <c r="AC852" s="6"/>
    </row>
    <row r="853" spans="3:29" s="1" customFormat="1" ht="13.2" x14ac:dyDescent="0.3">
      <c r="C853" s="5"/>
      <c r="D853" s="6"/>
      <c r="E853" s="6"/>
      <c r="F853" s="7"/>
      <c r="G853" s="7"/>
      <c r="I853" s="5"/>
      <c r="J853" s="6"/>
      <c r="K853" s="6"/>
      <c r="L853" s="7"/>
      <c r="M853" s="7"/>
      <c r="Q853" s="6"/>
      <c r="AC853" s="6"/>
    </row>
    <row r="854" spans="3:29" s="1" customFormat="1" ht="13.2" x14ac:dyDescent="0.3">
      <c r="C854" s="5"/>
      <c r="D854" s="6"/>
      <c r="E854" s="6"/>
      <c r="F854" s="7"/>
      <c r="G854" s="7"/>
      <c r="I854" s="5"/>
      <c r="J854" s="6"/>
      <c r="K854" s="6"/>
      <c r="L854" s="7"/>
      <c r="M854" s="7"/>
      <c r="Q854" s="6"/>
      <c r="AC854" s="6"/>
    </row>
    <row r="855" spans="3:29" s="1" customFormat="1" ht="13.2" x14ac:dyDescent="0.3">
      <c r="C855" s="5"/>
      <c r="D855" s="6"/>
      <c r="E855" s="6"/>
      <c r="F855" s="7"/>
      <c r="G855" s="7"/>
      <c r="I855" s="5"/>
      <c r="J855" s="6"/>
      <c r="K855" s="6"/>
      <c r="L855" s="7"/>
      <c r="M855" s="7"/>
      <c r="Q855" s="6"/>
      <c r="AC855" s="6"/>
    </row>
    <row r="856" spans="3:29" s="1" customFormat="1" ht="13.2" x14ac:dyDescent="0.3">
      <c r="C856" s="5"/>
      <c r="D856" s="6"/>
      <c r="E856" s="6"/>
      <c r="F856" s="7"/>
      <c r="G856" s="7"/>
      <c r="I856" s="5"/>
      <c r="J856" s="6"/>
      <c r="K856" s="6"/>
      <c r="L856" s="7"/>
      <c r="M856" s="7"/>
      <c r="Q856" s="6"/>
      <c r="AC856" s="6"/>
    </row>
    <row r="857" spans="3:29" s="1" customFormat="1" ht="13.2" x14ac:dyDescent="0.3">
      <c r="C857" s="5"/>
      <c r="D857" s="6"/>
      <c r="E857" s="6"/>
      <c r="F857" s="7"/>
      <c r="G857" s="7"/>
      <c r="I857" s="5"/>
      <c r="J857" s="6"/>
      <c r="K857" s="6"/>
      <c r="L857" s="7"/>
      <c r="M857" s="7"/>
      <c r="Q857" s="6"/>
      <c r="AC857" s="6"/>
    </row>
    <row r="858" spans="3:29" s="1" customFormat="1" ht="13.2" x14ac:dyDescent="0.3">
      <c r="C858" s="5"/>
      <c r="D858" s="6"/>
      <c r="E858" s="6"/>
      <c r="F858" s="7"/>
      <c r="G858" s="7"/>
      <c r="I858" s="5"/>
      <c r="J858" s="6"/>
      <c r="K858" s="6"/>
      <c r="L858" s="7"/>
      <c r="M858" s="7"/>
      <c r="Q858" s="6"/>
      <c r="AC858" s="6"/>
    </row>
    <row r="859" spans="3:29" s="1" customFormat="1" ht="13.2" x14ac:dyDescent="0.3">
      <c r="C859" s="5"/>
      <c r="D859" s="6"/>
      <c r="E859" s="6"/>
      <c r="F859" s="7"/>
      <c r="G859" s="7"/>
      <c r="I859" s="5"/>
      <c r="J859" s="6"/>
      <c r="K859" s="6"/>
      <c r="L859" s="7"/>
      <c r="M859" s="7"/>
      <c r="Q859" s="6"/>
      <c r="AC859" s="6"/>
    </row>
    <row r="860" spans="3:29" s="1" customFormat="1" ht="13.2" x14ac:dyDescent="0.3">
      <c r="C860" s="5"/>
      <c r="D860" s="6"/>
      <c r="E860" s="6"/>
      <c r="F860" s="7"/>
      <c r="G860" s="7"/>
      <c r="I860" s="5"/>
      <c r="J860" s="6"/>
      <c r="K860" s="6"/>
      <c r="L860" s="7"/>
      <c r="M860" s="7"/>
      <c r="Q860" s="6"/>
      <c r="AC860" s="6"/>
    </row>
    <row r="861" spans="3:29" s="1" customFormat="1" ht="13.2" x14ac:dyDescent="0.3">
      <c r="C861" s="5"/>
      <c r="D861" s="6"/>
      <c r="E861" s="6"/>
      <c r="F861" s="7"/>
      <c r="G861" s="7"/>
      <c r="I861" s="5"/>
      <c r="J861" s="6"/>
      <c r="K861" s="6"/>
      <c r="L861" s="7"/>
      <c r="M861" s="7"/>
      <c r="Q861" s="6"/>
      <c r="AC861" s="6"/>
    </row>
    <row r="862" spans="3:29" s="1" customFormat="1" ht="13.2" x14ac:dyDescent="0.3">
      <c r="C862" s="5"/>
      <c r="D862" s="6"/>
      <c r="E862" s="6"/>
      <c r="F862" s="7"/>
      <c r="G862" s="7"/>
      <c r="I862" s="5"/>
      <c r="J862" s="6"/>
      <c r="K862" s="6"/>
      <c r="L862" s="7"/>
      <c r="M862" s="7"/>
      <c r="Q862" s="6"/>
      <c r="AC862" s="6"/>
    </row>
    <row r="863" spans="3:29" s="1" customFormat="1" ht="13.2" x14ac:dyDescent="0.3">
      <c r="C863" s="5"/>
      <c r="D863" s="6"/>
      <c r="E863" s="6"/>
      <c r="F863" s="7"/>
      <c r="G863" s="7"/>
      <c r="I863" s="5"/>
      <c r="J863" s="6"/>
      <c r="K863" s="6"/>
      <c r="L863" s="7"/>
      <c r="M863" s="7"/>
      <c r="Q863" s="6"/>
      <c r="AC863" s="6"/>
    </row>
    <row r="864" spans="3:29" s="1" customFormat="1" ht="13.2" x14ac:dyDescent="0.3">
      <c r="C864" s="5"/>
      <c r="D864" s="6"/>
      <c r="E864" s="6"/>
      <c r="F864" s="7"/>
      <c r="G864" s="7"/>
      <c r="I864" s="5"/>
      <c r="J864" s="6"/>
      <c r="K864" s="6"/>
      <c r="L864" s="7"/>
      <c r="M864" s="7"/>
      <c r="Q864" s="6"/>
      <c r="AC864" s="6"/>
    </row>
    <row r="865" spans="3:29" s="1" customFormat="1" ht="13.2" x14ac:dyDescent="0.3">
      <c r="C865" s="5"/>
      <c r="D865" s="6"/>
      <c r="E865" s="6"/>
      <c r="F865" s="7"/>
      <c r="G865" s="7"/>
      <c r="I865" s="5"/>
      <c r="J865" s="6"/>
      <c r="K865" s="6"/>
      <c r="L865" s="7"/>
      <c r="M865" s="7"/>
      <c r="Q865" s="6"/>
      <c r="AC865" s="6"/>
    </row>
    <row r="866" spans="3:29" s="1" customFormat="1" ht="13.2" x14ac:dyDescent="0.3">
      <c r="C866" s="5"/>
      <c r="D866" s="6"/>
      <c r="E866" s="6"/>
      <c r="F866" s="7"/>
      <c r="G866" s="7"/>
      <c r="I866" s="5"/>
      <c r="J866" s="6"/>
      <c r="K866" s="6"/>
      <c r="L866" s="7"/>
      <c r="M866" s="7"/>
      <c r="Q866" s="6"/>
      <c r="AC866" s="6"/>
    </row>
    <row r="867" spans="3:29" s="1" customFormat="1" ht="13.2" x14ac:dyDescent="0.3">
      <c r="C867" s="5"/>
      <c r="D867" s="6"/>
      <c r="E867" s="6"/>
      <c r="F867" s="7"/>
      <c r="G867" s="7"/>
      <c r="I867" s="5"/>
      <c r="J867" s="6"/>
      <c r="K867" s="6"/>
      <c r="L867" s="7"/>
      <c r="M867" s="7"/>
      <c r="Q867" s="6"/>
      <c r="AC867" s="6"/>
    </row>
    <row r="868" spans="3:29" s="1" customFormat="1" ht="13.2" x14ac:dyDescent="0.3">
      <c r="C868" s="5"/>
      <c r="D868" s="6"/>
      <c r="E868" s="6"/>
      <c r="F868" s="7"/>
      <c r="G868" s="7"/>
      <c r="I868" s="5"/>
      <c r="J868" s="6"/>
      <c r="K868" s="6"/>
      <c r="L868" s="7"/>
      <c r="M868" s="7"/>
      <c r="Q868" s="6"/>
      <c r="AC868" s="6"/>
    </row>
    <row r="869" spans="3:29" s="1" customFormat="1" ht="13.2" x14ac:dyDescent="0.3">
      <c r="C869" s="5"/>
      <c r="D869" s="6"/>
      <c r="E869" s="6"/>
      <c r="F869" s="7"/>
      <c r="G869" s="7"/>
      <c r="I869" s="5"/>
      <c r="J869" s="6"/>
      <c r="K869" s="6"/>
      <c r="L869" s="7"/>
      <c r="M869" s="7"/>
      <c r="Q869" s="6"/>
      <c r="AC869" s="6"/>
    </row>
    <row r="870" spans="3:29" s="1" customFormat="1" ht="13.2" x14ac:dyDescent="0.3">
      <c r="C870" s="5"/>
      <c r="D870" s="6"/>
      <c r="E870" s="6"/>
      <c r="F870" s="7"/>
      <c r="G870" s="7"/>
      <c r="I870" s="5"/>
      <c r="J870" s="6"/>
      <c r="K870" s="6"/>
      <c r="L870" s="7"/>
      <c r="M870" s="7"/>
      <c r="Q870" s="6"/>
      <c r="AC870" s="6"/>
    </row>
    <row r="871" spans="3:29" s="1" customFormat="1" ht="13.2" x14ac:dyDescent="0.3">
      <c r="C871" s="5"/>
      <c r="D871" s="6"/>
      <c r="E871" s="6"/>
      <c r="F871" s="7"/>
      <c r="G871" s="7"/>
      <c r="I871" s="5"/>
      <c r="J871" s="6"/>
      <c r="K871" s="6"/>
      <c r="L871" s="7"/>
      <c r="M871" s="7"/>
      <c r="Q871" s="6"/>
      <c r="AC871" s="6"/>
    </row>
    <row r="872" spans="3:29" s="1" customFormat="1" ht="13.2" x14ac:dyDescent="0.3">
      <c r="C872" s="5"/>
      <c r="D872" s="6"/>
      <c r="E872" s="6"/>
      <c r="F872" s="7"/>
      <c r="G872" s="7"/>
      <c r="I872" s="5"/>
      <c r="J872" s="6"/>
      <c r="K872" s="6"/>
      <c r="L872" s="7"/>
      <c r="M872" s="7"/>
      <c r="Q872" s="6"/>
      <c r="AC872" s="6"/>
    </row>
    <row r="873" spans="3:29" s="1" customFormat="1" ht="13.2" x14ac:dyDescent="0.3">
      <c r="C873" s="5"/>
      <c r="D873" s="6"/>
      <c r="E873" s="6"/>
      <c r="F873" s="7"/>
      <c r="G873" s="7"/>
      <c r="I873" s="5"/>
      <c r="J873" s="6"/>
      <c r="K873" s="6"/>
      <c r="L873" s="7"/>
      <c r="M873" s="7"/>
      <c r="Q873" s="6"/>
      <c r="AC873" s="6"/>
    </row>
    <row r="874" spans="3:29" s="1" customFormat="1" ht="13.2" x14ac:dyDescent="0.3">
      <c r="C874" s="5"/>
      <c r="D874" s="6"/>
      <c r="E874" s="6"/>
      <c r="F874" s="7"/>
      <c r="G874" s="7"/>
      <c r="I874" s="5"/>
      <c r="J874" s="6"/>
      <c r="K874" s="6"/>
      <c r="L874" s="7"/>
      <c r="M874" s="7"/>
      <c r="Q874" s="6"/>
      <c r="AC874" s="6"/>
    </row>
    <row r="875" spans="3:29" s="1" customFormat="1" ht="13.2" x14ac:dyDescent="0.3">
      <c r="C875" s="5"/>
      <c r="D875" s="6"/>
      <c r="E875" s="6"/>
      <c r="F875" s="7"/>
      <c r="G875" s="7"/>
      <c r="I875" s="5"/>
      <c r="J875" s="6"/>
      <c r="K875" s="6"/>
      <c r="L875" s="7"/>
      <c r="M875" s="7"/>
      <c r="Q875" s="6"/>
      <c r="AC875" s="6"/>
    </row>
    <row r="876" spans="3:29" s="1" customFormat="1" ht="13.2" x14ac:dyDescent="0.3">
      <c r="C876" s="5"/>
      <c r="D876" s="6"/>
      <c r="E876" s="6"/>
      <c r="F876" s="7"/>
      <c r="G876" s="7"/>
      <c r="I876" s="5"/>
      <c r="J876" s="6"/>
      <c r="K876" s="6"/>
      <c r="L876" s="7"/>
      <c r="M876" s="7"/>
      <c r="Q876" s="6"/>
      <c r="AC876" s="6"/>
    </row>
    <row r="877" spans="3:29" s="1" customFormat="1" ht="13.2" x14ac:dyDescent="0.3">
      <c r="C877" s="5"/>
      <c r="D877" s="6"/>
      <c r="E877" s="6"/>
      <c r="F877" s="7"/>
      <c r="G877" s="7"/>
      <c r="I877" s="5"/>
      <c r="J877" s="6"/>
      <c r="K877" s="6"/>
      <c r="L877" s="7"/>
      <c r="M877" s="7"/>
      <c r="Q877" s="6"/>
      <c r="AC877" s="6"/>
    </row>
    <row r="878" spans="3:29" s="1" customFormat="1" ht="13.2" x14ac:dyDescent="0.3">
      <c r="C878" s="5"/>
      <c r="D878" s="6"/>
      <c r="E878" s="6"/>
      <c r="F878" s="7"/>
      <c r="G878" s="7"/>
      <c r="I878" s="5"/>
      <c r="J878" s="6"/>
      <c r="K878" s="6"/>
      <c r="L878" s="7"/>
      <c r="M878" s="7"/>
      <c r="Q878" s="6"/>
      <c r="AC878" s="6"/>
    </row>
    <row r="879" spans="3:29" s="1" customFormat="1" ht="13.2" x14ac:dyDescent="0.3">
      <c r="C879" s="5"/>
      <c r="D879" s="6"/>
      <c r="E879" s="6"/>
      <c r="F879" s="7"/>
      <c r="G879" s="7"/>
      <c r="I879" s="5"/>
      <c r="J879" s="6"/>
      <c r="K879" s="6"/>
      <c r="L879" s="7"/>
      <c r="M879" s="7"/>
      <c r="Q879" s="6"/>
      <c r="AC879" s="6"/>
    </row>
    <row r="880" spans="3:29" s="1" customFormat="1" ht="13.2" x14ac:dyDescent="0.3">
      <c r="C880" s="5"/>
      <c r="D880" s="6"/>
      <c r="E880" s="6"/>
      <c r="F880" s="7"/>
      <c r="G880" s="7"/>
      <c r="I880" s="5"/>
      <c r="J880" s="6"/>
      <c r="K880" s="6"/>
      <c r="L880" s="7"/>
      <c r="M880" s="7"/>
      <c r="Q880" s="6"/>
      <c r="AC880" s="6"/>
    </row>
    <row r="881" spans="3:29" s="1" customFormat="1" ht="13.2" x14ac:dyDescent="0.3">
      <c r="C881" s="5"/>
      <c r="D881" s="6"/>
      <c r="E881" s="6"/>
      <c r="F881" s="7"/>
      <c r="G881" s="7"/>
      <c r="I881" s="5"/>
      <c r="J881" s="6"/>
      <c r="K881" s="6"/>
      <c r="L881" s="7"/>
      <c r="M881" s="7"/>
      <c r="Q881" s="6"/>
      <c r="AC881" s="6"/>
    </row>
    <row r="882" spans="3:29" s="1" customFormat="1" ht="13.2" x14ac:dyDescent="0.3">
      <c r="C882" s="5"/>
      <c r="D882" s="6"/>
      <c r="E882" s="6"/>
      <c r="F882" s="7"/>
      <c r="G882" s="7"/>
      <c r="I882" s="5"/>
      <c r="J882" s="6"/>
      <c r="K882" s="6"/>
      <c r="L882" s="7"/>
      <c r="M882" s="7"/>
      <c r="Q882" s="6"/>
      <c r="AC882" s="6"/>
    </row>
    <row r="883" spans="3:29" s="1" customFormat="1" ht="13.2" x14ac:dyDescent="0.3">
      <c r="C883" s="5"/>
      <c r="D883" s="6"/>
      <c r="E883" s="6"/>
      <c r="F883" s="7"/>
      <c r="G883" s="7"/>
      <c r="I883" s="5"/>
      <c r="J883" s="6"/>
      <c r="K883" s="6"/>
      <c r="L883" s="7"/>
      <c r="M883" s="7"/>
      <c r="Q883" s="6"/>
      <c r="AC883" s="6"/>
    </row>
    <row r="884" spans="3:29" s="1" customFormat="1" ht="13.2" x14ac:dyDescent="0.3">
      <c r="C884" s="5"/>
      <c r="D884" s="6"/>
      <c r="E884" s="6"/>
      <c r="F884" s="7"/>
      <c r="G884" s="7"/>
      <c r="I884" s="5"/>
      <c r="J884" s="6"/>
      <c r="K884" s="6"/>
      <c r="L884" s="7"/>
      <c r="M884" s="7"/>
      <c r="Q884" s="6"/>
      <c r="AC884" s="6"/>
    </row>
    <row r="885" spans="3:29" s="1" customFormat="1" ht="13.2" x14ac:dyDescent="0.3">
      <c r="C885" s="5"/>
      <c r="D885" s="6"/>
      <c r="E885" s="6"/>
      <c r="F885" s="7"/>
      <c r="G885" s="7"/>
      <c r="I885" s="5"/>
      <c r="J885" s="6"/>
      <c r="K885" s="6"/>
      <c r="L885" s="7"/>
      <c r="M885" s="7"/>
      <c r="Q885" s="6"/>
      <c r="AC885" s="6"/>
    </row>
    <row r="886" spans="3:29" s="1" customFormat="1" ht="13.2" x14ac:dyDescent="0.3">
      <c r="C886" s="5"/>
      <c r="D886" s="6"/>
      <c r="E886" s="6"/>
      <c r="F886" s="7"/>
      <c r="G886" s="7"/>
      <c r="I886" s="5"/>
      <c r="J886" s="6"/>
      <c r="K886" s="6"/>
      <c r="L886" s="7"/>
      <c r="M886" s="7"/>
      <c r="Q886" s="6"/>
      <c r="AC886" s="6"/>
    </row>
    <row r="887" spans="3:29" s="1" customFormat="1" ht="13.2" x14ac:dyDescent="0.3">
      <c r="C887" s="5"/>
      <c r="D887" s="6"/>
      <c r="E887" s="6"/>
      <c r="F887" s="7"/>
      <c r="G887" s="7"/>
      <c r="I887" s="5"/>
      <c r="J887" s="6"/>
      <c r="K887" s="6"/>
      <c r="L887" s="7"/>
      <c r="M887" s="7"/>
      <c r="Q887" s="6"/>
      <c r="AC887" s="6"/>
    </row>
    <row r="888" spans="3:29" s="1" customFormat="1" ht="13.2" x14ac:dyDescent="0.3">
      <c r="C888" s="5"/>
      <c r="D888" s="6"/>
      <c r="E888" s="6"/>
      <c r="F888" s="7"/>
      <c r="G888" s="7"/>
      <c r="I888" s="5"/>
      <c r="J888" s="6"/>
      <c r="K888" s="6"/>
      <c r="L888" s="7"/>
      <c r="M888" s="7"/>
      <c r="Q888" s="6"/>
      <c r="AC888" s="6"/>
    </row>
    <row r="889" spans="3:29" s="1" customFormat="1" ht="13.2" x14ac:dyDescent="0.3">
      <c r="C889" s="5"/>
      <c r="D889" s="6"/>
      <c r="E889" s="6"/>
      <c r="F889" s="7"/>
      <c r="G889" s="7"/>
      <c r="I889" s="5"/>
      <c r="J889" s="6"/>
      <c r="K889" s="6"/>
      <c r="L889" s="7"/>
      <c r="M889" s="7"/>
      <c r="Q889" s="6"/>
      <c r="AC889" s="6"/>
    </row>
    <row r="890" spans="3:29" s="1" customFormat="1" ht="13.2" x14ac:dyDescent="0.3">
      <c r="C890" s="5"/>
      <c r="D890" s="6"/>
      <c r="E890" s="6"/>
      <c r="F890" s="7"/>
      <c r="G890" s="7"/>
      <c r="I890" s="5"/>
      <c r="J890" s="6"/>
      <c r="K890" s="6"/>
      <c r="L890" s="7"/>
      <c r="M890" s="7"/>
      <c r="Q890" s="6"/>
      <c r="AC890" s="6"/>
    </row>
    <row r="891" spans="3:29" s="1" customFormat="1" ht="13.2" x14ac:dyDescent="0.3">
      <c r="C891" s="5"/>
      <c r="D891" s="6"/>
      <c r="E891" s="6"/>
      <c r="F891" s="7"/>
      <c r="G891" s="7"/>
      <c r="I891" s="5"/>
      <c r="J891" s="6"/>
      <c r="K891" s="6"/>
      <c r="L891" s="7"/>
      <c r="M891" s="7"/>
      <c r="Q891" s="6"/>
      <c r="AC891" s="6"/>
    </row>
    <row r="892" spans="3:29" s="1" customFormat="1" ht="13.2" x14ac:dyDescent="0.3">
      <c r="C892" s="5"/>
      <c r="D892" s="6"/>
      <c r="E892" s="6"/>
      <c r="F892" s="7"/>
      <c r="G892" s="7"/>
      <c r="I892" s="5"/>
      <c r="J892" s="6"/>
      <c r="K892" s="6"/>
      <c r="L892" s="7"/>
      <c r="M892" s="7"/>
      <c r="Q892" s="6"/>
      <c r="AC892" s="6"/>
    </row>
    <row r="893" spans="3:29" s="1" customFormat="1" ht="13.2" x14ac:dyDescent="0.3">
      <c r="C893" s="5"/>
      <c r="D893" s="6"/>
      <c r="E893" s="6"/>
      <c r="F893" s="7"/>
      <c r="G893" s="7"/>
      <c r="I893" s="5"/>
      <c r="J893" s="6"/>
      <c r="K893" s="6"/>
      <c r="L893" s="7"/>
      <c r="M893" s="7"/>
      <c r="Q893" s="6"/>
      <c r="AC893" s="6"/>
    </row>
    <row r="894" spans="3:29" s="1" customFormat="1" ht="13.2" x14ac:dyDescent="0.3">
      <c r="C894" s="5"/>
      <c r="D894" s="6"/>
      <c r="E894" s="6"/>
      <c r="F894" s="7"/>
      <c r="G894" s="7"/>
      <c r="I894" s="5"/>
      <c r="J894" s="6"/>
      <c r="K894" s="6"/>
      <c r="L894" s="7"/>
      <c r="M894" s="7"/>
      <c r="Q894" s="6"/>
      <c r="AC894" s="6"/>
    </row>
    <row r="895" spans="3:29" s="1" customFormat="1" ht="13.2" x14ac:dyDescent="0.3">
      <c r="C895" s="5"/>
      <c r="D895" s="6"/>
      <c r="E895" s="6"/>
      <c r="F895" s="7"/>
      <c r="G895" s="7"/>
      <c r="I895" s="5"/>
      <c r="J895" s="6"/>
      <c r="K895" s="6"/>
      <c r="L895" s="7"/>
      <c r="M895" s="7"/>
      <c r="Q895" s="6"/>
      <c r="AC895" s="6"/>
    </row>
    <row r="896" spans="3:29" s="1" customFormat="1" ht="13.2" x14ac:dyDescent="0.3">
      <c r="C896" s="5"/>
      <c r="D896" s="6"/>
      <c r="E896" s="6"/>
      <c r="F896" s="7"/>
      <c r="G896" s="7"/>
      <c r="I896" s="5"/>
      <c r="J896" s="6"/>
      <c r="K896" s="6"/>
      <c r="L896" s="7"/>
      <c r="M896" s="7"/>
      <c r="Q896" s="6"/>
      <c r="AC896" s="6"/>
    </row>
    <row r="897" spans="3:29" s="1" customFormat="1" ht="13.2" x14ac:dyDescent="0.3">
      <c r="C897" s="5"/>
      <c r="D897" s="6"/>
      <c r="E897" s="6"/>
      <c r="F897" s="7"/>
      <c r="G897" s="7"/>
      <c r="I897" s="5"/>
      <c r="J897" s="6"/>
      <c r="K897" s="6"/>
      <c r="L897" s="7"/>
      <c r="M897" s="7"/>
      <c r="Q897" s="6"/>
      <c r="AC897" s="6"/>
    </row>
    <row r="898" spans="3:29" s="1" customFormat="1" ht="13.2" x14ac:dyDescent="0.3">
      <c r="C898" s="5"/>
      <c r="D898" s="6"/>
      <c r="E898" s="6"/>
      <c r="F898" s="7"/>
      <c r="G898" s="7"/>
      <c r="I898" s="5"/>
      <c r="J898" s="6"/>
      <c r="K898" s="6"/>
      <c r="L898" s="7"/>
      <c r="M898" s="7"/>
      <c r="Q898" s="6"/>
      <c r="AC898" s="6"/>
    </row>
    <row r="899" spans="3:29" s="1" customFormat="1" ht="13.2" x14ac:dyDescent="0.3">
      <c r="C899" s="5"/>
      <c r="D899" s="6"/>
      <c r="E899" s="6"/>
      <c r="F899" s="7"/>
      <c r="G899" s="7"/>
      <c r="I899" s="5"/>
      <c r="J899" s="6"/>
      <c r="K899" s="6"/>
      <c r="L899" s="7"/>
      <c r="M899" s="7"/>
      <c r="Q899" s="6"/>
      <c r="AC899" s="6"/>
    </row>
    <row r="900" spans="3:29" s="1" customFormat="1" ht="13.2" x14ac:dyDescent="0.3">
      <c r="C900" s="5"/>
      <c r="D900" s="6"/>
      <c r="E900" s="6"/>
      <c r="F900" s="7"/>
      <c r="G900" s="7"/>
      <c r="I900" s="5"/>
      <c r="J900" s="6"/>
      <c r="K900" s="6"/>
      <c r="L900" s="7"/>
      <c r="M900" s="7"/>
      <c r="Q900" s="6"/>
      <c r="AC900" s="6"/>
    </row>
    <row r="901" spans="3:29" s="1" customFormat="1" ht="13.2" x14ac:dyDescent="0.3">
      <c r="C901" s="5"/>
      <c r="D901" s="6"/>
      <c r="E901" s="6"/>
      <c r="F901" s="7"/>
      <c r="G901" s="7"/>
      <c r="I901" s="5"/>
      <c r="J901" s="6"/>
      <c r="K901" s="6"/>
      <c r="L901" s="7"/>
      <c r="M901" s="7"/>
      <c r="Q901" s="6"/>
      <c r="AC901" s="6"/>
    </row>
    <row r="902" spans="3:29" s="1" customFormat="1" ht="13.2" x14ac:dyDescent="0.3">
      <c r="C902" s="5"/>
      <c r="D902" s="6"/>
      <c r="E902" s="6"/>
      <c r="F902" s="7"/>
      <c r="G902" s="7"/>
      <c r="I902" s="5"/>
      <c r="J902" s="6"/>
      <c r="K902" s="6"/>
      <c r="L902" s="7"/>
      <c r="M902" s="7"/>
      <c r="Q902" s="6"/>
      <c r="AC902" s="6"/>
    </row>
    <row r="903" spans="3:29" s="1" customFormat="1" ht="13.2" x14ac:dyDescent="0.3">
      <c r="C903" s="5"/>
      <c r="D903" s="6"/>
      <c r="E903" s="6"/>
      <c r="F903" s="7"/>
      <c r="G903" s="7"/>
      <c r="I903" s="5"/>
      <c r="J903" s="6"/>
      <c r="K903" s="6"/>
      <c r="L903" s="7"/>
      <c r="M903" s="7"/>
      <c r="Q903" s="6"/>
      <c r="AC903" s="6"/>
    </row>
    <row r="904" spans="3:29" s="1" customFormat="1" ht="13.2" x14ac:dyDescent="0.3">
      <c r="C904" s="5"/>
      <c r="D904" s="6"/>
      <c r="E904" s="6"/>
      <c r="F904" s="7"/>
      <c r="G904" s="7"/>
      <c r="I904" s="5"/>
      <c r="J904" s="6"/>
      <c r="K904" s="6"/>
      <c r="L904" s="7"/>
      <c r="M904" s="7"/>
      <c r="Q904" s="6"/>
      <c r="AC904" s="6"/>
    </row>
    <row r="905" spans="3:29" s="1" customFormat="1" ht="13.2" x14ac:dyDescent="0.3">
      <c r="C905" s="5"/>
      <c r="D905" s="6"/>
      <c r="E905" s="6"/>
      <c r="F905" s="7"/>
      <c r="G905" s="7"/>
      <c r="I905" s="5"/>
      <c r="J905" s="6"/>
      <c r="K905" s="6"/>
      <c r="L905" s="7"/>
      <c r="M905" s="7"/>
      <c r="Q905" s="6"/>
      <c r="AC905" s="6"/>
    </row>
    <row r="906" spans="3:29" s="1" customFormat="1" ht="13.2" x14ac:dyDescent="0.3">
      <c r="C906" s="5"/>
      <c r="D906" s="6"/>
      <c r="E906" s="6"/>
      <c r="F906" s="7"/>
      <c r="G906" s="7"/>
      <c r="I906" s="5"/>
      <c r="J906" s="6"/>
      <c r="K906" s="6"/>
      <c r="L906" s="7"/>
      <c r="M906" s="7"/>
      <c r="Q906" s="6"/>
      <c r="AC906" s="6"/>
    </row>
    <row r="907" spans="3:29" s="1" customFormat="1" ht="13.2" x14ac:dyDescent="0.3">
      <c r="C907" s="5"/>
      <c r="D907" s="6"/>
      <c r="E907" s="6"/>
      <c r="F907" s="7"/>
      <c r="G907" s="7"/>
      <c r="I907" s="5"/>
      <c r="J907" s="6"/>
      <c r="K907" s="6"/>
      <c r="L907" s="7"/>
      <c r="M907" s="7"/>
      <c r="Q907" s="6"/>
      <c r="AC907" s="6"/>
    </row>
    <row r="908" spans="3:29" s="1" customFormat="1" ht="13.2" x14ac:dyDescent="0.3">
      <c r="C908" s="5"/>
      <c r="D908" s="6"/>
      <c r="E908" s="6"/>
      <c r="F908" s="7"/>
      <c r="G908" s="7"/>
      <c r="I908" s="5"/>
      <c r="J908" s="6"/>
      <c r="K908" s="6"/>
      <c r="L908" s="7"/>
      <c r="M908" s="7"/>
      <c r="Q908" s="6"/>
      <c r="AC908" s="6"/>
    </row>
    <row r="909" spans="3:29" s="1" customFormat="1" ht="13.2" x14ac:dyDescent="0.3">
      <c r="C909" s="5"/>
      <c r="D909" s="6"/>
      <c r="E909" s="6"/>
      <c r="F909" s="7"/>
      <c r="G909" s="7"/>
      <c r="I909" s="5"/>
      <c r="J909" s="6"/>
      <c r="K909" s="6"/>
      <c r="L909" s="7"/>
      <c r="M909" s="7"/>
      <c r="Q909" s="6"/>
      <c r="AC909" s="6"/>
    </row>
    <row r="910" spans="3:29" s="1" customFormat="1" ht="13.2" x14ac:dyDescent="0.3">
      <c r="C910" s="5"/>
      <c r="D910" s="6"/>
      <c r="E910" s="6"/>
      <c r="F910" s="7"/>
      <c r="G910" s="7"/>
      <c r="I910" s="5"/>
      <c r="J910" s="6"/>
      <c r="K910" s="6"/>
      <c r="L910" s="7"/>
      <c r="M910" s="7"/>
      <c r="Q910" s="6"/>
      <c r="AC910" s="6"/>
    </row>
    <row r="911" spans="3:29" s="1" customFormat="1" ht="13.2" x14ac:dyDescent="0.3">
      <c r="C911" s="5"/>
      <c r="D911" s="6"/>
      <c r="E911" s="6"/>
      <c r="F911" s="7"/>
      <c r="G911" s="7"/>
      <c r="I911" s="5"/>
      <c r="J911" s="6"/>
      <c r="K911" s="6"/>
      <c r="L911" s="7"/>
      <c r="M911" s="7"/>
      <c r="Q911" s="6"/>
      <c r="AC911" s="6"/>
    </row>
    <row r="912" spans="3:29" s="1" customFormat="1" ht="13.2" x14ac:dyDescent="0.3">
      <c r="C912" s="5"/>
      <c r="D912" s="6"/>
      <c r="E912" s="6"/>
      <c r="F912" s="7"/>
      <c r="G912" s="7"/>
      <c r="I912" s="5"/>
      <c r="J912" s="6"/>
      <c r="K912" s="6"/>
      <c r="L912" s="7"/>
      <c r="M912" s="7"/>
      <c r="Q912" s="6"/>
      <c r="AC912" s="6"/>
    </row>
    <row r="913" spans="3:29" s="1" customFormat="1" ht="13.2" x14ac:dyDescent="0.3">
      <c r="C913" s="5"/>
      <c r="D913" s="6"/>
      <c r="E913" s="6"/>
      <c r="F913" s="7"/>
      <c r="G913" s="7"/>
      <c r="I913" s="5"/>
      <c r="J913" s="6"/>
      <c r="K913" s="6"/>
      <c r="L913" s="7"/>
      <c r="M913" s="7"/>
      <c r="Q913" s="6"/>
      <c r="AC913" s="6"/>
    </row>
    <row r="914" spans="3:29" s="1" customFormat="1" ht="13.2" x14ac:dyDescent="0.3">
      <c r="C914" s="5"/>
      <c r="D914" s="6"/>
      <c r="E914" s="6"/>
      <c r="F914" s="7"/>
      <c r="G914" s="7"/>
      <c r="I914" s="5"/>
      <c r="J914" s="6"/>
      <c r="K914" s="6"/>
      <c r="L914" s="7"/>
      <c r="M914" s="7"/>
      <c r="Q914" s="6"/>
      <c r="AC914" s="6"/>
    </row>
    <row r="915" spans="3:29" s="1" customFormat="1" ht="13.2" x14ac:dyDescent="0.3">
      <c r="C915" s="5"/>
      <c r="D915" s="6"/>
      <c r="E915" s="6"/>
      <c r="F915" s="7"/>
      <c r="G915" s="7"/>
      <c r="I915" s="5"/>
      <c r="J915" s="6"/>
      <c r="K915" s="6"/>
      <c r="L915" s="7"/>
      <c r="M915" s="7"/>
      <c r="Q915" s="6"/>
      <c r="AC915" s="6"/>
    </row>
    <row r="916" spans="3:29" s="1" customFormat="1" ht="13.2" x14ac:dyDescent="0.3">
      <c r="C916" s="5"/>
      <c r="D916" s="6"/>
      <c r="E916" s="6"/>
      <c r="F916" s="7"/>
      <c r="G916" s="7"/>
      <c r="I916" s="5"/>
      <c r="J916" s="6"/>
      <c r="K916" s="6"/>
      <c r="L916" s="7"/>
      <c r="M916" s="7"/>
      <c r="Q916" s="6"/>
      <c r="AC916" s="6"/>
    </row>
    <row r="917" spans="3:29" s="1" customFormat="1" ht="13.2" x14ac:dyDescent="0.3">
      <c r="C917" s="5"/>
      <c r="D917" s="6"/>
      <c r="E917" s="6"/>
      <c r="F917" s="7"/>
      <c r="G917" s="7"/>
      <c r="I917" s="5"/>
      <c r="J917" s="6"/>
      <c r="K917" s="6"/>
      <c r="L917" s="7"/>
      <c r="M917" s="7"/>
      <c r="Q917" s="6"/>
      <c r="AC917" s="6"/>
    </row>
    <row r="918" spans="3:29" s="1" customFormat="1" ht="13.2" x14ac:dyDescent="0.3">
      <c r="C918" s="5"/>
      <c r="D918" s="6"/>
      <c r="E918" s="6"/>
      <c r="F918" s="7"/>
      <c r="G918" s="7"/>
      <c r="I918" s="5"/>
      <c r="J918" s="6"/>
      <c r="K918" s="6"/>
      <c r="L918" s="7"/>
      <c r="M918" s="7"/>
      <c r="Q918" s="6"/>
      <c r="AC918" s="6"/>
    </row>
    <row r="919" spans="3:29" s="1" customFormat="1" ht="13.2" x14ac:dyDescent="0.3">
      <c r="C919" s="5"/>
      <c r="D919" s="6"/>
      <c r="E919" s="6"/>
      <c r="F919" s="7"/>
      <c r="G919" s="7"/>
      <c r="I919" s="5"/>
      <c r="J919" s="6"/>
      <c r="K919" s="6"/>
      <c r="L919" s="7"/>
      <c r="M919" s="7"/>
      <c r="Q919" s="6"/>
      <c r="AC919" s="6"/>
    </row>
    <row r="920" spans="3:29" s="1" customFormat="1" ht="13.2" x14ac:dyDescent="0.3">
      <c r="C920" s="5"/>
      <c r="D920" s="6"/>
      <c r="E920" s="6"/>
      <c r="F920" s="7"/>
      <c r="G920" s="7"/>
      <c r="I920" s="5"/>
      <c r="J920" s="6"/>
      <c r="K920" s="6"/>
      <c r="L920" s="7"/>
      <c r="M920" s="7"/>
      <c r="Q920" s="6"/>
      <c r="AC920" s="6"/>
    </row>
    <row r="921" spans="3:29" s="1" customFormat="1" ht="13.2" x14ac:dyDescent="0.3">
      <c r="C921" s="5"/>
      <c r="D921" s="6"/>
      <c r="E921" s="6"/>
      <c r="F921" s="7"/>
      <c r="G921" s="7"/>
      <c r="I921" s="5"/>
      <c r="J921" s="6"/>
      <c r="K921" s="6"/>
      <c r="L921" s="7"/>
      <c r="M921" s="7"/>
      <c r="Q921" s="6"/>
      <c r="AC921" s="6"/>
    </row>
    <row r="922" spans="3:29" s="1" customFormat="1" ht="13.2" x14ac:dyDescent="0.3">
      <c r="C922" s="5"/>
      <c r="D922" s="6"/>
      <c r="E922" s="6"/>
      <c r="F922" s="7"/>
      <c r="G922" s="7"/>
      <c r="I922" s="5"/>
      <c r="J922" s="6"/>
      <c r="K922" s="6"/>
      <c r="L922" s="7"/>
      <c r="M922" s="7"/>
      <c r="Q922" s="6"/>
      <c r="AC922" s="6"/>
    </row>
    <row r="923" spans="3:29" s="1" customFormat="1" ht="13.2" x14ac:dyDescent="0.3">
      <c r="C923" s="5"/>
      <c r="D923" s="6"/>
      <c r="E923" s="6"/>
      <c r="F923" s="7"/>
      <c r="G923" s="7"/>
      <c r="I923" s="5"/>
      <c r="J923" s="6"/>
      <c r="K923" s="6"/>
      <c r="L923" s="7"/>
      <c r="M923" s="7"/>
      <c r="Q923" s="6"/>
      <c r="AC923" s="6"/>
    </row>
    <row r="924" spans="3:29" s="1" customFormat="1" ht="13.2" x14ac:dyDescent="0.3">
      <c r="C924" s="5"/>
      <c r="D924" s="6"/>
      <c r="E924" s="6"/>
      <c r="F924" s="7"/>
      <c r="G924" s="7"/>
      <c r="I924" s="5"/>
      <c r="J924" s="6"/>
      <c r="K924" s="6"/>
      <c r="L924" s="7"/>
      <c r="M924" s="7"/>
      <c r="Q924" s="6"/>
      <c r="AC924" s="6"/>
    </row>
    <row r="925" spans="3:29" s="1" customFormat="1" ht="13.2" x14ac:dyDescent="0.3">
      <c r="C925" s="5"/>
      <c r="D925" s="6"/>
      <c r="E925" s="6"/>
      <c r="F925" s="7"/>
      <c r="G925" s="7"/>
      <c r="I925" s="5"/>
      <c r="J925" s="6"/>
      <c r="K925" s="6"/>
      <c r="L925" s="7"/>
      <c r="M925" s="7"/>
      <c r="Q925" s="6"/>
      <c r="AC925" s="6"/>
    </row>
    <row r="926" spans="3:29" s="1" customFormat="1" ht="13.2" x14ac:dyDescent="0.3">
      <c r="C926" s="5"/>
      <c r="D926" s="6"/>
      <c r="E926" s="6"/>
      <c r="F926" s="7"/>
      <c r="G926" s="7"/>
      <c r="I926" s="5"/>
      <c r="J926" s="6"/>
      <c r="K926" s="6"/>
      <c r="L926" s="7"/>
      <c r="M926" s="7"/>
      <c r="Q926" s="6"/>
      <c r="AC926" s="6"/>
    </row>
    <row r="927" spans="3:29" s="1" customFormat="1" ht="13.2" x14ac:dyDescent="0.3">
      <c r="C927" s="5"/>
      <c r="D927" s="6"/>
      <c r="E927" s="6"/>
      <c r="F927" s="7"/>
      <c r="G927" s="7"/>
      <c r="I927" s="5"/>
      <c r="J927" s="6"/>
      <c r="K927" s="6"/>
      <c r="L927" s="7"/>
      <c r="M927" s="7"/>
      <c r="Q927" s="6"/>
      <c r="AC927" s="6"/>
    </row>
    <row r="928" spans="3:29" s="1" customFormat="1" ht="13.2" x14ac:dyDescent="0.3">
      <c r="C928" s="5"/>
      <c r="D928" s="6"/>
      <c r="E928" s="6"/>
      <c r="F928" s="7"/>
      <c r="G928" s="7"/>
      <c r="I928" s="5"/>
      <c r="J928" s="6"/>
      <c r="K928" s="6"/>
      <c r="L928" s="7"/>
      <c r="M928" s="7"/>
      <c r="Q928" s="6"/>
      <c r="AC928" s="6"/>
    </row>
    <row r="929" spans="3:29" s="1" customFormat="1" ht="13.2" x14ac:dyDescent="0.3">
      <c r="C929" s="5"/>
      <c r="D929" s="6"/>
      <c r="E929" s="6"/>
      <c r="F929" s="7"/>
      <c r="G929" s="7"/>
      <c r="I929" s="5"/>
      <c r="J929" s="6"/>
      <c r="K929" s="6"/>
      <c r="L929" s="7"/>
      <c r="M929" s="7"/>
      <c r="Q929" s="6"/>
      <c r="AC929" s="6"/>
    </row>
    <row r="930" spans="3:29" s="1" customFormat="1" ht="13.2" x14ac:dyDescent="0.3">
      <c r="C930" s="5"/>
      <c r="D930" s="6"/>
      <c r="E930" s="6"/>
      <c r="F930" s="7"/>
      <c r="G930" s="7"/>
      <c r="I930" s="5"/>
      <c r="J930" s="6"/>
      <c r="K930" s="6"/>
      <c r="L930" s="7"/>
      <c r="M930" s="7"/>
      <c r="Q930" s="6"/>
      <c r="AC930" s="6"/>
    </row>
    <row r="931" spans="3:29" s="1" customFormat="1" ht="13.2" x14ac:dyDescent="0.3">
      <c r="C931" s="5"/>
      <c r="D931" s="6"/>
      <c r="E931" s="6"/>
      <c r="F931" s="7"/>
      <c r="G931" s="7"/>
      <c r="I931" s="5"/>
      <c r="J931" s="6"/>
      <c r="K931" s="6"/>
      <c r="L931" s="7"/>
      <c r="M931" s="7"/>
      <c r="Q931" s="6"/>
      <c r="AC931" s="6"/>
    </row>
    <row r="932" spans="3:29" s="1" customFormat="1" ht="13.2" x14ac:dyDescent="0.3">
      <c r="C932" s="5"/>
      <c r="D932" s="6"/>
      <c r="E932" s="6"/>
      <c r="F932" s="7"/>
      <c r="G932" s="7"/>
      <c r="I932" s="5"/>
      <c r="J932" s="6"/>
      <c r="K932" s="6"/>
      <c r="L932" s="7"/>
      <c r="M932" s="7"/>
      <c r="Q932" s="6"/>
      <c r="AC932" s="6"/>
    </row>
    <row r="933" spans="3:29" s="1" customFormat="1" ht="13.2" x14ac:dyDescent="0.3">
      <c r="C933" s="5"/>
      <c r="D933" s="6"/>
      <c r="E933" s="6"/>
      <c r="F933" s="7"/>
      <c r="G933" s="7"/>
      <c r="I933" s="5"/>
      <c r="J933" s="6"/>
      <c r="K933" s="6"/>
      <c r="L933" s="7"/>
      <c r="M933" s="7"/>
      <c r="Q933" s="6"/>
      <c r="AC933" s="6"/>
    </row>
    <row r="934" spans="3:29" s="1" customFormat="1" ht="13.2" x14ac:dyDescent="0.3">
      <c r="C934" s="5"/>
      <c r="D934" s="6"/>
      <c r="E934" s="6"/>
      <c r="F934" s="7"/>
      <c r="G934" s="7"/>
      <c r="I934" s="5"/>
      <c r="J934" s="6"/>
      <c r="K934" s="6"/>
      <c r="L934" s="7"/>
      <c r="M934" s="7"/>
      <c r="Q934" s="6"/>
      <c r="AC934" s="6"/>
    </row>
    <row r="935" spans="3:29" s="1" customFormat="1" ht="13.2" x14ac:dyDescent="0.3">
      <c r="C935" s="5"/>
      <c r="D935" s="6"/>
      <c r="E935" s="6"/>
      <c r="F935" s="7"/>
      <c r="G935" s="7"/>
      <c r="I935" s="5"/>
      <c r="J935" s="6"/>
      <c r="K935" s="6"/>
      <c r="L935" s="7"/>
      <c r="M935" s="7"/>
      <c r="Q935" s="6"/>
      <c r="AC935" s="6"/>
    </row>
    <row r="936" spans="3:29" s="1" customFormat="1" ht="13.2" x14ac:dyDescent="0.3">
      <c r="C936" s="5"/>
      <c r="D936" s="6"/>
      <c r="E936" s="6"/>
      <c r="F936" s="7"/>
      <c r="G936" s="7"/>
      <c r="I936" s="5"/>
      <c r="J936" s="6"/>
      <c r="K936" s="6"/>
      <c r="L936" s="7"/>
      <c r="M936" s="7"/>
      <c r="Q936" s="6"/>
      <c r="AC936" s="6"/>
    </row>
    <row r="937" spans="3:29" s="1" customFormat="1" ht="13.2" x14ac:dyDescent="0.3">
      <c r="C937" s="5"/>
      <c r="D937" s="6"/>
      <c r="E937" s="6"/>
      <c r="F937" s="7"/>
      <c r="G937" s="7"/>
      <c r="I937" s="5"/>
      <c r="J937" s="6"/>
      <c r="K937" s="6"/>
      <c r="L937" s="7"/>
      <c r="M937" s="7"/>
      <c r="Q937" s="6"/>
      <c r="AC937" s="6"/>
    </row>
    <row r="938" spans="3:29" s="1" customFormat="1" ht="13.2" x14ac:dyDescent="0.3">
      <c r="C938" s="5"/>
      <c r="D938" s="6"/>
      <c r="E938" s="6"/>
      <c r="F938" s="7"/>
      <c r="G938" s="7"/>
      <c r="I938" s="5"/>
      <c r="J938" s="6"/>
      <c r="K938" s="6"/>
      <c r="L938" s="7"/>
      <c r="M938" s="7"/>
      <c r="Q938" s="6"/>
      <c r="AC938" s="6"/>
    </row>
    <row r="939" spans="3:29" s="1" customFormat="1" ht="13.2" x14ac:dyDescent="0.3">
      <c r="C939" s="5"/>
      <c r="D939" s="6"/>
      <c r="E939" s="6"/>
      <c r="F939" s="7"/>
      <c r="G939" s="7"/>
      <c r="I939" s="5"/>
      <c r="J939" s="6"/>
      <c r="K939" s="6"/>
      <c r="L939" s="7"/>
      <c r="M939" s="7"/>
      <c r="Q939" s="6"/>
      <c r="AC939" s="6"/>
    </row>
    <row r="940" spans="3:29" s="1" customFormat="1" ht="13.2" x14ac:dyDescent="0.3">
      <c r="C940" s="5"/>
      <c r="D940" s="6"/>
      <c r="E940" s="6"/>
      <c r="F940" s="7"/>
      <c r="G940" s="7"/>
      <c r="I940" s="5"/>
      <c r="J940" s="6"/>
      <c r="K940" s="6"/>
      <c r="L940" s="7"/>
      <c r="M940" s="7"/>
      <c r="Q940" s="6"/>
      <c r="AC940" s="6"/>
    </row>
    <row r="941" spans="3:29" s="1" customFormat="1" ht="13.2" x14ac:dyDescent="0.3">
      <c r="C941" s="5"/>
      <c r="D941" s="6"/>
      <c r="E941" s="6"/>
      <c r="F941" s="7"/>
      <c r="G941" s="7"/>
      <c r="I941" s="5"/>
      <c r="J941" s="6"/>
      <c r="K941" s="6"/>
      <c r="L941" s="7"/>
      <c r="M941" s="7"/>
      <c r="Q941" s="6"/>
      <c r="AC941" s="6"/>
    </row>
    <row r="942" spans="3:29" s="1" customFormat="1" ht="13.2" x14ac:dyDescent="0.3">
      <c r="C942" s="5"/>
      <c r="D942" s="6"/>
      <c r="E942" s="6"/>
      <c r="F942" s="7"/>
      <c r="G942" s="7"/>
      <c r="I942" s="5"/>
      <c r="J942" s="6"/>
      <c r="K942" s="6"/>
      <c r="L942" s="7"/>
      <c r="M942" s="7"/>
      <c r="Q942" s="6"/>
      <c r="AC942" s="6"/>
    </row>
    <row r="943" spans="3:29" s="1" customFormat="1" ht="13.2" x14ac:dyDescent="0.3">
      <c r="C943" s="5"/>
      <c r="D943" s="6"/>
      <c r="E943" s="6"/>
      <c r="F943" s="7"/>
      <c r="G943" s="7"/>
      <c r="I943" s="5"/>
      <c r="J943" s="6"/>
      <c r="K943" s="6"/>
      <c r="L943" s="7"/>
      <c r="M943" s="7"/>
      <c r="Q943" s="6"/>
      <c r="AC943" s="6"/>
    </row>
    <row r="944" spans="3:29" s="1" customFormat="1" ht="13.2" x14ac:dyDescent="0.3">
      <c r="C944" s="5"/>
      <c r="D944" s="6"/>
      <c r="E944" s="6"/>
      <c r="F944" s="7"/>
      <c r="G944" s="7"/>
      <c r="I944" s="5"/>
      <c r="J944" s="6"/>
      <c r="K944" s="6"/>
      <c r="L944" s="7"/>
      <c r="M944" s="7"/>
      <c r="Q944" s="6"/>
      <c r="AC944" s="6"/>
    </row>
    <row r="945" spans="3:29" s="1" customFormat="1" ht="13.2" x14ac:dyDescent="0.3">
      <c r="C945" s="5"/>
      <c r="D945" s="6"/>
      <c r="E945" s="6"/>
      <c r="F945" s="7"/>
      <c r="G945" s="7"/>
      <c r="I945" s="5"/>
      <c r="J945" s="6"/>
      <c r="K945" s="6"/>
      <c r="L945" s="7"/>
      <c r="M945" s="7"/>
      <c r="Q945" s="6"/>
      <c r="AC945" s="6"/>
    </row>
    <row r="946" spans="3:29" s="1" customFormat="1" ht="13.2" x14ac:dyDescent="0.3">
      <c r="C946" s="5"/>
      <c r="D946" s="6"/>
      <c r="E946" s="6"/>
      <c r="F946" s="7"/>
      <c r="G946" s="7"/>
      <c r="I946" s="5"/>
      <c r="J946" s="6"/>
      <c r="K946" s="6"/>
      <c r="L946" s="7"/>
      <c r="M946" s="7"/>
      <c r="Q946" s="6"/>
      <c r="AC946" s="6"/>
    </row>
    <row r="947" spans="3:29" s="1" customFormat="1" ht="13.2" x14ac:dyDescent="0.3">
      <c r="C947" s="5"/>
      <c r="D947" s="6"/>
      <c r="E947" s="6"/>
      <c r="F947" s="7"/>
      <c r="G947" s="7"/>
      <c r="I947" s="5"/>
      <c r="J947" s="6"/>
      <c r="K947" s="6"/>
      <c r="L947" s="7"/>
      <c r="M947" s="7"/>
      <c r="Q947" s="6"/>
      <c r="AC947" s="6"/>
    </row>
    <row r="948" spans="3:29" s="1" customFormat="1" ht="13.2" x14ac:dyDescent="0.3">
      <c r="C948" s="5"/>
      <c r="D948" s="6"/>
      <c r="E948" s="6"/>
      <c r="F948" s="7"/>
      <c r="G948" s="7"/>
      <c r="I948" s="5"/>
      <c r="J948" s="6"/>
      <c r="K948" s="6"/>
      <c r="L948" s="7"/>
      <c r="M948" s="7"/>
      <c r="Q948" s="6"/>
      <c r="AC948" s="6"/>
    </row>
    <row r="949" spans="3:29" s="1" customFormat="1" ht="13.2" x14ac:dyDescent="0.3">
      <c r="C949" s="5"/>
      <c r="D949" s="6"/>
      <c r="E949" s="6"/>
      <c r="F949" s="7"/>
      <c r="G949" s="7"/>
      <c r="I949" s="5"/>
      <c r="J949" s="6"/>
      <c r="K949" s="6"/>
      <c r="L949" s="7"/>
      <c r="M949" s="7"/>
      <c r="Q949" s="6"/>
      <c r="AC949" s="6"/>
    </row>
    <row r="950" spans="3:29" s="1" customFormat="1" ht="13.2" x14ac:dyDescent="0.3">
      <c r="C950" s="5"/>
      <c r="D950" s="6"/>
      <c r="E950" s="6"/>
      <c r="F950" s="7"/>
      <c r="G950" s="7"/>
      <c r="I950" s="5"/>
      <c r="J950" s="6"/>
      <c r="K950" s="6"/>
      <c r="L950" s="7"/>
      <c r="M950" s="7"/>
      <c r="Q950" s="6"/>
      <c r="AC950" s="6"/>
    </row>
    <row r="951" spans="3:29" s="1" customFormat="1" ht="13.2" x14ac:dyDescent="0.3">
      <c r="C951" s="5"/>
      <c r="D951" s="6"/>
      <c r="E951" s="6"/>
      <c r="F951" s="7"/>
      <c r="G951" s="7"/>
      <c r="I951" s="5"/>
      <c r="J951" s="6"/>
      <c r="K951" s="6"/>
      <c r="L951" s="7"/>
      <c r="M951" s="7"/>
      <c r="Q951" s="6"/>
      <c r="AC951" s="6"/>
    </row>
    <row r="952" spans="3:29" s="1" customFormat="1" ht="13.2" x14ac:dyDescent="0.3">
      <c r="C952" s="5"/>
      <c r="D952" s="6"/>
      <c r="E952" s="6"/>
      <c r="F952" s="7"/>
      <c r="G952" s="7"/>
      <c r="I952" s="5"/>
      <c r="J952" s="6"/>
      <c r="K952" s="6"/>
      <c r="L952" s="7"/>
      <c r="M952" s="7"/>
      <c r="Q952" s="6"/>
      <c r="AC952" s="6"/>
    </row>
    <row r="953" spans="3:29" s="1" customFormat="1" ht="13.2" x14ac:dyDescent="0.3">
      <c r="C953" s="5"/>
      <c r="D953" s="6"/>
      <c r="E953" s="6"/>
      <c r="F953" s="7"/>
      <c r="G953" s="7"/>
      <c r="I953" s="5"/>
      <c r="J953" s="6"/>
      <c r="K953" s="6"/>
      <c r="L953" s="7"/>
      <c r="M953" s="7"/>
      <c r="Q953" s="6"/>
      <c r="AC953" s="6"/>
    </row>
    <row r="954" spans="3:29" s="1" customFormat="1" ht="13.2" x14ac:dyDescent="0.3">
      <c r="C954" s="5"/>
      <c r="D954" s="6"/>
      <c r="E954" s="6"/>
      <c r="F954" s="7"/>
      <c r="G954" s="7"/>
      <c r="I954" s="5"/>
      <c r="J954" s="6"/>
      <c r="K954" s="6"/>
      <c r="L954" s="7"/>
      <c r="M954" s="7"/>
      <c r="Q954" s="6"/>
      <c r="AC954" s="6"/>
    </row>
    <row r="955" spans="3:29" s="1" customFormat="1" ht="13.2" x14ac:dyDescent="0.3">
      <c r="C955" s="5"/>
      <c r="D955" s="6"/>
      <c r="E955" s="6"/>
      <c r="F955" s="7"/>
      <c r="G955" s="7"/>
      <c r="I955" s="5"/>
      <c r="J955" s="6"/>
      <c r="K955" s="6"/>
      <c r="L955" s="7"/>
      <c r="M955" s="7"/>
      <c r="Q955" s="6"/>
      <c r="AC955" s="6"/>
    </row>
    <row r="956" spans="3:29" s="1" customFormat="1" ht="13.2" x14ac:dyDescent="0.3">
      <c r="C956" s="5"/>
      <c r="D956" s="6"/>
      <c r="E956" s="6"/>
      <c r="F956" s="7"/>
      <c r="G956" s="7"/>
      <c r="I956" s="5"/>
      <c r="J956" s="6"/>
      <c r="K956" s="6"/>
      <c r="L956" s="7"/>
      <c r="M956" s="7"/>
      <c r="Q956" s="6"/>
      <c r="AC956" s="6"/>
    </row>
    <row r="957" spans="3:29" s="1" customFormat="1" ht="13.2" x14ac:dyDescent="0.3">
      <c r="C957" s="5"/>
      <c r="D957" s="6"/>
      <c r="E957" s="6"/>
      <c r="F957" s="7"/>
      <c r="G957" s="7"/>
      <c r="I957" s="5"/>
      <c r="J957" s="6"/>
      <c r="K957" s="6"/>
      <c r="L957" s="7"/>
      <c r="M957" s="7"/>
      <c r="Q957" s="6"/>
      <c r="AC957" s="6"/>
    </row>
    <row r="958" spans="3:29" s="1" customFormat="1" ht="13.2" x14ac:dyDescent="0.3">
      <c r="C958" s="5"/>
      <c r="D958" s="6"/>
      <c r="E958" s="6"/>
      <c r="F958" s="7"/>
      <c r="G958" s="7"/>
      <c r="I958" s="5"/>
      <c r="J958" s="6"/>
      <c r="K958" s="6"/>
      <c r="L958" s="7"/>
      <c r="M958" s="7"/>
      <c r="Q958" s="6"/>
      <c r="AC958" s="6"/>
    </row>
    <row r="959" spans="3:29" s="1" customFormat="1" ht="13.2" x14ac:dyDescent="0.3">
      <c r="C959" s="5"/>
      <c r="D959" s="6"/>
      <c r="E959" s="6"/>
      <c r="F959" s="7"/>
      <c r="G959" s="7"/>
      <c r="I959" s="5"/>
      <c r="J959" s="6"/>
      <c r="K959" s="6"/>
      <c r="L959" s="7"/>
      <c r="M959" s="7"/>
      <c r="Q959" s="6"/>
      <c r="AC959" s="6"/>
    </row>
    <row r="960" spans="3:29" s="1" customFormat="1" ht="13.2" x14ac:dyDescent="0.3">
      <c r="C960" s="5"/>
      <c r="D960" s="6"/>
      <c r="E960" s="6"/>
      <c r="F960" s="7"/>
      <c r="G960" s="7"/>
      <c r="I960" s="5"/>
      <c r="J960" s="6"/>
      <c r="K960" s="6"/>
      <c r="L960" s="7"/>
      <c r="M960" s="7"/>
      <c r="Q960" s="6"/>
      <c r="AC960" s="6"/>
    </row>
    <row r="961" spans="3:29" s="1" customFormat="1" ht="13.2" x14ac:dyDescent="0.3">
      <c r="C961" s="5"/>
      <c r="D961" s="6"/>
      <c r="E961" s="6"/>
      <c r="F961" s="7"/>
      <c r="G961" s="7"/>
      <c r="I961" s="5"/>
      <c r="J961" s="6"/>
      <c r="K961" s="6"/>
      <c r="L961" s="7"/>
      <c r="M961" s="7"/>
      <c r="Q961" s="6"/>
      <c r="AC961" s="6"/>
    </row>
    <row r="962" spans="3:29" s="1" customFormat="1" ht="13.2" x14ac:dyDescent="0.3">
      <c r="C962" s="5"/>
      <c r="D962" s="6"/>
      <c r="E962" s="6"/>
      <c r="F962" s="7"/>
      <c r="G962" s="7"/>
      <c r="I962" s="5"/>
      <c r="J962" s="6"/>
      <c r="K962" s="6"/>
      <c r="L962" s="7"/>
      <c r="M962" s="7"/>
      <c r="Q962" s="6"/>
      <c r="AC962" s="6"/>
    </row>
    <row r="963" spans="3:29" s="1" customFormat="1" ht="13.2" x14ac:dyDescent="0.3">
      <c r="C963" s="5"/>
      <c r="D963" s="6"/>
      <c r="E963" s="6"/>
      <c r="F963" s="7"/>
      <c r="G963" s="7"/>
      <c r="I963" s="5"/>
      <c r="J963" s="6"/>
      <c r="K963" s="6"/>
      <c r="L963" s="7"/>
      <c r="M963" s="7"/>
      <c r="Q963" s="6"/>
      <c r="AC963" s="6"/>
    </row>
    <row r="964" spans="3:29" s="1" customFormat="1" ht="13.2" x14ac:dyDescent="0.3">
      <c r="C964" s="5"/>
      <c r="D964" s="6"/>
      <c r="E964" s="6"/>
      <c r="F964" s="7"/>
      <c r="G964" s="7"/>
      <c r="I964" s="5"/>
      <c r="J964" s="6"/>
      <c r="K964" s="6"/>
      <c r="L964" s="7"/>
      <c r="M964" s="7"/>
      <c r="Q964" s="6"/>
      <c r="AC964" s="6"/>
    </row>
    <row r="965" spans="3:29" s="1" customFormat="1" ht="13.2" x14ac:dyDescent="0.3">
      <c r="C965" s="5"/>
      <c r="D965" s="6"/>
      <c r="E965" s="6"/>
      <c r="F965" s="7"/>
      <c r="G965" s="7"/>
      <c r="I965" s="5"/>
      <c r="J965" s="6"/>
      <c r="K965" s="6"/>
      <c r="L965" s="7"/>
      <c r="M965" s="7"/>
      <c r="Q965" s="6"/>
      <c r="AC965" s="6"/>
    </row>
    <row r="966" spans="3:29" s="1" customFormat="1" ht="13.2" x14ac:dyDescent="0.3">
      <c r="C966" s="5"/>
      <c r="D966" s="6"/>
      <c r="E966" s="6"/>
      <c r="F966" s="7"/>
      <c r="G966" s="7"/>
      <c r="I966" s="5"/>
      <c r="J966" s="6"/>
      <c r="K966" s="6"/>
      <c r="L966" s="7"/>
      <c r="M966" s="7"/>
      <c r="Q966" s="6"/>
      <c r="AC966" s="6"/>
    </row>
    <row r="967" spans="3:29" s="1" customFormat="1" ht="13.2" x14ac:dyDescent="0.3">
      <c r="C967" s="5"/>
      <c r="D967" s="6"/>
      <c r="E967" s="6"/>
      <c r="F967" s="7"/>
      <c r="G967" s="7"/>
      <c r="I967" s="5"/>
      <c r="J967" s="6"/>
      <c r="K967" s="6"/>
      <c r="L967" s="7"/>
      <c r="M967" s="7"/>
      <c r="Q967" s="6"/>
      <c r="AC967" s="6"/>
    </row>
    <row r="968" spans="3:29" s="1" customFormat="1" ht="13.2" x14ac:dyDescent="0.3">
      <c r="C968" s="5"/>
      <c r="D968" s="6"/>
      <c r="E968" s="6"/>
      <c r="F968" s="7"/>
      <c r="G968" s="7"/>
      <c r="I968" s="5"/>
      <c r="J968" s="6"/>
      <c r="K968" s="6"/>
      <c r="L968" s="7"/>
      <c r="M968" s="7"/>
      <c r="Q968" s="6"/>
      <c r="AC968" s="6"/>
    </row>
    <row r="969" spans="3:29" s="1" customFormat="1" ht="13.2" x14ac:dyDescent="0.3">
      <c r="C969" s="5"/>
      <c r="D969" s="6"/>
      <c r="E969" s="6"/>
      <c r="F969" s="7"/>
      <c r="G969" s="7"/>
      <c r="I969" s="5"/>
      <c r="J969" s="6"/>
      <c r="K969" s="6"/>
      <c r="L969" s="7"/>
      <c r="M969" s="7"/>
      <c r="Q969" s="6"/>
      <c r="AC969" s="6"/>
    </row>
    <row r="970" spans="3:29" s="1" customFormat="1" ht="13.2" x14ac:dyDescent="0.3">
      <c r="C970" s="5"/>
      <c r="D970" s="6"/>
      <c r="E970" s="6"/>
      <c r="F970" s="7"/>
      <c r="G970" s="7"/>
      <c r="I970" s="5"/>
      <c r="J970" s="6"/>
      <c r="K970" s="6"/>
      <c r="L970" s="7"/>
      <c r="M970" s="7"/>
      <c r="Q970" s="6"/>
      <c r="AC970" s="6"/>
    </row>
    <row r="971" spans="3:29" s="1" customFormat="1" ht="13.2" x14ac:dyDescent="0.3">
      <c r="C971" s="5"/>
      <c r="D971" s="6"/>
      <c r="E971" s="6"/>
      <c r="F971" s="7"/>
      <c r="G971" s="7"/>
      <c r="I971" s="5"/>
      <c r="J971" s="6"/>
      <c r="K971" s="6"/>
      <c r="L971" s="7"/>
      <c r="M971" s="7"/>
      <c r="Q971" s="6"/>
      <c r="AC971" s="6"/>
    </row>
    <row r="972" spans="3:29" s="1" customFormat="1" ht="13.2" x14ac:dyDescent="0.3">
      <c r="C972" s="5"/>
      <c r="D972" s="6"/>
      <c r="E972" s="6"/>
      <c r="F972" s="7"/>
      <c r="G972" s="7"/>
      <c r="I972" s="5"/>
      <c r="J972" s="6"/>
      <c r="K972" s="6"/>
      <c r="L972" s="7"/>
      <c r="M972" s="7"/>
      <c r="Q972" s="6"/>
      <c r="AC972" s="6"/>
    </row>
    <row r="973" spans="3:29" s="1" customFormat="1" ht="13.2" x14ac:dyDescent="0.3">
      <c r="C973" s="5"/>
      <c r="D973" s="6"/>
      <c r="E973" s="6"/>
      <c r="F973" s="7"/>
      <c r="G973" s="7"/>
      <c r="I973" s="5"/>
      <c r="J973" s="6"/>
      <c r="K973" s="6"/>
      <c r="L973" s="7"/>
      <c r="M973" s="7"/>
      <c r="Q973" s="6"/>
      <c r="AC973" s="6"/>
    </row>
    <row r="974" spans="3:29" s="1" customFormat="1" ht="13.2" x14ac:dyDescent="0.3">
      <c r="C974" s="5"/>
      <c r="D974" s="6"/>
      <c r="E974" s="6"/>
      <c r="F974" s="7"/>
      <c r="G974" s="7"/>
      <c r="I974" s="5"/>
      <c r="J974" s="6"/>
      <c r="K974" s="6"/>
      <c r="L974" s="7"/>
      <c r="M974" s="7"/>
      <c r="Q974" s="6"/>
      <c r="AC974" s="6"/>
    </row>
    <row r="975" spans="3:29" s="1" customFormat="1" ht="13.2" x14ac:dyDescent="0.3">
      <c r="C975" s="5"/>
      <c r="D975" s="6"/>
      <c r="E975" s="6"/>
      <c r="F975" s="7"/>
      <c r="G975" s="7"/>
      <c r="I975" s="5"/>
      <c r="J975" s="6"/>
      <c r="K975" s="6"/>
      <c r="L975" s="7"/>
      <c r="M975" s="7"/>
      <c r="Q975" s="6"/>
      <c r="AC975" s="6"/>
    </row>
    <row r="976" spans="3:29" s="1" customFormat="1" ht="13.2" x14ac:dyDescent="0.3">
      <c r="C976" s="5"/>
      <c r="D976" s="6"/>
      <c r="E976" s="6"/>
      <c r="F976" s="7"/>
      <c r="G976" s="7"/>
      <c r="I976" s="5"/>
      <c r="J976" s="6"/>
      <c r="K976" s="6"/>
      <c r="L976" s="7"/>
      <c r="M976" s="7"/>
      <c r="Q976" s="6"/>
      <c r="AC976" s="6"/>
    </row>
    <row r="977" spans="3:29" s="1" customFormat="1" ht="13.2" x14ac:dyDescent="0.3">
      <c r="C977" s="5"/>
      <c r="D977" s="6"/>
      <c r="E977" s="6"/>
      <c r="F977" s="7"/>
      <c r="G977" s="7"/>
      <c r="I977" s="5"/>
      <c r="J977" s="6"/>
      <c r="K977" s="6"/>
      <c r="L977" s="7"/>
      <c r="M977" s="7"/>
      <c r="Q977" s="6"/>
      <c r="AC977" s="6"/>
    </row>
    <row r="978" spans="3:29" s="1" customFormat="1" ht="13.2" x14ac:dyDescent="0.3">
      <c r="C978" s="5"/>
      <c r="D978" s="6"/>
      <c r="E978" s="6"/>
      <c r="F978" s="7"/>
      <c r="G978" s="7"/>
      <c r="I978" s="5"/>
      <c r="J978" s="6"/>
      <c r="K978" s="6"/>
      <c r="L978" s="7"/>
      <c r="M978" s="7"/>
      <c r="Q978" s="6"/>
      <c r="AC978" s="6"/>
    </row>
    <row r="979" spans="3:29" s="1" customFormat="1" ht="13.2" x14ac:dyDescent="0.3">
      <c r="C979" s="5"/>
      <c r="D979" s="6"/>
      <c r="E979" s="6"/>
      <c r="F979" s="7"/>
      <c r="G979" s="7"/>
      <c r="I979" s="5"/>
      <c r="J979" s="6"/>
      <c r="K979" s="6"/>
      <c r="L979" s="7"/>
      <c r="M979" s="7"/>
      <c r="Q979" s="6"/>
      <c r="AC979" s="6"/>
    </row>
    <row r="980" spans="3:29" s="1" customFormat="1" ht="13.2" x14ac:dyDescent="0.3">
      <c r="C980" s="5"/>
      <c r="D980" s="6"/>
      <c r="E980" s="6"/>
      <c r="F980" s="7"/>
      <c r="G980" s="7"/>
      <c r="I980" s="5"/>
      <c r="J980" s="6"/>
      <c r="K980" s="6"/>
      <c r="L980" s="7"/>
      <c r="M980" s="7"/>
      <c r="Q980" s="6"/>
      <c r="AC980" s="6"/>
    </row>
    <row r="981" spans="3:29" s="1" customFormat="1" ht="13.2" x14ac:dyDescent="0.3">
      <c r="C981" s="5"/>
      <c r="D981" s="6"/>
      <c r="E981" s="6"/>
      <c r="F981" s="7"/>
      <c r="G981" s="7"/>
      <c r="I981" s="5"/>
      <c r="J981" s="6"/>
      <c r="K981" s="6"/>
      <c r="L981" s="7"/>
      <c r="M981" s="7"/>
      <c r="Q981" s="6"/>
      <c r="AC981" s="6"/>
    </row>
    <row r="982" spans="3:29" s="1" customFormat="1" ht="13.2" x14ac:dyDescent="0.3">
      <c r="C982" s="5"/>
      <c r="D982" s="6"/>
      <c r="E982" s="6"/>
      <c r="F982" s="7"/>
      <c r="G982" s="7"/>
      <c r="I982" s="5"/>
      <c r="J982" s="6"/>
      <c r="K982" s="6"/>
      <c r="L982" s="7"/>
      <c r="M982" s="7"/>
      <c r="Q982" s="6"/>
      <c r="AC982" s="6"/>
    </row>
    <row r="983" spans="3:29" s="1" customFormat="1" ht="13.2" x14ac:dyDescent="0.3">
      <c r="C983" s="5"/>
      <c r="D983" s="6"/>
      <c r="E983" s="6"/>
      <c r="F983" s="7"/>
      <c r="G983" s="7"/>
      <c r="I983" s="5"/>
      <c r="J983" s="6"/>
      <c r="K983" s="6"/>
      <c r="L983" s="7"/>
      <c r="M983" s="7"/>
      <c r="Q983" s="6"/>
      <c r="AC983" s="6"/>
    </row>
    <row r="984" spans="3:29" s="1" customFormat="1" ht="13.2" x14ac:dyDescent="0.3">
      <c r="C984" s="5"/>
      <c r="D984" s="6"/>
      <c r="E984" s="6"/>
      <c r="F984" s="7"/>
      <c r="G984" s="7"/>
      <c r="I984" s="5"/>
      <c r="J984" s="6"/>
      <c r="K984" s="6"/>
      <c r="L984" s="7"/>
      <c r="M984" s="7"/>
      <c r="Q984" s="6"/>
      <c r="AC984" s="6"/>
    </row>
    <row r="985" spans="3:29" s="1" customFormat="1" ht="13.2" x14ac:dyDescent="0.3">
      <c r="C985" s="5"/>
      <c r="D985" s="6"/>
      <c r="E985" s="6"/>
      <c r="F985" s="7"/>
      <c r="G985" s="7"/>
      <c r="I985" s="5"/>
      <c r="J985" s="6"/>
      <c r="K985" s="6"/>
      <c r="L985" s="7"/>
      <c r="M985" s="7"/>
      <c r="Q985" s="6"/>
      <c r="AC985" s="6"/>
    </row>
    <row r="986" spans="3:29" s="1" customFormat="1" ht="13.2" x14ac:dyDescent="0.3">
      <c r="C986" s="5"/>
      <c r="D986" s="6"/>
      <c r="E986" s="6"/>
      <c r="F986" s="7"/>
      <c r="G986" s="7"/>
      <c r="I986" s="5"/>
      <c r="J986" s="6"/>
      <c r="K986" s="6"/>
      <c r="L986" s="7"/>
      <c r="M986" s="7"/>
      <c r="Q986" s="6"/>
      <c r="AC986" s="6"/>
    </row>
    <row r="987" spans="3:29" s="1" customFormat="1" ht="13.2" x14ac:dyDescent="0.3">
      <c r="C987" s="5"/>
      <c r="D987" s="6"/>
      <c r="E987" s="6"/>
      <c r="F987" s="7"/>
      <c r="G987" s="7"/>
      <c r="I987" s="5"/>
      <c r="J987" s="6"/>
      <c r="K987" s="6"/>
      <c r="L987" s="7"/>
      <c r="M987" s="7"/>
      <c r="Q987" s="6"/>
      <c r="AC987" s="6"/>
    </row>
    <row r="988" spans="3:29" s="1" customFormat="1" ht="13.2" x14ac:dyDescent="0.3">
      <c r="C988" s="5"/>
      <c r="D988" s="6"/>
      <c r="E988" s="6"/>
      <c r="F988" s="7"/>
      <c r="G988" s="7"/>
      <c r="I988" s="5"/>
      <c r="J988" s="6"/>
      <c r="K988" s="6"/>
      <c r="L988" s="7"/>
      <c r="M988" s="7"/>
      <c r="Q988" s="6"/>
      <c r="AC988" s="6"/>
    </row>
    <row r="989" spans="3:29" s="1" customFormat="1" ht="13.2" x14ac:dyDescent="0.3">
      <c r="C989" s="5"/>
      <c r="D989" s="6"/>
      <c r="E989" s="6"/>
      <c r="F989" s="7"/>
      <c r="G989" s="7"/>
      <c r="I989" s="5"/>
      <c r="J989" s="6"/>
      <c r="K989" s="6"/>
      <c r="L989" s="7"/>
      <c r="M989" s="7"/>
      <c r="Q989" s="6"/>
      <c r="AC989" s="6"/>
    </row>
    <row r="990" spans="3:29" s="1" customFormat="1" ht="13.2" x14ac:dyDescent="0.3">
      <c r="C990" s="5"/>
      <c r="D990" s="6"/>
      <c r="E990" s="6"/>
      <c r="F990" s="7"/>
      <c r="G990" s="7"/>
      <c r="I990" s="5"/>
      <c r="J990" s="6"/>
      <c r="K990" s="6"/>
      <c r="L990" s="7"/>
      <c r="M990" s="7"/>
      <c r="Q990" s="6"/>
      <c r="AC990" s="6"/>
    </row>
    <row r="991" spans="3:29" s="1" customFormat="1" ht="13.2" x14ac:dyDescent="0.3">
      <c r="C991" s="5"/>
      <c r="D991" s="6"/>
      <c r="E991" s="6"/>
      <c r="F991" s="7"/>
      <c r="G991" s="7"/>
      <c r="I991" s="5"/>
      <c r="J991" s="6"/>
      <c r="K991" s="6"/>
      <c r="L991" s="7"/>
      <c r="M991" s="7"/>
      <c r="Q991" s="6"/>
      <c r="AC991" s="6"/>
    </row>
    <row r="992" spans="3:29" s="1" customFormat="1" ht="13.2" x14ac:dyDescent="0.3">
      <c r="C992" s="5"/>
      <c r="D992" s="6"/>
      <c r="E992" s="6"/>
      <c r="F992" s="7"/>
      <c r="G992" s="7"/>
      <c r="I992" s="5"/>
      <c r="J992" s="6"/>
      <c r="K992" s="6"/>
      <c r="L992" s="7"/>
      <c r="M992" s="7"/>
      <c r="Q992" s="6"/>
      <c r="AC992" s="6"/>
    </row>
    <row r="993" spans="3:29" s="1" customFormat="1" ht="13.2" x14ac:dyDescent="0.3">
      <c r="C993" s="5"/>
      <c r="D993" s="6"/>
      <c r="E993" s="6"/>
      <c r="F993" s="7"/>
      <c r="G993" s="7"/>
      <c r="I993" s="5"/>
      <c r="J993" s="6"/>
      <c r="K993" s="6"/>
      <c r="L993" s="7"/>
      <c r="M993" s="7"/>
      <c r="Q993" s="6"/>
      <c r="AC993" s="6"/>
    </row>
    <row r="994" spans="3:29" s="1" customFormat="1" ht="13.2" x14ac:dyDescent="0.3">
      <c r="C994" s="5"/>
      <c r="D994" s="6"/>
      <c r="E994" s="6"/>
      <c r="F994" s="7"/>
      <c r="G994" s="7"/>
      <c r="I994" s="5"/>
      <c r="J994" s="6"/>
      <c r="K994" s="6"/>
      <c r="L994" s="7"/>
      <c r="M994" s="7"/>
      <c r="Q994" s="6"/>
      <c r="AC994" s="6"/>
    </row>
    <row r="995" spans="3:29" s="1" customFormat="1" ht="13.2" x14ac:dyDescent="0.3">
      <c r="C995" s="5"/>
      <c r="D995" s="6"/>
      <c r="E995" s="6"/>
      <c r="F995" s="7"/>
      <c r="G995" s="7"/>
      <c r="I995" s="5"/>
      <c r="J995" s="6"/>
      <c r="K995" s="6"/>
      <c r="L995" s="7"/>
      <c r="M995" s="7"/>
      <c r="Q995" s="6"/>
      <c r="AC995" s="6"/>
    </row>
    <row r="996" spans="3:29" s="1" customFormat="1" ht="13.2" x14ac:dyDescent="0.3">
      <c r="C996" s="5"/>
      <c r="D996" s="6"/>
      <c r="E996" s="6"/>
      <c r="F996" s="7"/>
      <c r="G996" s="7"/>
      <c r="I996" s="5"/>
      <c r="J996" s="6"/>
      <c r="K996" s="6"/>
      <c r="L996" s="7"/>
      <c r="M996" s="7"/>
      <c r="Q996" s="6"/>
      <c r="AC996" s="6"/>
    </row>
    <row r="997" spans="3:29" s="1" customFormat="1" ht="13.2" x14ac:dyDescent="0.3">
      <c r="C997" s="5"/>
      <c r="D997" s="6"/>
      <c r="E997" s="6"/>
      <c r="F997" s="7"/>
      <c r="G997" s="7"/>
      <c r="I997" s="5"/>
      <c r="J997" s="6"/>
      <c r="K997" s="6"/>
      <c r="L997" s="7"/>
      <c r="M997" s="7"/>
      <c r="Q997" s="6"/>
      <c r="AC997" s="6"/>
    </row>
    <row r="998" spans="3:29" s="1" customFormat="1" ht="13.2" x14ac:dyDescent="0.3">
      <c r="C998" s="5"/>
      <c r="D998" s="6"/>
      <c r="E998" s="6"/>
      <c r="F998" s="7"/>
      <c r="G998" s="7"/>
      <c r="I998" s="5"/>
      <c r="J998" s="6"/>
      <c r="K998" s="6"/>
      <c r="L998" s="7"/>
      <c r="M998" s="7"/>
      <c r="Q998" s="6"/>
      <c r="AC998" s="6"/>
    </row>
    <row r="999" spans="3:29" s="1" customFormat="1" ht="13.2" x14ac:dyDescent="0.3">
      <c r="C999" s="5"/>
      <c r="D999" s="6"/>
      <c r="E999" s="6"/>
      <c r="F999" s="7"/>
      <c r="G999" s="7"/>
      <c r="I999" s="5"/>
      <c r="J999" s="6"/>
      <c r="K999" s="6"/>
      <c r="L999" s="7"/>
      <c r="M999" s="7"/>
      <c r="Q999" s="6"/>
      <c r="AC999" s="6"/>
    </row>
    <row r="1000" spans="3:29" s="1" customFormat="1" ht="13.2" x14ac:dyDescent="0.3">
      <c r="C1000" s="5"/>
      <c r="D1000" s="6"/>
      <c r="E1000" s="6"/>
      <c r="F1000" s="7"/>
      <c r="G1000" s="7"/>
      <c r="I1000" s="5"/>
      <c r="J1000" s="6"/>
      <c r="K1000" s="6"/>
      <c r="L1000" s="7"/>
      <c r="M1000" s="7"/>
      <c r="Q1000" s="6"/>
      <c r="AC1000" s="6"/>
    </row>
    <row r="1001" spans="3:29" s="1" customFormat="1" ht="13.2" x14ac:dyDescent="0.3">
      <c r="C1001" s="5"/>
      <c r="D1001" s="6"/>
      <c r="E1001" s="6"/>
      <c r="F1001" s="7"/>
      <c r="G1001" s="7"/>
      <c r="I1001" s="5"/>
      <c r="J1001" s="6"/>
      <c r="K1001" s="6"/>
      <c r="L1001" s="7"/>
      <c r="M1001" s="7"/>
      <c r="Q1001" s="6"/>
      <c r="AC1001" s="6"/>
    </row>
    <row r="1002" spans="3:29" s="1" customFormat="1" ht="13.2" x14ac:dyDescent="0.3">
      <c r="C1002" s="5"/>
      <c r="D1002" s="6"/>
      <c r="E1002" s="6"/>
      <c r="F1002" s="7"/>
      <c r="G1002" s="7"/>
      <c r="I1002" s="5"/>
      <c r="J1002" s="6"/>
      <c r="K1002" s="6"/>
      <c r="L1002" s="7"/>
      <c r="M1002" s="7"/>
      <c r="Q1002" s="6"/>
      <c r="AC1002" s="6"/>
    </row>
    <row r="1003" spans="3:29" s="1" customFormat="1" ht="13.2" x14ac:dyDescent="0.3">
      <c r="C1003" s="5"/>
      <c r="D1003" s="6"/>
      <c r="E1003" s="6"/>
      <c r="F1003" s="7"/>
      <c r="G1003" s="7"/>
      <c r="I1003" s="5"/>
      <c r="J1003" s="6"/>
      <c r="K1003" s="6"/>
      <c r="L1003" s="7"/>
      <c r="M1003" s="7"/>
      <c r="Q1003" s="6"/>
      <c r="AC1003" s="6"/>
    </row>
    <row r="1004" spans="3:29" s="1" customFormat="1" ht="13.2" x14ac:dyDescent="0.3">
      <c r="C1004" s="5"/>
      <c r="D1004" s="6"/>
      <c r="E1004" s="6"/>
      <c r="F1004" s="7"/>
      <c r="G1004" s="7"/>
      <c r="I1004" s="5"/>
      <c r="J1004" s="6"/>
      <c r="K1004" s="6"/>
      <c r="L1004" s="7"/>
      <c r="M1004" s="7"/>
      <c r="Q1004" s="6"/>
      <c r="AC1004" s="6"/>
    </row>
  </sheetData>
  <autoFilter ref="B7:AC603" xr:uid="{3A6C5435-28AC-48AD-A4AE-D532A2415063}"/>
  <mergeCells count="7">
    <mergeCell ref="E545:F545"/>
    <mergeCell ref="T6:U6"/>
    <mergeCell ref="W6:X6"/>
    <mergeCell ref="Z6:AA6"/>
    <mergeCell ref="E11:F11"/>
    <mergeCell ref="E116:F116"/>
    <mergeCell ref="E341:F341"/>
  </mergeCells>
  <conditionalFormatting sqref="G291:G333 M291 M293:M301 M304 M306:M307 M310:M318 M320 M323 M325:M333 M292:Q292 M302:Q303 M305:Q305 M308:Q309 M319:Q319 M321:Q322 M324:Q324">
    <cfRule type="expression" dxfId="3" priority="3">
      <formula>#REF!&lt;0</formula>
    </cfRule>
  </conditionalFormatting>
  <conditionalFormatting sqref="G291:G333 M291:M333">
    <cfRule type="expression" dxfId="2" priority="2">
      <formula>AND(ISBLANK(B291),G291&lt;&gt;#REF!)</formula>
    </cfRule>
  </conditionalFormatting>
  <conditionalFormatting sqref="N292:P292 N302:P303 N305:P305 N308:P309 N319:P319 N321:P322 N324:P324">
    <cfRule type="expression" dxfId="1" priority="1">
      <formula>AND(ISBLANK(E292),N292&lt;&gt;#REF!)</formula>
    </cfRule>
  </conditionalFormatting>
  <conditionalFormatting sqref="Q292 Q302:Q303 Q305 Q308:Q309 Q319 Q321:Q322 Q324">
    <cfRule type="expression" dxfId="0" priority="4">
      <formula>AND(ISBLANK(F292),Q292&lt;&gt;#REF!)</formula>
    </cfRule>
  </conditionalFormatting>
  <dataValidations count="1">
    <dataValidation type="custom" allowBlank="1" showDropDown="1" showErrorMessage="1" sqref="B16:B19 H16:H19" xr:uid="{2C6DC0F2-249B-497E-BAEE-2CB243261C60}">
      <formula1>B16="521211"</formula1>
    </dataValidation>
  </dataValidations>
  <printOptions horizontalCentered="1"/>
  <pageMargins left="0.39370078740157483" right="0.35433070866141736" top="0.19685039370078741" bottom="0.59055118110236227" header="0" footer="0.39370078740157483"/>
  <pageSetup paperSize="9" scale="54" fitToHeight="0" orientation="landscape" r:id="rId1"/>
  <headerFooter>
    <oddFooter>&amp;LMatrik Semula Menjadi
(Usulan Revisi Anggaran TA. 2023)&amp;RHal &amp;P dari &amp;N</oddFooter>
  </headerFooter>
  <rowBreaks count="6" manualBreakCount="6">
    <brk id="69" min="1" max="13" man="1"/>
    <brk id="131" min="1" max="13" man="1"/>
    <brk id="195" min="1" max="13" man="1"/>
    <brk id="264" min="1" max="13" man="1"/>
    <brk id="396" min="1" max="13" man="1"/>
    <brk id="594" min="1" max="13" man="1"/>
  </row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5EB34-B540-4B1E-B5D4-64A01C1A9ECA}">
  <dimension ref="A1:G6"/>
  <sheetViews>
    <sheetView zoomScale="220" zoomScaleNormal="220" workbookViewId="0">
      <selection activeCell="B9" sqref="B9"/>
    </sheetView>
  </sheetViews>
  <sheetFormatPr defaultRowHeight="14.4" x14ac:dyDescent="0.3"/>
  <cols>
    <col min="1" max="1" width="17.21875" bestFit="1" customWidth="1"/>
    <col min="2" max="3" width="14.109375" bestFit="1" customWidth="1"/>
    <col min="5" max="5" width="11.44140625" bestFit="1" customWidth="1"/>
    <col min="7" max="7" width="10.44140625" bestFit="1" customWidth="1"/>
  </cols>
  <sheetData>
    <row r="1" spans="1:7" x14ac:dyDescent="0.3">
      <c r="A1" t="s">
        <v>988</v>
      </c>
      <c r="B1" t="s">
        <v>991</v>
      </c>
      <c r="C1" t="s">
        <v>992</v>
      </c>
    </row>
    <row r="2" spans="1:7" x14ac:dyDescent="0.3">
      <c r="A2" t="s">
        <v>989</v>
      </c>
      <c r="B2">
        <v>8</v>
      </c>
      <c r="C2">
        <v>1</v>
      </c>
    </row>
    <row r="3" spans="1:7" x14ac:dyDescent="0.3">
      <c r="A3" t="s">
        <v>990</v>
      </c>
      <c r="B3" t="s">
        <v>993</v>
      </c>
      <c r="C3" t="s">
        <v>994</v>
      </c>
      <c r="E3" s="257">
        <f>15*8*16000*12</f>
        <v>23040000</v>
      </c>
      <c r="G3" s="258">
        <f>E3-B5</f>
        <v>3840000</v>
      </c>
    </row>
    <row r="4" spans="1:7" x14ac:dyDescent="0.3">
      <c r="A4" t="s">
        <v>995</v>
      </c>
      <c r="B4" s="257">
        <f>150*16000</f>
        <v>2400000</v>
      </c>
      <c r="C4" s="257">
        <f>750*16000</f>
        <v>12000000</v>
      </c>
    </row>
    <row r="5" spans="1:7" x14ac:dyDescent="0.3">
      <c r="A5" t="s">
        <v>522</v>
      </c>
      <c r="B5" s="258">
        <f>B2*B4</f>
        <v>19200000</v>
      </c>
      <c r="C5" s="258">
        <f>C2*C4</f>
        <v>12000000</v>
      </c>
    </row>
    <row r="6" spans="1:7" x14ac:dyDescent="0.3">
      <c r="B6" s="598">
        <f>SUM(B5:C5)</f>
        <v>31200000</v>
      </c>
      <c r="C6" s="599"/>
    </row>
  </sheetData>
  <mergeCells count="1">
    <mergeCell ref="B6:C6"/>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EE320E-62B6-4F8A-8090-072915C61CE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22</vt:i4>
      </vt:variant>
    </vt:vector>
  </HeadingPairs>
  <TitlesOfParts>
    <vt:vector size="37" baseType="lpstr">
      <vt:lpstr>Rekap Reviu</vt:lpstr>
      <vt:lpstr>Matrik Reviu</vt:lpstr>
      <vt:lpstr>Reviu Usulan Revisi</vt:lpstr>
      <vt:lpstr>Rekap</vt:lpstr>
      <vt:lpstr>Rekap Usulan revisi</vt:lpstr>
      <vt:lpstr>Matrik</vt:lpstr>
      <vt:lpstr>Usulan Revisi 17 Maret</vt:lpstr>
      <vt:lpstr>Sheet2</vt:lpstr>
      <vt:lpstr>Rekap Lama</vt:lpstr>
      <vt:lpstr>Matrik Lama</vt:lpstr>
      <vt:lpstr>Usulan Revisi Subkoord (Lama)</vt:lpstr>
      <vt:lpstr>ROK Koord Subkoord Isian</vt:lpstr>
      <vt:lpstr>Pergeseran Revisi</vt:lpstr>
      <vt:lpstr>Backup Data</vt:lpstr>
      <vt:lpstr>Sheet1</vt:lpstr>
      <vt:lpstr>'Backup Data'!Print_Area</vt:lpstr>
      <vt:lpstr>Matrik!Print_Area</vt:lpstr>
      <vt:lpstr>'Matrik Lama'!Print_Area</vt:lpstr>
      <vt:lpstr>'Matrik Reviu'!Print_Area</vt:lpstr>
      <vt:lpstr>'Pergeseran Revisi'!Print_Area</vt:lpstr>
      <vt:lpstr>Rekap!Print_Area</vt:lpstr>
      <vt:lpstr>'Rekap Lama'!Print_Area</vt:lpstr>
      <vt:lpstr>'Rekap Reviu'!Print_Area</vt:lpstr>
      <vt:lpstr>'Rekap Usulan revisi'!Print_Area</vt:lpstr>
      <vt:lpstr>'Reviu Usulan Revisi'!Print_Area</vt:lpstr>
      <vt:lpstr>'Usulan Revisi 17 Maret'!Print_Area</vt:lpstr>
      <vt:lpstr>'Usulan Revisi Subkoord (Lama)'!Print_Area</vt:lpstr>
      <vt:lpstr>'Backup Data'!Print_Titles</vt:lpstr>
      <vt:lpstr>'Pergeseran Revisi'!Print_Titles</vt:lpstr>
      <vt:lpstr>'Reviu Usulan Revisi'!Print_Titles</vt:lpstr>
      <vt:lpstr>'Usulan Revisi 17 Maret'!Print_Titles</vt:lpstr>
      <vt:lpstr>'Usulan Revisi Subkoord (Lama)'!Print_Titles</vt:lpstr>
      <vt:lpstr>'Backup Data'!Start_Jadi</vt:lpstr>
      <vt:lpstr>'Pergeseran Revisi'!Start_Jadi</vt:lpstr>
      <vt:lpstr>'Reviu Usulan Revisi'!Start_Jadi</vt:lpstr>
      <vt:lpstr>'Usulan Revisi 17 Maret'!Start_Jadi</vt:lpstr>
      <vt:lpstr>'Usulan Revisi Subkoord (Lama)'!Start_Jadi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2023-03-27T08:09:28Z</cp:lastPrinted>
  <dcterms:created xsi:type="dcterms:W3CDTF">2022-10-11T07:47:57Z</dcterms:created>
  <dcterms:modified xsi:type="dcterms:W3CDTF">2023-03-27T08:29:03Z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e8838152-99fa-4a52-81ef-17975e690501</vt:lpwstr>
  </property>
</Properties>
</file>