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\PUSDIK\2023\Github\TA.2023\Revisi Anggaran\Revisi Anggaran 1\"/>
    </mc:Choice>
  </mc:AlternateContent>
  <xr:revisionPtr revIDLastSave="0" documentId="13_ncr:1_{EA58B1AB-77D4-4473-8105-FFD895B51D7E}" xr6:coauthVersionLast="47" xr6:coauthVersionMax="47" xr10:uidLastSave="{00000000-0000-0000-0000-000000000000}"/>
  <bookViews>
    <workbookView xWindow="-108" yWindow="-108" windowWidth="23256" windowHeight="12576" activeTab="3" xr2:uid="{565EA5FA-1DAB-427E-93A3-16D88B5F5D47}"/>
  </bookViews>
  <sheets>
    <sheet name="USULAN REVISI" sheetId="1" r:id="rId1"/>
    <sheet name="Perjalanan Pusdik" sheetId="2" r:id="rId2"/>
    <sheet name="Fullboard" sheetId="4" r:id="rId3"/>
    <sheet name="Fullboard_Revisi" sheetId="5" r:id="rId4"/>
  </sheets>
  <definedNames>
    <definedName name="_xlnm.Print_Area" localSheetId="2">Fullboard!$A$1:$N$23</definedName>
    <definedName name="_xlnm.Print_Area" localSheetId="3">Fullboard_Revisi!$A$1:$N$23</definedName>
    <definedName name="_xlnm.Print_Area" localSheetId="1">'Perjalanan Pusdik'!$A$1:$M$19</definedName>
    <definedName name="_xlnm.Print_Area" localSheetId="0">'USULAN REVISI'!$A$1:$M$74</definedName>
    <definedName name="_xlnm.Print_Titles" localSheetId="0">'USULAN REVISI'!$5:$10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1" i="5"/>
  <c r="H21" i="5"/>
  <c r="K21" i="5" s="1"/>
  <c r="N20" i="5"/>
  <c r="H20" i="5"/>
  <c r="K20" i="5" s="1"/>
  <c r="N19" i="5"/>
  <c r="K19" i="5"/>
  <c r="H19" i="5"/>
  <c r="N18" i="5"/>
  <c r="H18" i="5"/>
  <c r="K18" i="5" s="1"/>
  <c r="N17" i="5"/>
  <c r="H17" i="5"/>
  <c r="K17" i="5" s="1"/>
  <c r="N16" i="5"/>
  <c r="H16" i="5"/>
  <c r="K16" i="5" s="1"/>
  <c r="N15" i="5"/>
  <c r="K15" i="5"/>
  <c r="H15" i="5"/>
  <c r="N14" i="5"/>
  <c r="H14" i="5"/>
  <c r="K14" i="5" s="1"/>
  <c r="N13" i="5"/>
  <c r="H13" i="5"/>
  <c r="K13" i="5" s="1"/>
  <c r="N12" i="5"/>
  <c r="H12" i="5"/>
  <c r="K12" i="5" s="1"/>
  <c r="N11" i="5"/>
  <c r="K11" i="5"/>
  <c r="H11" i="5"/>
  <c r="N10" i="5"/>
  <c r="H10" i="5"/>
  <c r="K10" i="5" s="1"/>
  <c r="N9" i="5"/>
  <c r="H9" i="5"/>
  <c r="K9" i="5" s="1"/>
  <c r="N10" i="4"/>
  <c r="N11" i="4"/>
  <c r="N12" i="4"/>
  <c r="N13" i="4"/>
  <c r="N14" i="4"/>
  <c r="N15" i="4"/>
  <c r="N16" i="4"/>
  <c r="N17" i="4"/>
  <c r="N18" i="4"/>
  <c r="N19" i="4"/>
  <c r="N20" i="4"/>
  <c r="N21" i="4"/>
  <c r="N9" i="4"/>
  <c r="J23" i="1"/>
  <c r="M23" i="1" s="1"/>
  <c r="K17" i="4"/>
  <c r="K21" i="4"/>
  <c r="H21" i="4"/>
  <c r="H20" i="4"/>
  <c r="K20" i="4" s="1"/>
  <c r="H19" i="4"/>
  <c r="K19" i="4" s="1"/>
  <c r="H18" i="4"/>
  <c r="K18" i="4" s="1"/>
  <c r="H17" i="4"/>
  <c r="H16" i="4"/>
  <c r="K16" i="4" s="1"/>
  <c r="H9" i="4"/>
  <c r="K9" i="4" s="1"/>
  <c r="H10" i="4"/>
  <c r="K10" i="4" s="1"/>
  <c r="E22" i="4"/>
  <c r="J24" i="1" s="1"/>
  <c r="H15" i="4"/>
  <c r="K15" i="4" s="1"/>
  <c r="H14" i="4"/>
  <c r="K14" i="4" s="1"/>
  <c r="H13" i="4"/>
  <c r="K13" i="4" s="1"/>
  <c r="H12" i="4"/>
  <c r="K12" i="4" s="1"/>
  <c r="H11" i="4"/>
  <c r="K11" i="4" s="1"/>
  <c r="N22" i="5" l="1"/>
  <c r="K22" i="5"/>
  <c r="K23" i="5" s="1"/>
  <c r="N22" i="4"/>
  <c r="K22" i="4"/>
  <c r="K23" i="4" s="1"/>
  <c r="L24" i="1" s="1"/>
  <c r="M24" i="1" s="1"/>
  <c r="M22" i="1" s="1"/>
  <c r="J47" i="1" l="1"/>
  <c r="L34" i="1"/>
  <c r="J27" i="1"/>
  <c r="L21" i="1"/>
  <c r="M21" i="1" s="1"/>
  <c r="J14" i="1"/>
  <c r="J37" i="1"/>
  <c r="L44" i="1"/>
  <c r="L54" i="1"/>
  <c r="D18" i="2" l="1"/>
  <c r="J64" i="1"/>
  <c r="J14" i="2"/>
  <c r="G14" i="2"/>
  <c r="K17" i="2"/>
  <c r="I17" i="2"/>
  <c r="J17" i="2" s="1"/>
  <c r="G17" i="2"/>
  <c r="I16" i="2"/>
  <c r="J16" i="2" s="1"/>
  <c r="G16" i="2"/>
  <c r="L13" i="2"/>
  <c r="I13" i="2"/>
  <c r="J13" i="2" s="1"/>
  <c r="G13" i="2"/>
  <c r="I12" i="2"/>
  <c r="J12" i="2" s="1"/>
  <c r="G12" i="2"/>
  <c r="I11" i="2"/>
  <c r="J11" i="2" s="1"/>
  <c r="G11" i="2"/>
  <c r="J15" i="2"/>
  <c r="G15" i="2"/>
  <c r="J10" i="2"/>
  <c r="G10" i="2"/>
  <c r="M10" i="2" s="1"/>
  <c r="M16" i="2" l="1"/>
  <c r="M17" i="2"/>
  <c r="M11" i="2"/>
  <c r="M13" i="2"/>
  <c r="M14" i="2"/>
  <c r="M15" i="2"/>
  <c r="M12" i="2"/>
  <c r="M62" i="1"/>
  <c r="M61" i="1" s="1"/>
  <c r="M60" i="1"/>
  <c r="M59" i="1"/>
  <c r="M58" i="1"/>
  <c r="M57" i="1"/>
  <c r="M54" i="1"/>
  <c r="M53" i="1" s="1"/>
  <c r="M52" i="1"/>
  <c r="M51" i="1" s="1"/>
  <c r="M50" i="1"/>
  <c r="M49" i="1"/>
  <c r="M48" i="1"/>
  <c r="M47" i="1"/>
  <c r="M44" i="1"/>
  <c r="M43" i="1" s="1"/>
  <c r="M42" i="1"/>
  <c r="M41" i="1" s="1"/>
  <c r="M40" i="1"/>
  <c r="M39" i="1"/>
  <c r="M38" i="1"/>
  <c r="M37" i="1"/>
  <c r="M32" i="1"/>
  <c r="M31" i="1" s="1"/>
  <c r="M30" i="1"/>
  <c r="M29" i="1"/>
  <c r="M28" i="1"/>
  <c r="M27" i="1"/>
  <c r="M20" i="1"/>
  <c r="M19" i="1"/>
  <c r="M18" i="1" s="1"/>
  <c r="M17" i="1"/>
  <c r="M16" i="1"/>
  <c r="M15" i="1"/>
  <c r="M14" i="1"/>
  <c r="F54" i="1"/>
  <c r="F53" i="1" s="1"/>
  <c r="F52" i="1"/>
  <c r="F51" i="1" s="1"/>
  <c r="F50" i="1"/>
  <c r="F49" i="1"/>
  <c r="F48" i="1"/>
  <c r="F47" i="1"/>
  <c r="F44" i="1"/>
  <c r="F43" i="1" s="1"/>
  <c r="F42" i="1"/>
  <c r="F41" i="1" s="1"/>
  <c r="F40" i="1"/>
  <c r="F39" i="1"/>
  <c r="F38" i="1"/>
  <c r="F37" i="1"/>
  <c r="F34" i="1"/>
  <c r="F33" i="1" s="1"/>
  <c r="F32" i="1"/>
  <c r="F31" i="1" s="1"/>
  <c r="F30" i="1"/>
  <c r="F29" i="1"/>
  <c r="F28" i="1"/>
  <c r="F27" i="1"/>
  <c r="F21" i="1"/>
  <c r="F20" i="1" s="1"/>
  <c r="F19" i="1"/>
  <c r="F18" i="1" s="1"/>
  <c r="F17" i="1"/>
  <c r="F16" i="1"/>
  <c r="F15" i="1"/>
  <c r="F14" i="1"/>
  <c r="M18" i="2" l="1"/>
  <c r="F13" i="1"/>
  <c r="M46" i="1"/>
  <c r="M45" i="1" s="1"/>
  <c r="M19" i="2"/>
  <c r="L64" i="1" s="1"/>
  <c r="M64" i="1" s="1"/>
  <c r="M63" i="1" s="1"/>
  <c r="M26" i="1"/>
  <c r="F36" i="1"/>
  <c r="M13" i="1"/>
  <c r="M12" i="1" s="1"/>
  <c r="M36" i="1"/>
  <c r="M35" i="1" s="1"/>
  <c r="M56" i="1"/>
  <c r="F12" i="1"/>
  <c r="F35" i="1"/>
  <c r="F26" i="1"/>
  <c r="F25" i="1" s="1"/>
  <c r="F46" i="1"/>
  <c r="F45" i="1" s="1"/>
  <c r="M55" i="1" l="1"/>
  <c r="F11" i="1"/>
  <c r="M34" i="1"/>
  <c r="M33" i="1" s="1"/>
  <c r="M25" i="1" s="1"/>
  <c r="M11" i="1" l="1"/>
</calcChain>
</file>

<file path=xl/sharedStrings.xml><?xml version="1.0" encoding="utf-8"?>
<sst xmlns="http://schemas.openxmlformats.org/spreadsheetml/2006/main" count="358" uniqueCount="99">
  <si>
    <t>SUB KOORDINATOR KELOMPOK METODE DAN KURIKULUM</t>
  </si>
  <si>
    <t xml:space="preserve">SEMULA </t>
  </si>
  <si>
    <t xml:space="preserve">MENJADI  </t>
  </si>
  <si>
    <t>Kode</t>
  </si>
  <si>
    <t>Uraian</t>
  </si>
  <si>
    <t>Vol</t>
  </si>
  <si>
    <t>Sat</t>
  </si>
  <si>
    <t>Harga</t>
  </si>
  <si>
    <t>Jumlah</t>
  </si>
  <si>
    <t>(1)</t>
  </si>
  <si>
    <t>(2)</t>
  </si>
  <si>
    <t>(3)</t>
  </si>
  <si>
    <t>(4)</t>
  </si>
  <si>
    <t>(5)</t>
  </si>
  <si>
    <t>(6)</t>
  </si>
  <si>
    <t>Bimbingan dan Pembinaan Metode dan Kurikulum</t>
  </si>
  <si>
    <t>Belanja Bahan</t>
  </si>
  <si>
    <t>OK</t>
  </si>
  <si>
    <t>PKT</t>
  </si>
  <si>
    <t>Belanja Jasa Profesi</t>
  </si>
  <si>
    <t>OJ</t>
  </si>
  <si>
    <t>Belanja Perjalanan Dinas Biasa</t>
  </si>
  <si>
    <t>Penyusunan NSPK Metode dan Kurikulum</t>
  </si>
  <si>
    <t>Pembinaan Pelaksanaan Kewirausahaan dan TEFA</t>
  </si>
  <si>
    <t>Belanja Barang Non Operasional Lainnya</t>
  </si>
  <si>
    <t xml:space="preserve">Sri Widodo Budi Santoso, A.Pi, M.M      </t>
  </si>
  <si>
    <t>Luh Dewi Komarini, S.Pi., MA</t>
  </si>
  <si>
    <t>NIP 19761120 200003 1 002</t>
  </si>
  <si>
    <t>NIP 19740109 200212 2 001</t>
  </si>
  <si>
    <t>USULAN REVISI POK DIPA AWAL TAHUN 2023</t>
  </si>
  <si>
    <t>01 - Konsumsi/bahan makanan</t>
  </si>
  <si>
    <t>02 - Penggadaan</t>
  </si>
  <si>
    <t>Paket</t>
  </si>
  <si>
    <t>03 - Bahan Komputer</t>
  </si>
  <si>
    <t>04 - ATK</t>
  </si>
  <si>
    <t>01 - Narasumber/Pembahas</t>
  </si>
  <si>
    <t>01 - Perjalanan Bimbingan dan Pembinaan Metode dan Kurikulum</t>
  </si>
  <si>
    <t>01 - Perjalanan Fasilitasi/koordinasi Penyusunan NSPK</t>
  </si>
  <si>
    <t>Ok</t>
  </si>
  <si>
    <t>02 - Penggandaan/Penjilidan</t>
  </si>
  <si>
    <t>01 - Perjalanan Pembinaan Kewirausahaan dan Tefa</t>
  </si>
  <si>
    <t>Bimbingan Penelitian Dan Pengabdian Kepada Masyarakat</t>
  </si>
  <si>
    <t>521211</t>
  </si>
  <si>
    <t>521219</t>
  </si>
  <si>
    <t>01 - Langganan biaya video conference</t>
  </si>
  <si>
    <t>524111</t>
  </si>
  <si>
    <t>01 - Perjalanan Bimbingan Penelitian dan Pengabdian Kepada Masyarakat</t>
  </si>
  <si>
    <t>Pembelajaran Digital</t>
  </si>
  <si>
    <t>01 - Perjalanan Pembelajaran Digital</t>
  </si>
  <si>
    <t xml:space="preserve">REKAPITULASI SPPD </t>
  </si>
  <si>
    <t>PUSAT PENDIDIKAN KELAUTAN DAN PERIKANAN</t>
  </si>
  <si>
    <t>TAHUN ANGGARAN 2023</t>
  </si>
  <si>
    <t>PERJALANAN BIASA</t>
  </si>
  <si>
    <t>No</t>
  </si>
  <si>
    <t xml:space="preserve">Asal </t>
  </si>
  <si>
    <t>Tujuan</t>
  </si>
  <si>
    <t>Jum.org</t>
  </si>
  <si>
    <t>UANG HARIAN</t>
  </si>
  <si>
    <t>HOTEL</t>
  </si>
  <si>
    <t>DPR</t>
  </si>
  <si>
    <t>TIKET (PP)</t>
  </si>
  <si>
    <t>TOTAL</t>
  </si>
  <si>
    <t>Hari</t>
  </si>
  <si>
    <t>Satuan</t>
  </si>
  <si>
    <t>Jakarta</t>
  </si>
  <si>
    <t>Bone</t>
  </si>
  <si>
    <t>Bitung</t>
  </si>
  <si>
    <t>Sorong</t>
  </si>
  <si>
    <t>Kupang</t>
  </si>
  <si>
    <t>Dumai</t>
  </si>
  <si>
    <t>Pangandaran</t>
  </si>
  <si>
    <t>RATA-RATA</t>
  </si>
  <si>
    <t xml:space="preserve"> </t>
  </si>
  <si>
    <t>PEMBELAJARAN DIGITAL</t>
  </si>
  <si>
    <t xml:space="preserve">Jakarta </t>
  </si>
  <si>
    <t>Karawang</t>
  </si>
  <si>
    <t>2378.EBD.955. 301 G</t>
  </si>
  <si>
    <t>2378.EBA.962 301 G</t>
  </si>
  <si>
    <t>2376.AFA.001.051 A</t>
  </si>
  <si>
    <t>2376.AFA.001.051 B</t>
  </si>
  <si>
    <t>OH</t>
  </si>
  <si>
    <t>03 - Perjalanan Fullboard Meeting</t>
  </si>
  <si>
    <t>Koordinator</t>
  </si>
  <si>
    <t>Sub Koordinator</t>
  </si>
  <si>
    <t>Narasumber</t>
  </si>
  <si>
    <t>RINCIAN PERJALANAN DAN FULLBOARD MEETING</t>
  </si>
  <si>
    <t>UANG HARIAN FULLBOARD</t>
  </si>
  <si>
    <t>FULLBOARD</t>
  </si>
  <si>
    <t>Tim Transformasi</t>
  </si>
  <si>
    <t>BRSDM</t>
  </si>
  <si>
    <t>Kapusdik KP</t>
  </si>
  <si>
    <t>PP</t>
  </si>
  <si>
    <t>01 - Paket Fullboard Meeting (35 Org X 2 Hari)</t>
  </si>
  <si>
    <t>Belanja Perjalanan Dinas Paket Meeting Dalam Kota</t>
  </si>
  <si>
    <t>Yang Bertanggungjawab,</t>
  </si>
  <si>
    <t>Koordinator Kelompok Penyelenggaraan Pendidikan</t>
  </si>
  <si>
    <t>Yang Melaksanakan,</t>
  </si>
  <si>
    <t>Subkoordinator Kelompok Metode dan Kurikulum</t>
  </si>
  <si>
    <t>Jakarta,        Januari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</si>
</sst>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-* #,##0_-;\-* #,##0_-;_-* &quot;-&quot;_-;_-@"/>
    <numFmt numFmtId="167" formatCode="_(* #,##0.00_);_(* \(#,##0.00\);_(* &quot;-&quot;??_);_(@_)"/>
    <numFmt numFmtId="168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b/>
      <u/>
      <sz val="14"/>
      <color rgb="FF7030A0"/>
      <name val="Arial Black"/>
      <family val="2"/>
    </font>
    <font>
      <b/>
      <u/>
      <sz val="14"/>
      <color theme="1"/>
      <name val="Arial Black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CCCC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rgb="FFCCCCCC"/>
      </patternFill>
    </fill>
    <fill>
      <patternFill patternType="solid">
        <fgColor theme="0"/>
        <bgColor rgb="FFF7CAA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18" fillId="0" borderId="0"/>
    <xf numFmtId="0" fontId="19" fillId="0" borderId="0"/>
    <xf numFmtId="165" fontId="19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1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2" fillId="0" borderId="0"/>
    <xf numFmtId="43" fontId="19" fillId="0" borderId="0" applyFont="0" applyFill="0" applyBorder="0" applyAlignment="0" applyProtection="0"/>
    <xf numFmtId="0" fontId="11" fillId="0" borderId="0"/>
  </cellStyleXfs>
  <cellXfs count="136">
    <xf numFmtId="0" fontId="0" fillId="0" borderId="0" xfId="0"/>
    <xf numFmtId="0" fontId="7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8" fillId="3" borderId="8" xfId="0" quotePrefix="1" applyFont="1" applyFill="1" applyBorder="1" applyAlignment="1">
      <alignment horizontal="center" vertical="center" wrapText="1"/>
    </xf>
    <xf numFmtId="0" fontId="8" fillId="2" borderId="0" xfId="0" quotePrefix="1" applyFont="1" applyFill="1" applyAlignment="1">
      <alignment horizontal="center" vertical="center" wrapText="1"/>
    </xf>
    <xf numFmtId="0" fontId="2" fillId="2" borderId="0" xfId="0" applyFont="1" applyFill="1"/>
    <xf numFmtId="0" fontId="9" fillId="0" borderId="0" xfId="0" applyFont="1"/>
    <xf numFmtId="164" fontId="9" fillId="0" borderId="0" xfId="1" applyNumberFormat="1" applyFont="1"/>
    <xf numFmtId="164" fontId="9" fillId="2" borderId="0" xfId="1" applyNumberFormat="1" applyFont="1" applyFill="1"/>
    <xf numFmtId="164" fontId="10" fillId="0" borderId="0" xfId="1" applyNumberFormat="1" applyFont="1"/>
    <xf numFmtId="165" fontId="12" fillId="2" borderId="0" xfId="2" applyFont="1" applyFill="1" applyBorder="1" applyAlignment="1">
      <alignment horizontal="center" vertical="center"/>
    </xf>
    <xf numFmtId="164" fontId="13" fillId="0" borderId="0" xfId="1" applyNumberFormat="1" applyFont="1"/>
    <xf numFmtId="164" fontId="0" fillId="0" borderId="0" xfId="1" applyNumberFormat="1" applyFont="1"/>
    <xf numFmtId="164" fontId="0" fillId="2" borderId="0" xfId="1" applyNumberFormat="1" applyFont="1" applyFill="1"/>
    <xf numFmtId="0" fontId="14" fillId="4" borderId="9" xfId="0" applyFont="1" applyFill="1" applyBorder="1" applyAlignment="1">
      <alignment horizontal="center" vertical="top"/>
    </xf>
    <xf numFmtId="0" fontId="14" fillId="4" borderId="9" xfId="0" applyFont="1" applyFill="1" applyBorder="1" applyAlignment="1">
      <alignment vertical="top" wrapText="1"/>
    </xf>
    <xf numFmtId="166" fontId="14" fillId="4" borderId="9" xfId="0" applyNumberFormat="1" applyFont="1" applyFill="1" applyBorder="1" applyAlignment="1">
      <alignment vertical="top"/>
    </xf>
    <xf numFmtId="0" fontId="15" fillId="0" borderId="9" xfId="0" applyFont="1" applyBorder="1" applyAlignment="1">
      <alignment horizontal="center" vertical="top"/>
    </xf>
    <xf numFmtId="0" fontId="15" fillId="0" borderId="9" xfId="0" applyFont="1" applyBorder="1" applyAlignment="1">
      <alignment vertical="top" wrapText="1"/>
    </xf>
    <xf numFmtId="1" fontId="15" fillId="0" borderId="9" xfId="0" applyNumberFormat="1" applyFont="1" applyBorder="1" applyAlignment="1">
      <alignment horizontal="center" vertical="top"/>
    </xf>
    <xf numFmtId="166" fontId="15" fillId="0" borderId="9" xfId="0" applyNumberFormat="1" applyFont="1" applyBorder="1" applyAlignment="1">
      <alignment vertical="top"/>
    </xf>
    <xf numFmtId="1" fontId="14" fillId="4" borderId="9" xfId="0" applyNumberFormat="1" applyFont="1" applyFill="1" applyBorder="1" applyAlignment="1">
      <alignment horizontal="center" vertical="top"/>
    </xf>
    <xf numFmtId="0" fontId="16" fillId="0" borderId="10" xfId="0" applyFont="1" applyBorder="1"/>
    <xf numFmtId="166" fontId="17" fillId="0" borderId="10" xfId="0" applyNumberFormat="1" applyFont="1" applyBorder="1"/>
    <xf numFmtId="0" fontId="14" fillId="5" borderId="8" xfId="3" applyFont="1" applyFill="1" applyBorder="1" applyAlignment="1">
      <alignment horizontal="center" vertical="top"/>
    </xf>
    <xf numFmtId="0" fontId="14" fillId="5" borderId="8" xfId="3" applyFont="1" applyFill="1" applyBorder="1" applyAlignment="1">
      <alignment vertical="top" wrapText="1"/>
    </xf>
    <xf numFmtId="166" fontId="14" fillId="5" borderId="8" xfId="3" applyNumberFormat="1" applyFont="1" applyFill="1" applyBorder="1" applyAlignment="1">
      <alignment vertical="top"/>
    </xf>
    <xf numFmtId="0" fontId="11" fillId="0" borderId="8" xfId="3" applyFont="1" applyBorder="1" applyAlignment="1">
      <alignment horizontal="center" vertical="top"/>
    </xf>
    <xf numFmtId="0" fontId="11" fillId="0" borderId="8" xfId="3" applyFont="1" applyBorder="1" applyAlignment="1">
      <alignment vertical="top" wrapText="1"/>
    </xf>
    <xf numFmtId="166" fontId="11" fillId="0" borderId="8" xfId="3" applyNumberFormat="1" applyFont="1" applyBorder="1" applyAlignment="1">
      <alignment vertical="top"/>
    </xf>
    <xf numFmtId="0" fontId="14" fillId="6" borderId="8" xfId="3" applyFont="1" applyFill="1" applyBorder="1" applyAlignment="1">
      <alignment horizontal="center" vertical="top"/>
    </xf>
    <xf numFmtId="0" fontId="14" fillId="6" borderId="8" xfId="3" applyFont="1" applyFill="1" applyBorder="1" applyAlignment="1">
      <alignment vertical="top" wrapText="1"/>
    </xf>
    <xf numFmtId="166" fontId="14" fillId="6" borderId="8" xfId="3" applyNumberFormat="1" applyFont="1" applyFill="1" applyBorder="1" applyAlignment="1">
      <alignment vertical="top"/>
    </xf>
    <xf numFmtId="0" fontId="17" fillId="0" borderId="0" xfId="4" applyFont="1" applyAlignment="1">
      <alignment horizontal="center"/>
    </xf>
    <xf numFmtId="0" fontId="11" fillId="0" borderId="0" xfId="4" applyFont="1"/>
    <xf numFmtId="0" fontId="11" fillId="2" borderId="0" xfId="4" applyFont="1" applyFill="1" applyAlignment="1">
      <alignment horizontal="center" vertical="center"/>
    </xf>
    <xf numFmtId="0" fontId="11" fillId="2" borderId="0" xfId="4" applyFont="1" applyFill="1" applyAlignment="1">
      <alignment horizontal="left" vertical="center"/>
    </xf>
    <xf numFmtId="165" fontId="11" fillId="2" borderId="0" xfId="2" applyFont="1" applyFill="1" applyBorder="1" applyAlignment="1">
      <alignment vertical="center"/>
    </xf>
    <xf numFmtId="165" fontId="11" fillId="2" borderId="0" xfId="2" applyFont="1" applyFill="1" applyBorder="1" applyAlignment="1">
      <alignment horizontal="center" vertical="center"/>
    </xf>
    <xf numFmtId="165" fontId="11" fillId="2" borderId="0" xfId="2" applyFont="1" applyFill="1" applyBorder="1"/>
    <xf numFmtId="165" fontId="12" fillId="2" borderId="0" xfId="5" applyFont="1" applyFill="1" applyBorder="1" applyAlignment="1">
      <alignment horizontal="center" vertical="center"/>
    </xf>
    <xf numFmtId="0" fontId="11" fillId="2" borderId="0" xfId="4" applyFont="1" applyFill="1"/>
    <xf numFmtId="0" fontId="11" fillId="0" borderId="8" xfId="4" applyFont="1" applyBorder="1" applyAlignment="1">
      <alignment horizontal="center"/>
    </xf>
    <xf numFmtId="0" fontId="11" fillId="0" borderId="8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 wrapText="1"/>
    </xf>
    <xf numFmtId="0" fontId="11" fillId="2" borderId="8" xfId="4" applyFont="1" applyFill="1" applyBorder="1" applyAlignment="1">
      <alignment horizontal="center" vertical="center"/>
    </xf>
    <xf numFmtId="0" fontId="11" fillId="2" borderId="8" xfId="4" applyFont="1" applyFill="1" applyBorder="1" applyAlignment="1">
      <alignment horizontal="left" vertical="center"/>
    </xf>
    <xf numFmtId="165" fontId="11" fillId="0" borderId="8" xfId="5" applyFont="1" applyBorder="1" applyAlignment="1">
      <alignment horizontal="center"/>
    </xf>
    <xf numFmtId="165" fontId="11" fillId="0" borderId="8" xfId="4" applyNumberFormat="1" applyFont="1" applyBorder="1" applyAlignment="1">
      <alignment horizontal="center"/>
    </xf>
    <xf numFmtId="165" fontId="11" fillId="0" borderId="12" xfId="5" applyFont="1" applyBorder="1" applyAlignment="1">
      <alignment horizontal="center"/>
    </xf>
    <xf numFmtId="165" fontId="11" fillId="0" borderId="7" xfId="5" applyFont="1" applyBorder="1" applyAlignment="1">
      <alignment horizontal="center" vertical="center"/>
    </xf>
    <xf numFmtId="165" fontId="11" fillId="0" borderId="8" xfId="4" applyNumberFormat="1" applyFont="1" applyBorder="1" applyAlignment="1">
      <alignment horizontal="center" vertical="center"/>
    </xf>
    <xf numFmtId="165" fontId="11" fillId="2" borderId="8" xfId="2" applyFont="1" applyFill="1" applyBorder="1" applyAlignment="1">
      <alignment vertical="center"/>
    </xf>
    <xf numFmtId="165" fontId="11" fillId="2" borderId="12" xfId="2" applyFont="1" applyFill="1" applyBorder="1" applyAlignment="1">
      <alignment horizontal="center" vertical="center"/>
    </xf>
    <xf numFmtId="165" fontId="11" fillId="2" borderId="8" xfId="2" applyFont="1" applyFill="1" applyBorder="1" applyAlignment="1">
      <alignment horizontal="center" vertical="center"/>
    </xf>
    <xf numFmtId="165" fontId="11" fillId="2" borderId="8" xfId="2" applyFont="1" applyFill="1" applyBorder="1"/>
    <xf numFmtId="0" fontId="11" fillId="2" borderId="12" xfId="4" applyFont="1" applyFill="1" applyBorder="1" applyAlignment="1">
      <alignment horizontal="left" vertical="center"/>
    </xf>
    <xf numFmtId="165" fontId="11" fillId="2" borderId="12" xfId="2" applyFont="1" applyFill="1" applyBorder="1" applyAlignment="1">
      <alignment vertical="center"/>
    </xf>
    <xf numFmtId="165" fontId="11" fillId="2" borderId="12" xfId="2" applyFont="1" applyFill="1" applyBorder="1"/>
    <xf numFmtId="165" fontId="12" fillId="2" borderId="8" xfId="2" applyFont="1" applyFill="1" applyBorder="1" applyAlignment="1">
      <alignment horizontal="center" vertical="center"/>
    </xf>
    <xf numFmtId="165" fontId="12" fillId="2" borderId="8" xfId="5" applyFont="1" applyFill="1" applyBorder="1" applyAlignment="1">
      <alignment horizontal="center" vertical="center"/>
    </xf>
    <xf numFmtId="0" fontId="20" fillId="0" borderId="0" xfId="4" applyFont="1"/>
    <xf numFmtId="0" fontId="20" fillId="0" borderId="0" xfId="4" applyFont="1" applyAlignment="1">
      <alignment horizontal="center"/>
    </xf>
    <xf numFmtId="165" fontId="21" fillId="0" borderId="0" xfId="2" applyFont="1" applyBorder="1"/>
    <xf numFmtId="165" fontId="11" fillId="0" borderId="0" xfId="4" applyNumberFormat="1" applyFont="1"/>
    <xf numFmtId="0" fontId="11" fillId="0" borderId="0" xfId="4" applyFont="1" applyAlignment="1">
      <alignment horizontal="center"/>
    </xf>
    <xf numFmtId="0" fontId="21" fillId="0" borderId="0" xfId="4" applyFont="1"/>
    <xf numFmtId="3" fontId="11" fillId="0" borderId="0" xfId="4" applyNumberFormat="1" applyFont="1"/>
    <xf numFmtId="3" fontId="11" fillId="0" borderId="0" xfId="4" applyNumberFormat="1" applyFont="1" applyAlignment="1">
      <alignment horizontal="center"/>
    </xf>
    <xf numFmtId="165" fontId="11" fillId="0" borderId="0" xfId="2" applyFont="1" applyBorder="1"/>
    <xf numFmtId="164" fontId="11" fillId="0" borderId="0" xfId="6" applyNumberFormat="1" applyFont="1" applyBorder="1"/>
    <xf numFmtId="0" fontId="11" fillId="0" borderId="7" xfId="4" applyFont="1" applyBorder="1"/>
    <xf numFmtId="0" fontId="11" fillId="0" borderId="8" xfId="4" applyFont="1" applyBorder="1"/>
    <xf numFmtId="0" fontId="14" fillId="7" borderId="9" xfId="0" applyFont="1" applyFill="1" applyBorder="1" applyAlignment="1">
      <alignment horizontal="center" vertical="top"/>
    </xf>
    <xf numFmtId="0" fontId="14" fillId="7" borderId="9" xfId="0" applyFont="1" applyFill="1" applyBorder="1" applyAlignment="1">
      <alignment vertical="top" wrapText="1"/>
    </xf>
    <xf numFmtId="1" fontId="14" fillId="7" borderId="9" xfId="0" applyNumberFormat="1" applyFont="1" applyFill="1" applyBorder="1" applyAlignment="1">
      <alignment horizontal="center" vertical="top"/>
    </xf>
    <xf numFmtId="166" fontId="14" fillId="7" borderId="9" xfId="0" applyNumberFormat="1" applyFont="1" applyFill="1" applyBorder="1" applyAlignment="1">
      <alignment vertical="top"/>
    </xf>
    <xf numFmtId="0" fontId="15" fillId="2" borderId="9" xfId="0" applyFont="1" applyFill="1" applyBorder="1" applyAlignment="1">
      <alignment horizontal="center" vertical="top"/>
    </xf>
    <xf numFmtId="0" fontId="15" fillId="2" borderId="9" xfId="0" applyFont="1" applyFill="1" applyBorder="1" applyAlignment="1">
      <alignment vertical="top" wrapText="1"/>
    </xf>
    <xf numFmtId="1" fontId="15" fillId="2" borderId="9" xfId="0" applyNumberFormat="1" applyFont="1" applyFill="1" applyBorder="1" applyAlignment="1">
      <alignment horizontal="center" vertical="top"/>
    </xf>
    <xf numFmtId="166" fontId="15" fillId="2" borderId="9" xfId="0" applyNumberFormat="1" applyFont="1" applyFill="1" applyBorder="1" applyAlignment="1">
      <alignment vertical="top"/>
    </xf>
    <xf numFmtId="0" fontId="15" fillId="8" borderId="9" xfId="0" applyFont="1" applyFill="1" applyBorder="1" applyAlignment="1">
      <alignment horizontal="center" vertical="top"/>
    </xf>
    <xf numFmtId="0" fontId="15" fillId="8" borderId="9" xfId="0" applyFont="1" applyFill="1" applyBorder="1" applyAlignment="1">
      <alignment vertical="top" wrapText="1"/>
    </xf>
    <xf numFmtId="166" fontId="15" fillId="8" borderId="9" xfId="0" applyNumberFormat="1" applyFont="1" applyFill="1" applyBorder="1" applyAlignment="1">
      <alignment vertical="top"/>
    </xf>
    <xf numFmtId="1" fontId="15" fillId="8" borderId="9" xfId="0" applyNumberFormat="1" applyFont="1" applyFill="1" applyBorder="1" applyAlignment="1">
      <alignment horizontal="center" vertical="top"/>
    </xf>
    <xf numFmtId="0" fontId="11" fillId="8" borderId="8" xfId="3" applyFont="1" applyFill="1" applyBorder="1" applyAlignment="1">
      <alignment horizontal="center" vertical="top"/>
    </xf>
    <xf numFmtId="0" fontId="11" fillId="8" borderId="8" xfId="3" applyFont="1" applyFill="1" applyBorder="1" applyAlignment="1">
      <alignment vertical="top" wrapText="1"/>
    </xf>
    <xf numFmtId="166" fontId="11" fillId="8" borderId="8" xfId="3" applyNumberFormat="1" applyFont="1" applyFill="1" applyBorder="1" applyAlignment="1">
      <alignment vertical="top"/>
    </xf>
    <xf numFmtId="0" fontId="14" fillId="9" borderId="8" xfId="3" applyFont="1" applyFill="1" applyBorder="1" applyAlignment="1">
      <alignment horizontal="center" vertical="top"/>
    </xf>
    <xf numFmtId="0" fontId="14" fillId="9" borderId="8" xfId="3" applyFont="1" applyFill="1" applyBorder="1" applyAlignment="1">
      <alignment vertical="top" wrapText="1"/>
    </xf>
    <xf numFmtId="166" fontId="14" fillId="9" borderId="8" xfId="3" applyNumberFormat="1" applyFont="1" applyFill="1" applyBorder="1" applyAlignment="1">
      <alignment vertical="top"/>
    </xf>
    <xf numFmtId="0" fontId="14" fillId="10" borderId="9" xfId="0" applyFont="1" applyFill="1" applyBorder="1" applyAlignment="1">
      <alignment horizontal="center" vertical="top"/>
    </xf>
    <xf numFmtId="0" fontId="14" fillId="10" borderId="9" xfId="0" applyFont="1" applyFill="1" applyBorder="1" applyAlignment="1">
      <alignment vertical="top" wrapText="1"/>
    </xf>
    <xf numFmtId="166" fontId="14" fillId="10" borderId="9" xfId="0" applyNumberFormat="1" applyFont="1" applyFill="1" applyBorder="1" applyAlignment="1">
      <alignment vertical="top"/>
    </xf>
    <xf numFmtId="0" fontId="14" fillId="4" borderId="9" xfId="0" applyFont="1" applyFill="1" applyBorder="1" applyAlignment="1">
      <alignment horizontal="center" vertical="top" wrapText="1"/>
    </xf>
    <xf numFmtId="0" fontId="14" fillId="9" borderId="8" xfId="3" applyFont="1" applyFill="1" applyBorder="1" applyAlignment="1">
      <alignment horizontal="center" vertical="top" wrapText="1"/>
    </xf>
    <xf numFmtId="0" fontId="11" fillId="2" borderId="8" xfId="4" applyFont="1" applyFill="1" applyBorder="1" applyAlignment="1">
      <alignment vertical="center"/>
    </xf>
    <xf numFmtId="168" fontId="11" fillId="2" borderId="8" xfId="1" applyNumberFormat="1" applyFont="1" applyFill="1" applyBorder="1" applyAlignment="1">
      <alignment vertical="center"/>
    </xf>
    <xf numFmtId="0" fontId="14" fillId="8" borderId="8" xfId="3" applyFont="1" applyFill="1" applyBorder="1" applyAlignment="1">
      <alignment horizontal="center" vertical="top"/>
    </xf>
    <xf numFmtId="0" fontId="14" fillId="8" borderId="8" xfId="3" applyFont="1" applyFill="1" applyBorder="1" applyAlignment="1">
      <alignment vertical="top" wrapText="1"/>
    </xf>
    <xf numFmtId="166" fontId="14" fillId="8" borderId="8" xfId="3" applyNumberFormat="1" applyFont="1" applyFill="1" applyBorder="1" applyAlignment="1">
      <alignment vertical="top"/>
    </xf>
    <xf numFmtId="0" fontId="14" fillId="11" borderId="9" xfId="0" applyFont="1" applyFill="1" applyBorder="1" applyAlignment="1">
      <alignment horizontal="center" vertical="top"/>
    </xf>
    <xf numFmtId="0" fontId="14" fillId="11" borderId="9" xfId="0" applyFont="1" applyFill="1" applyBorder="1" applyAlignment="1">
      <alignment vertical="top" wrapText="1"/>
    </xf>
    <xf numFmtId="166" fontId="14" fillId="11" borderId="9" xfId="0" applyNumberFormat="1" applyFont="1" applyFill="1" applyBorder="1" applyAlignment="1">
      <alignment vertical="top"/>
    </xf>
    <xf numFmtId="164" fontId="10" fillId="0" borderId="0" xfId="8" applyNumberFormat="1" applyFont="1"/>
    <xf numFmtId="164" fontId="10" fillId="0" borderId="0" xfId="7" applyNumberFormat="1" applyFont="1"/>
    <xf numFmtId="164" fontId="13" fillId="0" borderId="0" xfId="7" applyNumberFormat="1" applyFont="1"/>
    <xf numFmtId="164" fontId="2" fillId="3" borderId="7" xfId="1" applyNumberFormat="1" applyFont="1" applyFill="1" applyBorder="1" applyAlignment="1">
      <alignment horizontal="center" vertical="center"/>
    </xf>
    <xf numFmtId="164" fontId="2" fillId="3" borderId="8" xfId="1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4" fontId="2" fillId="3" borderId="7" xfId="1" applyNumberFormat="1" applyFont="1" applyFill="1" applyBorder="1" applyAlignment="1">
      <alignment horizontal="center" vertical="center" wrapText="1"/>
    </xf>
    <xf numFmtId="164" fontId="2" fillId="3" borderId="8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0" xfId="4" applyFont="1" applyAlignment="1">
      <alignment horizontal="center"/>
    </xf>
    <xf numFmtId="0" fontId="17" fillId="0" borderId="0" xfId="4" applyFont="1" applyAlignment="1">
      <alignment horizontal="center" wrapText="1"/>
    </xf>
    <xf numFmtId="0" fontId="12" fillId="0" borderId="11" xfId="4" applyFont="1" applyBorder="1" applyAlignment="1">
      <alignment horizontal="left"/>
    </xf>
    <xf numFmtId="0" fontId="11" fillId="0" borderId="8" xfId="4" applyFont="1" applyBorder="1" applyAlignment="1">
      <alignment horizontal="center"/>
    </xf>
    <xf numFmtId="0" fontId="11" fillId="0" borderId="12" xfId="4" applyFont="1" applyBorder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2" borderId="8" xfId="4" applyFont="1" applyFill="1" applyBorder="1" applyAlignment="1">
      <alignment horizontal="right" vertical="center"/>
    </xf>
    <xf numFmtId="0" fontId="11" fillId="0" borderId="12" xfId="4" applyFont="1" applyBorder="1" applyAlignment="1">
      <alignment horizontal="center" vertical="center" wrapText="1"/>
    </xf>
    <xf numFmtId="0" fontId="11" fillId="0" borderId="7" xfId="4" applyFont="1" applyBorder="1" applyAlignment="1">
      <alignment horizontal="center" vertical="center" wrapText="1"/>
    </xf>
    <xf numFmtId="0" fontId="11" fillId="0" borderId="8" xfId="4" applyFont="1" applyBorder="1" applyAlignment="1">
      <alignment horizontal="center" wrapText="1"/>
    </xf>
  </cellXfs>
  <cellStyles count="15">
    <cellStyle name="Comma" xfId="1" builtinId="3"/>
    <cellStyle name="Comma [0] 2" xfId="5" xr:uid="{18C50335-B6A2-4A6F-A7A6-03C37AE70B20}"/>
    <cellStyle name="Comma [0] 2 2" xfId="2" xr:uid="{47FB884E-964B-4B4A-AB3F-4EDADB145A71}"/>
    <cellStyle name="Comma [0] 2 2 2" xfId="10" xr:uid="{523F4443-263B-40ED-BFB6-C15FBF9CB7BB}"/>
    <cellStyle name="Comma [0] 2 3" xfId="11" xr:uid="{28F0A040-CE27-4025-8E38-33319047E259}"/>
    <cellStyle name="Comma [0] 3" xfId="9" xr:uid="{54F4CCEC-815B-40CC-81BA-DB4F427E1960}"/>
    <cellStyle name="Comma 2" xfId="8" xr:uid="{6F0EB3F6-63B3-4AE9-8D89-D57CB1DC7988}"/>
    <cellStyle name="Comma 3" xfId="13" xr:uid="{2367BAC8-8861-435C-9E5A-1C76C3C6B2AF}"/>
    <cellStyle name="Comma 3 2" xfId="6" xr:uid="{73C34413-87E5-42EF-9CAF-AD330A2A41A8}"/>
    <cellStyle name="Comma 4" xfId="7" xr:uid="{77253FDF-5596-4D1E-8B4D-8469C3EF6B70}"/>
    <cellStyle name="Normal" xfId="0" builtinId="0"/>
    <cellStyle name="Normal 2" xfId="4" xr:uid="{A4DDDD80-A1EF-4E0B-BCE0-0F9D3809284D}"/>
    <cellStyle name="Normal 2 2" xfId="3" xr:uid="{B91708DA-5118-431E-9637-7D488B860D89}"/>
    <cellStyle name="Normal 2 2 2" xfId="12" xr:uid="{8EB0CB0B-244F-4BB4-B88C-AD1920AB3114}"/>
    <cellStyle name="Normal 4" xfId="14" xr:uid="{21B3A634-8B01-47E2-BC30-7A5E3B855F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32</xdr:row>
      <xdr:rowOff>0</xdr:rowOff>
    </xdr:from>
    <xdr:to>
      <xdr:col>15</xdr:col>
      <xdr:colOff>381000</xdr:colOff>
      <xdr:row>38</xdr:row>
      <xdr:rowOff>189941</xdr:rowOff>
    </xdr:to>
    <xdr:sp macro="" textlink="">
      <xdr:nvSpPr>
        <xdr:cNvPr id="2" name="img">
          <a:extLst>
            <a:ext uri="{FF2B5EF4-FFF2-40B4-BE49-F238E27FC236}">
              <a16:creationId xmlns:a16="http://schemas.microsoft.com/office/drawing/2014/main" id="{6F1B42F2-F390-4640-BF76-314DCD0FA69C}"/>
            </a:ext>
          </a:extLst>
        </xdr:cNvPr>
        <xdr:cNvSpPr>
          <a:spLocks noChangeAspect="1" noChangeArrowheads="1"/>
        </xdr:cNvSpPr>
      </xdr:nvSpPr>
      <xdr:spPr bwMode="auto">
        <a:xfrm>
          <a:off x="14544675" y="4848225"/>
          <a:ext cx="1600200" cy="1600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258F-BBF2-4E29-BA1E-8CC0129EFF16}">
  <dimension ref="A1:M84"/>
  <sheetViews>
    <sheetView topLeftCell="A49" zoomScale="85" zoomScaleNormal="85" zoomScaleSheetLayoutView="85" workbookViewId="0">
      <selection activeCell="C65" sqref="C65"/>
    </sheetView>
  </sheetViews>
  <sheetFormatPr defaultRowHeight="14.4" x14ac:dyDescent="0.3"/>
  <cols>
    <col min="1" max="1" width="12.44140625" customWidth="1"/>
    <col min="2" max="2" width="56.109375" customWidth="1"/>
    <col min="3" max="3" width="7.44140625" style="13" customWidth="1"/>
    <col min="4" max="4" width="6" style="13" customWidth="1"/>
    <col min="5" max="5" width="11.109375" style="13" customWidth="1"/>
    <col min="6" max="6" width="14" style="13" customWidth="1"/>
    <col min="7" max="7" width="1.109375" style="14" customWidth="1"/>
    <col min="8" max="8" width="14.109375" style="13" customWidth="1"/>
    <col min="9" max="9" width="52.109375" style="13" customWidth="1"/>
    <col min="10" max="10" width="8.44140625" style="13" customWidth="1"/>
    <col min="11" max="11" width="7" style="13" customWidth="1"/>
    <col min="12" max="12" width="11.44140625" style="13" customWidth="1"/>
    <col min="13" max="13" width="15.109375" style="13" customWidth="1"/>
  </cols>
  <sheetData>
    <row r="1" spans="1:13" ht="21" x14ac:dyDescent="0.5">
      <c r="A1" s="114" t="s">
        <v>29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</row>
    <row r="2" spans="1:13" ht="21" x14ac:dyDescent="0.5">
      <c r="A2" s="114" t="s">
        <v>0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</row>
    <row r="3" spans="1:13" ht="21" x14ac:dyDescent="0.5">
      <c r="A3" s="115"/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</row>
    <row r="4" spans="1:13" ht="30" customHeight="1" x14ac:dyDescent="0.35">
      <c r="A4" s="117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7"/>
    </row>
    <row r="5" spans="1:13" ht="25.2" x14ac:dyDescent="0.3">
      <c r="A5" s="118" t="s">
        <v>1</v>
      </c>
      <c r="B5" s="119"/>
      <c r="C5" s="119"/>
      <c r="D5" s="119"/>
      <c r="E5" s="119"/>
      <c r="F5" s="120"/>
      <c r="G5" s="1"/>
      <c r="H5" s="124" t="s">
        <v>2</v>
      </c>
      <c r="I5" s="124"/>
      <c r="J5" s="124"/>
      <c r="K5" s="124"/>
      <c r="L5" s="124"/>
      <c r="M5" s="124"/>
    </row>
    <row r="6" spans="1:13" ht="15.75" customHeight="1" thickBot="1" x14ac:dyDescent="0.35">
      <c r="A6" s="121"/>
      <c r="B6" s="122"/>
      <c r="C6" s="122"/>
      <c r="D6" s="122"/>
      <c r="E6" s="122"/>
      <c r="F6" s="123"/>
      <c r="G6" s="1"/>
      <c r="H6" s="124"/>
      <c r="I6" s="124"/>
      <c r="J6" s="124"/>
      <c r="K6" s="124"/>
      <c r="L6" s="124"/>
      <c r="M6" s="124"/>
    </row>
    <row r="7" spans="1:13" s="3" customFormat="1" x14ac:dyDescent="0.3">
      <c r="A7" s="110" t="s">
        <v>3</v>
      </c>
      <c r="B7" s="110" t="s">
        <v>4</v>
      </c>
      <c r="C7" s="112" t="s">
        <v>5</v>
      </c>
      <c r="D7" s="108" t="s">
        <v>6</v>
      </c>
      <c r="E7" s="108" t="s">
        <v>7</v>
      </c>
      <c r="F7" s="108" t="s">
        <v>8</v>
      </c>
      <c r="G7" s="2"/>
      <c r="H7" s="110" t="s">
        <v>3</v>
      </c>
      <c r="I7" s="110" t="s">
        <v>4</v>
      </c>
      <c r="J7" s="112" t="s">
        <v>5</v>
      </c>
      <c r="K7" s="108" t="s">
        <v>6</v>
      </c>
      <c r="L7" s="108" t="s">
        <v>7</v>
      </c>
      <c r="M7" s="108" t="s">
        <v>8</v>
      </c>
    </row>
    <row r="8" spans="1:13" s="3" customFormat="1" x14ac:dyDescent="0.3">
      <c r="A8" s="110"/>
      <c r="B8" s="110"/>
      <c r="C8" s="112"/>
      <c r="D8" s="108"/>
      <c r="E8" s="108"/>
      <c r="F8" s="108"/>
      <c r="G8" s="2"/>
      <c r="H8" s="110"/>
      <c r="I8" s="110"/>
      <c r="J8" s="112"/>
      <c r="K8" s="108"/>
      <c r="L8" s="108"/>
      <c r="M8" s="108"/>
    </row>
    <row r="9" spans="1:13" s="3" customFormat="1" ht="18" customHeight="1" x14ac:dyDescent="0.3">
      <c r="A9" s="111"/>
      <c r="B9" s="111"/>
      <c r="C9" s="113"/>
      <c r="D9" s="109"/>
      <c r="E9" s="109"/>
      <c r="F9" s="109"/>
      <c r="G9" s="2"/>
      <c r="H9" s="111"/>
      <c r="I9" s="111"/>
      <c r="J9" s="113"/>
      <c r="K9" s="109"/>
      <c r="L9" s="109"/>
      <c r="M9" s="109"/>
    </row>
    <row r="10" spans="1:13" s="6" customFormat="1" ht="17.25" customHeight="1" x14ac:dyDescent="0.3">
      <c r="A10" s="4" t="s">
        <v>9</v>
      </c>
      <c r="B10" s="4" t="s">
        <v>10</v>
      </c>
      <c r="C10" s="4" t="s">
        <v>11</v>
      </c>
      <c r="D10" s="4" t="s">
        <v>12</v>
      </c>
      <c r="E10" s="4" t="s">
        <v>13</v>
      </c>
      <c r="F10" s="4" t="s">
        <v>14</v>
      </c>
      <c r="G10" s="5"/>
      <c r="H10" s="4" t="s">
        <v>9</v>
      </c>
      <c r="I10" s="4" t="s">
        <v>10</v>
      </c>
      <c r="J10" s="4" t="s">
        <v>11</v>
      </c>
      <c r="K10" s="4" t="s">
        <v>12</v>
      </c>
      <c r="L10" s="4" t="s">
        <v>13</v>
      </c>
      <c r="M10" s="4" t="s">
        <v>14</v>
      </c>
    </row>
    <row r="11" spans="1:13" s="6" customFormat="1" ht="17.25" customHeight="1" x14ac:dyDescent="0.3">
      <c r="A11" s="23"/>
      <c r="B11" s="23"/>
      <c r="C11" s="23"/>
      <c r="D11" s="23"/>
      <c r="E11" s="23"/>
      <c r="F11" s="24">
        <f>F12+F25+F35+F45</f>
        <v>364329000</v>
      </c>
      <c r="G11" s="5"/>
      <c r="H11" s="23"/>
      <c r="I11" s="23"/>
      <c r="J11" s="23"/>
      <c r="K11" s="23"/>
      <c r="L11" s="23"/>
      <c r="M11" s="24">
        <f>M12+M25+M35+M45+M55</f>
        <v>651753000</v>
      </c>
    </row>
    <row r="12" spans="1:13" s="6" customFormat="1" ht="27.75" customHeight="1" x14ac:dyDescent="0.3">
      <c r="A12" s="95" t="s">
        <v>78</v>
      </c>
      <c r="B12" s="16" t="s">
        <v>15</v>
      </c>
      <c r="C12" s="15"/>
      <c r="D12" s="15"/>
      <c r="E12" s="17"/>
      <c r="F12" s="17">
        <f t="shared" ref="F12" si="0">SUM(F13,F18,F20)</f>
        <v>131673000</v>
      </c>
      <c r="G12" s="5"/>
      <c r="H12" s="95" t="s">
        <v>78</v>
      </c>
      <c r="I12" s="16" t="s">
        <v>15</v>
      </c>
      <c r="J12" s="15"/>
      <c r="K12" s="15"/>
      <c r="L12" s="17"/>
      <c r="M12" s="17">
        <f>SUM(M13,M18,M20,M22)</f>
        <v>243442000</v>
      </c>
    </row>
    <row r="13" spans="1:13" s="6" customFormat="1" ht="17.25" customHeight="1" x14ac:dyDescent="0.3">
      <c r="A13" s="74">
        <v>521211</v>
      </c>
      <c r="B13" s="75" t="s">
        <v>16</v>
      </c>
      <c r="C13" s="76"/>
      <c r="D13" s="74"/>
      <c r="E13" s="77"/>
      <c r="F13" s="77">
        <f>SUM(F14:F17)</f>
        <v>48225000</v>
      </c>
      <c r="G13" s="5"/>
      <c r="H13" s="74">
        <v>521211</v>
      </c>
      <c r="I13" s="75" t="s">
        <v>16</v>
      </c>
      <c r="J13" s="76"/>
      <c r="K13" s="74"/>
      <c r="L13" s="77"/>
      <c r="M13" s="77">
        <f>SUM(M14:M17)</f>
        <v>48225000</v>
      </c>
    </row>
    <row r="14" spans="1:13" s="6" customFormat="1" ht="17.25" customHeight="1" x14ac:dyDescent="0.3">
      <c r="A14" s="78"/>
      <c r="B14" s="79" t="s">
        <v>30</v>
      </c>
      <c r="C14" s="80">
        <v>503</v>
      </c>
      <c r="D14" s="78" t="s">
        <v>17</v>
      </c>
      <c r="E14" s="81">
        <v>75000</v>
      </c>
      <c r="F14" s="81">
        <f>ROUNDDOWN(C14*E14,-3)</f>
        <v>37725000</v>
      </c>
      <c r="G14" s="5"/>
      <c r="H14" s="82"/>
      <c r="I14" s="83" t="s">
        <v>30</v>
      </c>
      <c r="J14" s="85">
        <f>503+30</f>
        <v>533</v>
      </c>
      <c r="K14" s="82" t="s">
        <v>17</v>
      </c>
      <c r="L14" s="84">
        <v>75000</v>
      </c>
      <c r="M14" s="84">
        <f>ROUNDDOWN(J14*L14,-3)</f>
        <v>39975000</v>
      </c>
    </row>
    <row r="15" spans="1:13" s="6" customFormat="1" ht="17.25" customHeight="1" x14ac:dyDescent="0.3">
      <c r="A15" s="78"/>
      <c r="B15" s="79" t="s">
        <v>31</v>
      </c>
      <c r="C15" s="78">
        <v>3</v>
      </c>
      <c r="D15" s="78" t="s">
        <v>32</v>
      </c>
      <c r="E15" s="81">
        <v>1000000</v>
      </c>
      <c r="F15" s="81">
        <f t="shared" ref="F15:F17" si="1">ROUNDDOWN(C15*E15,-3)</f>
        <v>3000000</v>
      </c>
      <c r="G15" s="5"/>
      <c r="H15" s="82"/>
      <c r="I15" s="83" t="s">
        <v>31</v>
      </c>
      <c r="J15" s="82">
        <v>1</v>
      </c>
      <c r="K15" s="82" t="s">
        <v>32</v>
      </c>
      <c r="L15" s="84">
        <v>750000</v>
      </c>
      <c r="M15" s="84">
        <f t="shared" ref="M15:M17" si="2">ROUNDDOWN(J15*L15,-3)</f>
        <v>750000</v>
      </c>
    </row>
    <row r="16" spans="1:13" s="6" customFormat="1" ht="17.25" customHeight="1" x14ac:dyDescent="0.3">
      <c r="A16" s="78"/>
      <c r="B16" s="79" t="s">
        <v>33</v>
      </c>
      <c r="C16" s="80">
        <v>3</v>
      </c>
      <c r="D16" s="78" t="s">
        <v>32</v>
      </c>
      <c r="E16" s="81">
        <v>1500000</v>
      </c>
      <c r="F16" s="81">
        <f t="shared" si="1"/>
        <v>4500000</v>
      </c>
      <c r="G16" s="5"/>
      <c r="H16" s="78"/>
      <c r="I16" s="79" t="s">
        <v>33</v>
      </c>
      <c r="J16" s="80">
        <v>3</v>
      </c>
      <c r="K16" s="78" t="s">
        <v>32</v>
      </c>
      <c r="L16" s="81">
        <v>1500000</v>
      </c>
      <c r="M16" s="81">
        <f t="shared" si="2"/>
        <v>4500000</v>
      </c>
    </row>
    <row r="17" spans="1:13" s="6" customFormat="1" ht="17.25" customHeight="1" x14ac:dyDescent="0.3">
      <c r="A17" s="78"/>
      <c r="B17" s="79" t="s">
        <v>34</v>
      </c>
      <c r="C17" s="78">
        <v>3</v>
      </c>
      <c r="D17" s="78" t="s">
        <v>32</v>
      </c>
      <c r="E17" s="81">
        <v>1000000</v>
      </c>
      <c r="F17" s="81">
        <f t="shared" si="1"/>
        <v>3000000</v>
      </c>
      <c r="G17" s="5"/>
      <c r="H17" s="78"/>
      <c r="I17" s="79" t="s">
        <v>34</v>
      </c>
      <c r="J17" s="78">
        <v>3</v>
      </c>
      <c r="K17" s="78" t="s">
        <v>32</v>
      </c>
      <c r="L17" s="81">
        <v>1000000</v>
      </c>
      <c r="M17" s="81">
        <f t="shared" si="2"/>
        <v>3000000</v>
      </c>
    </row>
    <row r="18" spans="1:13" s="6" customFormat="1" ht="17.25" customHeight="1" x14ac:dyDescent="0.3">
      <c r="A18" s="74">
        <v>522151</v>
      </c>
      <c r="B18" s="75" t="s">
        <v>19</v>
      </c>
      <c r="C18" s="76"/>
      <c r="D18" s="74"/>
      <c r="E18" s="77"/>
      <c r="F18" s="77">
        <f t="shared" ref="F18" si="3">F19</f>
        <v>16000000</v>
      </c>
      <c r="G18" s="5"/>
      <c r="H18" s="74">
        <v>522151</v>
      </c>
      <c r="I18" s="75" t="s">
        <v>19</v>
      </c>
      <c r="J18" s="76"/>
      <c r="K18" s="74"/>
      <c r="L18" s="77"/>
      <c r="M18" s="77">
        <f t="shared" ref="M18" si="4">M19</f>
        <v>16000000</v>
      </c>
    </row>
    <row r="19" spans="1:13" s="6" customFormat="1" ht="17.25" customHeight="1" x14ac:dyDescent="0.3">
      <c r="A19" s="78"/>
      <c r="B19" s="79" t="s">
        <v>35</v>
      </c>
      <c r="C19" s="78">
        <v>16</v>
      </c>
      <c r="D19" s="78" t="s">
        <v>20</v>
      </c>
      <c r="E19" s="81">
        <v>1000000</v>
      </c>
      <c r="F19" s="81">
        <f>ROUNDDOWN(C19*E19,-3)</f>
        <v>16000000</v>
      </c>
      <c r="G19" s="5"/>
      <c r="H19" s="78"/>
      <c r="I19" s="79" t="s">
        <v>35</v>
      </c>
      <c r="J19" s="78">
        <v>16</v>
      </c>
      <c r="K19" s="78" t="s">
        <v>20</v>
      </c>
      <c r="L19" s="81">
        <v>1000000</v>
      </c>
      <c r="M19" s="81">
        <f>ROUNDDOWN(J19*L19,-3)</f>
        <v>16000000</v>
      </c>
    </row>
    <row r="20" spans="1:13" s="6" customFormat="1" ht="17.25" customHeight="1" x14ac:dyDescent="0.3">
      <c r="A20" s="74">
        <v>524111</v>
      </c>
      <c r="B20" s="75" t="s">
        <v>21</v>
      </c>
      <c r="C20" s="74"/>
      <c r="D20" s="74"/>
      <c r="E20" s="77"/>
      <c r="F20" s="77">
        <f t="shared" ref="F20" si="5">F21</f>
        <v>67448000</v>
      </c>
      <c r="G20" s="5"/>
      <c r="H20" s="74">
        <v>524111</v>
      </c>
      <c r="I20" s="75" t="s">
        <v>21</v>
      </c>
      <c r="J20" s="74"/>
      <c r="K20" s="74"/>
      <c r="L20" s="77"/>
      <c r="M20" s="77">
        <f t="shared" ref="M20" si="6">M21</f>
        <v>67448000</v>
      </c>
    </row>
    <row r="21" spans="1:13" s="6" customFormat="1" ht="26.4" x14ac:dyDescent="0.3">
      <c r="A21" s="18"/>
      <c r="B21" s="19" t="s">
        <v>36</v>
      </c>
      <c r="C21" s="20">
        <v>13</v>
      </c>
      <c r="D21" s="18" t="s">
        <v>17</v>
      </c>
      <c r="E21" s="21">
        <v>5188308</v>
      </c>
      <c r="F21" s="21">
        <f>ROUNDDOWN(C21*E21,-3)</f>
        <v>67448000</v>
      </c>
      <c r="G21" s="5"/>
      <c r="H21" s="78"/>
      <c r="I21" s="79" t="s">
        <v>36</v>
      </c>
      <c r="J21" s="80">
        <v>13</v>
      </c>
      <c r="K21" s="78" t="s">
        <v>17</v>
      </c>
      <c r="L21" s="81">
        <f>5188308</f>
        <v>5188308</v>
      </c>
      <c r="M21" s="81">
        <f>ROUNDDOWN(J21*L21,-3)</f>
        <v>67448000</v>
      </c>
    </row>
    <row r="22" spans="1:13" s="6" customFormat="1" ht="17.25" customHeight="1" x14ac:dyDescent="0.3">
      <c r="A22" s="18"/>
      <c r="B22" s="19"/>
      <c r="C22" s="20"/>
      <c r="D22" s="18"/>
      <c r="E22" s="21"/>
      <c r="F22" s="21"/>
      <c r="G22" s="5"/>
      <c r="H22" s="99"/>
      <c r="I22" s="100" t="s">
        <v>93</v>
      </c>
      <c r="J22" s="99"/>
      <c r="K22" s="99"/>
      <c r="L22" s="101"/>
      <c r="M22" s="101">
        <f>SUM(M23:M24)</f>
        <v>111769000</v>
      </c>
    </row>
    <row r="23" spans="1:13" s="6" customFormat="1" ht="17.25" customHeight="1" x14ac:dyDescent="0.3">
      <c r="A23" s="18"/>
      <c r="B23" s="19"/>
      <c r="C23" s="20"/>
      <c r="D23" s="18"/>
      <c r="E23" s="21"/>
      <c r="F23" s="21"/>
      <c r="G23" s="5"/>
      <c r="H23" s="86"/>
      <c r="I23" s="87" t="s">
        <v>92</v>
      </c>
      <c r="J23" s="86">
        <f>35*2</f>
        <v>70</v>
      </c>
      <c r="K23" s="86" t="s">
        <v>80</v>
      </c>
      <c r="L23" s="88">
        <v>1197000</v>
      </c>
      <c r="M23" s="88">
        <f t="shared" ref="M23:M24" si="7">ROUNDDOWN(J23*L23,-3)</f>
        <v>83790000</v>
      </c>
    </row>
    <row r="24" spans="1:13" s="6" customFormat="1" ht="17.25" customHeight="1" x14ac:dyDescent="0.3">
      <c r="A24" s="18"/>
      <c r="B24" s="19"/>
      <c r="C24" s="20"/>
      <c r="D24" s="18"/>
      <c r="E24" s="21"/>
      <c r="F24" s="21"/>
      <c r="G24" s="5"/>
      <c r="H24" s="86"/>
      <c r="I24" s="87" t="s">
        <v>81</v>
      </c>
      <c r="J24" s="86">
        <f>Fullboard!E22</f>
        <v>35</v>
      </c>
      <c r="K24" s="86" t="s">
        <v>80</v>
      </c>
      <c r="L24" s="88">
        <f>Fullboard!K23</f>
        <v>799400</v>
      </c>
      <c r="M24" s="88">
        <f t="shared" si="7"/>
        <v>27979000</v>
      </c>
    </row>
    <row r="25" spans="1:13" s="6" customFormat="1" ht="26.4" x14ac:dyDescent="0.3">
      <c r="A25" s="95" t="s">
        <v>79</v>
      </c>
      <c r="B25" s="16" t="s">
        <v>22</v>
      </c>
      <c r="C25" s="22"/>
      <c r="D25" s="15"/>
      <c r="E25" s="17"/>
      <c r="F25" s="17">
        <f t="shared" ref="F25" si="8">SUM(F26,F31,F33)</f>
        <v>54519000</v>
      </c>
      <c r="G25" s="5"/>
      <c r="H25" s="95" t="s">
        <v>79</v>
      </c>
      <c r="I25" s="16" t="s">
        <v>22</v>
      </c>
      <c r="J25" s="22"/>
      <c r="K25" s="15"/>
      <c r="L25" s="17"/>
      <c r="M25" s="17">
        <f t="shared" ref="M25" si="9">SUM(M26,M31,M33)</f>
        <v>54519000</v>
      </c>
    </row>
    <row r="26" spans="1:13" s="6" customFormat="1" ht="17.25" customHeight="1" x14ac:dyDescent="0.3">
      <c r="A26" s="74">
        <v>521211</v>
      </c>
      <c r="B26" s="75" t="s">
        <v>16</v>
      </c>
      <c r="C26" s="76"/>
      <c r="D26" s="74"/>
      <c r="E26" s="77"/>
      <c r="F26" s="77">
        <f t="shared" ref="F26" si="10">SUM(F27:F30)</f>
        <v>17500000</v>
      </c>
      <c r="G26" s="5"/>
      <c r="H26" s="74">
        <v>521211</v>
      </c>
      <c r="I26" s="75" t="s">
        <v>16</v>
      </c>
      <c r="J26" s="76"/>
      <c r="K26" s="74"/>
      <c r="L26" s="77"/>
      <c r="M26" s="77">
        <f t="shared" ref="M26" si="11">SUM(M27:M30)</f>
        <v>17550000</v>
      </c>
    </row>
    <row r="27" spans="1:13" s="6" customFormat="1" ht="17.25" customHeight="1" x14ac:dyDescent="0.3">
      <c r="A27" s="78"/>
      <c r="B27" s="79" t="s">
        <v>30</v>
      </c>
      <c r="C27" s="78">
        <v>140</v>
      </c>
      <c r="D27" s="78" t="s">
        <v>17</v>
      </c>
      <c r="E27" s="81">
        <v>75000</v>
      </c>
      <c r="F27" s="81">
        <f t="shared" ref="F27:F30" si="12">ROUNDDOWN(C27*E27,-3)</f>
        <v>10500000</v>
      </c>
      <c r="G27" s="5"/>
      <c r="H27" s="82"/>
      <c r="I27" s="83" t="s">
        <v>30</v>
      </c>
      <c r="J27" s="82">
        <f>140-16</f>
        <v>124</v>
      </c>
      <c r="K27" s="82" t="s">
        <v>17</v>
      </c>
      <c r="L27" s="84">
        <v>75000</v>
      </c>
      <c r="M27" s="84">
        <f t="shared" ref="M27:M30" si="13">ROUNDDOWN(J27*L27,-3)</f>
        <v>9300000</v>
      </c>
    </row>
    <row r="28" spans="1:13" s="6" customFormat="1" ht="17.25" customHeight="1" x14ac:dyDescent="0.3">
      <c r="A28" s="78"/>
      <c r="B28" s="79" t="s">
        <v>31</v>
      </c>
      <c r="C28" s="80">
        <v>2</v>
      </c>
      <c r="D28" s="78" t="s">
        <v>18</v>
      </c>
      <c r="E28" s="81">
        <v>1000000</v>
      </c>
      <c r="F28" s="81">
        <f t="shared" si="12"/>
        <v>2000000</v>
      </c>
      <c r="G28" s="5"/>
      <c r="H28" s="82"/>
      <c r="I28" s="83" t="s">
        <v>31</v>
      </c>
      <c r="J28" s="85">
        <v>1</v>
      </c>
      <c r="K28" s="82" t="s">
        <v>18</v>
      </c>
      <c r="L28" s="84">
        <v>750000</v>
      </c>
      <c r="M28" s="84">
        <f t="shared" si="13"/>
        <v>750000</v>
      </c>
    </row>
    <row r="29" spans="1:13" s="6" customFormat="1" ht="17.25" customHeight="1" x14ac:dyDescent="0.3">
      <c r="A29" s="78"/>
      <c r="B29" s="79" t="s">
        <v>33</v>
      </c>
      <c r="C29" s="78">
        <v>2</v>
      </c>
      <c r="D29" s="78" t="s">
        <v>18</v>
      </c>
      <c r="E29" s="81">
        <v>1500000</v>
      </c>
      <c r="F29" s="81">
        <f t="shared" si="12"/>
        <v>3000000</v>
      </c>
      <c r="G29" s="5"/>
      <c r="H29" s="78"/>
      <c r="I29" s="79" t="s">
        <v>33</v>
      </c>
      <c r="J29" s="78">
        <v>3</v>
      </c>
      <c r="K29" s="78" t="s">
        <v>18</v>
      </c>
      <c r="L29" s="81">
        <v>1500000</v>
      </c>
      <c r="M29" s="81">
        <f t="shared" si="13"/>
        <v>4500000</v>
      </c>
    </row>
    <row r="30" spans="1:13" s="6" customFormat="1" ht="17.25" customHeight="1" x14ac:dyDescent="0.3">
      <c r="A30" s="78"/>
      <c r="B30" s="79" t="s">
        <v>34</v>
      </c>
      <c r="C30" s="80">
        <v>2</v>
      </c>
      <c r="D30" s="78" t="s">
        <v>18</v>
      </c>
      <c r="E30" s="81">
        <v>1000000</v>
      </c>
      <c r="F30" s="81">
        <f t="shared" si="12"/>
        <v>2000000</v>
      </c>
      <c r="G30" s="5"/>
      <c r="H30" s="78"/>
      <c r="I30" s="79" t="s">
        <v>34</v>
      </c>
      <c r="J30" s="80">
        <v>3</v>
      </c>
      <c r="K30" s="78" t="s">
        <v>18</v>
      </c>
      <c r="L30" s="81">
        <v>1000000</v>
      </c>
      <c r="M30" s="81">
        <f t="shared" si="13"/>
        <v>3000000</v>
      </c>
    </row>
    <row r="31" spans="1:13" s="6" customFormat="1" ht="17.25" customHeight="1" x14ac:dyDescent="0.3">
      <c r="A31" s="74">
        <v>522151</v>
      </c>
      <c r="B31" s="75" t="s">
        <v>19</v>
      </c>
      <c r="C31" s="76"/>
      <c r="D31" s="74"/>
      <c r="E31" s="77"/>
      <c r="F31" s="77">
        <f t="shared" ref="F31" si="14">F32</f>
        <v>5000000</v>
      </c>
      <c r="G31" s="5"/>
      <c r="H31" s="74">
        <v>522151</v>
      </c>
      <c r="I31" s="75" t="s">
        <v>19</v>
      </c>
      <c r="J31" s="76"/>
      <c r="K31" s="74"/>
      <c r="L31" s="77"/>
      <c r="M31" s="77">
        <f t="shared" ref="M31" si="15">M32</f>
        <v>5000000</v>
      </c>
    </row>
    <row r="32" spans="1:13" s="6" customFormat="1" ht="17.25" customHeight="1" x14ac:dyDescent="0.3">
      <c r="A32" s="78"/>
      <c r="B32" s="79" t="s">
        <v>35</v>
      </c>
      <c r="C32" s="78">
        <v>5</v>
      </c>
      <c r="D32" s="78" t="s">
        <v>20</v>
      </c>
      <c r="E32" s="81">
        <v>1000000</v>
      </c>
      <c r="F32" s="81">
        <f>ROUNDDOWN(C32*E32,-3)</f>
        <v>5000000</v>
      </c>
      <c r="G32" s="5"/>
      <c r="H32" s="78"/>
      <c r="I32" s="79" t="s">
        <v>35</v>
      </c>
      <c r="J32" s="78">
        <v>5</v>
      </c>
      <c r="K32" s="78" t="s">
        <v>20</v>
      </c>
      <c r="L32" s="81">
        <v>1000000</v>
      </c>
      <c r="M32" s="81">
        <f>ROUNDDOWN(J32*L32,-3)</f>
        <v>5000000</v>
      </c>
    </row>
    <row r="33" spans="1:13" s="6" customFormat="1" ht="17.25" customHeight="1" x14ac:dyDescent="0.3">
      <c r="A33" s="74">
        <v>524111</v>
      </c>
      <c r="B33" s="75" t="s">
        <v>21</v>
      </c>
      <c r="C33" s="76"/>
      <c r="D33" s="74"/>
      <c r="E33" s="77"/>
      <c r="F33" s="77">
        <f t="shared" ref="F33" si="16">F34</f>
        <v>32019000</v>
      </c>
      <c r="G33" s="5"/>
      <c r="H33" s="74">
        <v>524111</v>
      </c>
      <c r="I33" s="75" t="s">
        <v>21</v>
      </c>
      <c r="J33" s="76"/>
      <c r="K33" s="74"/>
      <c r="L33" s="77"/>
      <c r="M33" s="77">
        <f t="shared" ref="M33" si="17">M34</f>
        <v>31969000</v>
      </c>
    </row>
    <row r="34" spans="1:13" s="6" customFormat="1" ht="17.25" customHeight="1" x14ac:dyDescent="0.3">
      <c r="A34" s="78"/>
      <c r="B34" s="79" t="s">
        <v>37</v>
      </c>
      <c r="C34" s="78">
        <v>11</v>
      </c>
      <c r="D34" s="78" t="s">
        <v>38</v>
      </c>
      <c r="E34" s="81">
        <v>2910883</v>
      </c>
      <c r="F34" s="81">
        <f>ROUNDDOWN(C34*E34,-3)</f>
        <v>32019000</v>
      </c>
      <c r="G34" s="5"/>
      <c r="H34" s="82"/>
      <c r="I34" s="83" t="s">
        <v>37</v>
      </c>
      <c r="J34" s="82">
        <v>11</v>
      </c>
      <c r="K34" s="82" t="s">
        <v>38</v>
      </c>
      <c r="L34" s="84">
        <f>2910883-4545</f>
        <v>2906338</v>
      </c>
      <c r="M34" s="84">
        <f>ROUNDDOWN(J34*L34,-3)</f>
        <v>31969000</v>
      </c>
    </row>
    <row r="35" spans="1:13" s="6" customFormat="1" ht="26.4" x14ac:dyDescent="0.3">
      <c r="A35" s="96" t="s">
        <v>77</v>
      </c>
      <c r="B35" s="90" t="s">
        <v>41</v>
      </c>
      <c r="C35" s="89"/>
      <c r="D35" s="89"/>
      <c r="E35" s="91"/>
      <c r="F35" s="91">
        <f>SUM(F36,F41,F43)</f>
        <v>99334000</v>
      </c>
      <c r="G35" s="5"/>
      <c r="H35" s="96" t="s">
        <v>77</v>
      </c>
      <c r="I35" s="90" t="s">
        <v>41</v>
      </c>
      <c r="J35" s="89"/>
      <c r="K35" s="89"/>
      <c r="L35" s="91"/>
      <c r="M35" s="91">
        <f>SUM(M36,M41,M43)</f>
        <v>99334000</v>
      </c>
    </row>
    <row r="36" spans="1:13" s="6" customFormat="1" ht="17.25" customHeight="1" x14ac:dyDescent="0.3">
      <c r="A36" s="25" t="s">
        <v>42</v>
      </c>
      <c r="B36" s="26" t="s">
        <v>16</v>
      </c>
      <c r="C36" s="25"/>
      <c r="D36" s="25"/>
      <c r="E36" s="27"/>
      <c r="F36" s="27">
        <f>SUM(F37:F40)</f>
        <v>24800000</v>
      </c>
      <c r="G36" s="5"/>
      <c r="H36" s="25" t="s">
        <v>42</v>
      </c>
      <c r="I36" s="26" t="s">
        <v>16</v>
      </c>
      <c r="J36" s="25"/>
      <c r="K36" s="25"/>
      <c r="L36" s="27"/>
      <c r="M36" s="27">
        <f>SUM(M37:M40)</f>
        <v>24800000</v>
      </c>
    </row>
    <row r="37" spans="1:13" s="6" customFormat="1" ht="17.25" customHeight="1" x14ac:dyDescent="0.3">
      <c r="A37" s="28"/>
      <c r="B37" s="29" t="s">
        <v>30</v>
      </c>
      <c r="C37" s="28">
        <v>224</v>
      </c>
      <c r="D37" s="28" t="s">
        <v>17</v>
      </c>
      <c r="E37" s="30">
        <v>75000</v>
      </c>
      <c r="F37" s="30">
        <f t="shared" ref="F37:F40" si="18">ROUNDDOWN(C37*E37,-3)</f>
        <v>16800000</v>
      </c>
      <c r="G37" s="5"/>
      <c r="H37" s="86"/>
      <c r="I37" s="87" t="s">
        <v>30</v>
      </c>
      <c r="J37" s="86">
        <f>224+30</f>
        <v>254</v>
      </c>
      <c r="K37" s="86" t="s">
        <v>17</v>
      </c>
      <c r="L37" s="88">
        <v>75000</v>
      </c>
      <c r="M37" s="88">
        <f t="shared" ref="M37:M40" si="19">ROUNDDOWN(J37*L37,-3)</f>
        <v>19050000</v>
      </c>
    </row>
    <row r="38" spans="1:13" s="6" customFormat="1" ht="17.25" customHeight="1" x14ac:dyDescent="0.3">
      <c r="A38" s="28"/>
      <c r="B38" s="29" t="s">
        <v>31</v>
      </c>
      <c r="C38" s="28">
        <v>2</v>
      </c>
      <c r="D38" s="28" t="s">
        <v>18</v>
      </c>
      <c r="E38" s="30">
        <v>1500000</v>
      </c>
      <c r="F38" s="30">
        <f t="shared" si="18"/>
        <v>3000000</v>
      </c>
      <c r="G38" s="5"/>
      <c r="H38" s="86"/>
      <c r="I38" s="87" t="s">
        <v>31</v>
      </c>
      <c r="J38" s="86">
        <v>1</v>
      </c>
      <c r="K38" s="86" t="s">
        <v>18</v>
      </c>
      <c r="L38" s="88">
        <v>750000</v>
      </c>
      <c r="M38" s="88">
        <f t="shared" si="19"/>
        <v>750000</v>
      </c>
    </row>
    <row r="39" spans="1:13" s="6" customFormat="1" ht="17.25" customHeight="1" x14ac:dyDescent="0.3">
      <c r="A39" s="28"/>
      <c r="B39" s="29" t="s">
        <v>33</v>
      </c>
      <c r="C39" s="28">
        <v>2</v>
      </c>
      <c r="D39" s="28" t="s">
        <v>18</v>
      </c>
      <c r="E39" s="30">
        <v>1500000</v>
      </c>
      <c r="F39" s="30">
        <f t="shared" si="18"/>
        <v>3000000</v>
      </c>
      <c r="G39" s="5"/>
      <c r="H39" s="28"/>
      <c r="I39" s="29" t="s">
        <v>33</v>
      </c>
      <c r="J39" s="28">
        <v>2</v>
      </c>
      <c r="K39" s="28" t="s">
        <v>18</v>
      </c>
      <c r="L39" s="30">
        <v>1500000</v>
      </c>
      <c r="M39" s="30">
        <f t="shared" si="19"/>
        <v>3000000</v>
      </c>
    </row>
    <row r="40" spans="1:13" s="6" customFormat="1" ht="17.25" customHeight="1" x14ac:dyDescent="0.3">
      <c r="A40" s="28"/>
      <c r="B40" s="29" t="s">
        <v>34</v>
      </c>
      <c r="C40" s="28">
        <v>2</v>
      </c>
      <c r="D40" s="28" t="s">
        <v>18</v>
      </c>
      <c r="E40" s="30">
        <v>1000000</v>
      </c>
      <c r="F40" s="30">
        <f t="shared" si="18"/>
        <v>2000000</v>
      </c>
      <c r="G40" s="5"/>
      <c r="H40" s="28"/>
      <c r="I40" s="29" t="s">
        <v>34</v>
      </c>
      <c r="J40" s="28">
        <v>2</v>
      </c>
      <c r="K40" s="28" t="s">
        <v>18</v>
      </c>
      <c r="L40" s="30">
        <v>1000000</v>
      </c>
      <c r="M40" s="30">
        <f t="shared" si="19"/>
        <v>2000000</v>
      </c>
    </row>
    <row r="41" spans="1:13" s="6" customFormat="1" ht="17.25" customHeight="1" x14ac:dyDescent="0.3">
      <c r="A41" s="31" t="s">
        <v>43</v>
      </c>
      <c r="B41" s="32" t="s">
        <v>24</v>
      </c>
      <c r="C41" s="31"/>
      <c r="D41" s="31"/>
      <c r="E41" s="33"/>
      <c r="F41" s="33">
        <f>F42</f>
        <v>3000000</v>
      </c>
      <c r="G41" s="5"/>
      <c r="H41" s="31" t="s">
        <v>43</v>
      </c>
      <c r="I41" s="32" t="s">
        <v>24</v>
      </c>
      <c r="J41" s="31"/>
      <c r="K41" s="31"/>
      <c r="L41" s="33"/>
      <c r="M41" s="33">
        <f>M42</f>
        <v>3000000</v>
      </c>
    </row>
    <row r="42" spans="1:13" s="6" customFormat="1" ht="17.25" customHeight="1" x14ac:dyDescent="0.3">
      <c r="A42" s="28"/>
      <c r="B42" s="29" t="s">
        <v>44</v>
      </c>
      <c r="C42" s="28">
        <v>12</v>
      </c>
      <c r="D42" s="28" t="s">
        <v>18</v>
      </c>
      <c r="E42" s="30">
        <v>250000</v>
      </c>
      <c r="F42" s="30">
        <f>ROUNDDOWN(C42*E42,-3)</f>
        <v>3000000</v>
      </c>
      <c r="G42" s="5"/>
      <c r="H42" s="28"/>
      <c r="I42" s="29" t="s">
        <v>44</v>
      </c>
      <c r="J42" s="28">
        <v>12</v>
      </c>
      <c r="K42" s="28" t="s">
        <v>18</v>
      </c>
      <c r="L42" s="30">
        <v>250000</v>
      </c>
      <c r="M42" s="30">
        <f>ROUNDDOWN(J42*L42,-3)</f>
        <v>3000000</v>
      </c>
    </row>
    <row r="43" spans="1:13" s="6" customFormat="1" ht="17.25" customHeight="1" x14ac:dyDescent="0.3">
      <c r="A43" s="25" t="s">
        <v>45</v>
      </c>
      <c r="B43" s="26" t="s">
        <v>21</v>
      </c>
      <c r="C43" s="25"/>
      <c r="D43" s="25"/>
      <c r="E43" s="27"/>
      <c r="F43" s="27">
        <f>F44</f>
        <v>71534000</v>
      </c>
      <c r="G43" s="5"/>
      <c r="H43" s="25" t="s">
        <v>45</v>
      </c>
      <c r="I43" s="26" t="s">
        <v>21</v>
      </c>
      <c r="J43" s="25"/>
      <c r="K43" s="25"/>
      <c r="L43" s="27"/>
      <c r="M43" s="27">
        <f>M44</f>
        <v>71534000</v>
      </c>
    </row>
    <row r="44" spans="1:13" s="6" customFormat="1" ht="26.4" x14ac:dyDescent="0.3">
      <c r="A44" s="28"/>
      <c r="B44" s="29" t="s">
        <v>46</v>
      </c>
      <c r="C44" s="28">
        <v>14</v>
      </c>
      <c r="D44" s="28" t="s">
        <v>17</v>
      </c>
      <c r="E44" s="30">
        <v>5109636</v>
      </c>
      <c r="F44" s="30">
        <f>ROUNDDOWN(C44*E44,-3)</f>
        <v>71534000</v>
      </c>
      <c r="G44" s="5"/>
      <c r="H44" s="28"/>
      <c r="I44" s="29" t="s">
        <v>46</v>
      </c>
      <c r="J44" s="28">
        <v>14</v>
      </c>
      <c r="K44" s="28" t="s">
        <v>17</v>
      </c>
      <c r="L44" s="30">
        <f>5109636</f>
        <v>5109636</v>
      </c>
      <c r="M44" s="30">
        <f>ROUNDDOWN(J44*L44,-3)</f>
        <v>71534000</v>
      </c>
    </row>
    <row r="45" spans="1:13" s="6" customFormat="1" ht="26.4" x14ac:dyDescent="0.3">
      <c r="A45" s="95" t="s">
        <v>76</v>
      </c>
      <c r="B45" s="16" t="s">
        <v>23</v>
      </c>
      <c r="C45" s="15"/>
      <c r="D45" s="15"/>
      <c r="E45" s="17"/>
      <c r="F45" s="17">
        <f>SUM(F46,F51,F53)</f>
        <v>78803000</v>
      </c>
      <c r="G45" s="5"/>
      <c r="H45" s="95" t="s">
        <v>76</v>
      </c>
      <c r="I45" s="16" t="s">
        <v>23</v>
      </c>
      <c r="J45" s="15"/>
      <c r="K45" s="15"/>
      <c r="L45" s="17"/>
      <c r="M45" s="17">
        <f>SUM(M46,M51,M53)</f>
        <v>78803000</v>
      </c>
    </row>
    <row r="46" spans="1:13" s="6" customFormat="1" ht="17.25" customHeight="1" x14ac:dyDescent="0.3">
      <c r="A46" s="74">
        <v>521211</v>
      </c>
      <c r="B46" s="75" t="s">
        <v>16</v>
      </c>
      <c r="C46" s="74"/>
      <c r="D46" s="74"/>
      <c r="E46" s="77"/>
      <c r="F46" s="77">
        <f>SUM(F47:F50)</f>
        <v>15500000</v>
      </c>
      <c r="G46" s="5"/>
      <c r="H46" s="74">
        <v>521211</v>
      </c>
      <c r="I46" s="75" t="s">
        <v>16</v>
      </c>
      <c r="J46" s="74"/>
      <c r="K46" s="74"/>
      <c r="L46" s="77"/>
      <c r="M46" s="77">
        <f>SUM(M47:M50)</f>
        <v>15500000</v>
      </c>
    </row>
    <row r="47" spans="1:13" s="6" customFormat="1" ht="17.25" customHeight="1" x14ac:dyDescent="0.3">
      <c r="A47" s="78"/>
      <c r="B47" s="79" t="s">
        <v>30</v>
      </c>
      <c r="C47" s="78">
        <v>100</v>
      </c>
      <c r="D47" s="78" t="s">
        <v>17</v>
      </c>
      <c r="E47" s="81">
        <v>75000</v>
      </c>
      <c r="F47" s="81">
        <f>ROUNDDOWN(C47*E47,-3)</f>
        <v>7500000</v>
      </c>
      <c r="G47" s="5"/>
      <c r="H47" s="82"/>
      <c r="I47" s="83" t="s">
        <v>30</v>
      </c>
      <c r="J47" s="82">
        <f>100+30</f>
        <v>130</v>
      </c>
      <c r="K47" s="82" t="s">
        <v>17</v>
      </c>
      <c r="L47" s="84">
        <v>75000</v>
      </c>
      <c r="M47" s="84">
        <f>ROUNDDOWN(J47*L47,-3)</f>
        <v>9750000</v>
      </c>
    </row>
    <row r="48" spans="1:13" s="6" customFormat="1" ht="17.25" customHeight="1" x14ac:dyDescent="0.3">
      <c r="A48" s="78"/>
      <c r="B48" s="79" t="s">
        <v>39</v>
      </c>
      <c r="C48" s="78">
        <v>2</v>
      </c>
      <c r="D48" s="78" t="s">
        <v>18</v>
      </c>
      <c r="E48" s="81">
        <v>1500000</v>
      </c>
      <c r="F48" s="81">
        <f t="shared" ref="F48:F50" si="20">ROUNDDOWN(C48*E48,-3)</f>
        <v>3000000</v>
      </c>
      <c r="G48" s="5"/>
      <c r="H48" s="82"/>
      <c r="I48" s="83" t="s">
        <v>39</v>
      </c>
      <c r="J48" s="82">
        <v>1</v>
      </c>
      <c r="K48" s="82" t="s">
        <v>18</v>
      </c>
      <c r="L48" s="84">
        <v>750000</v>
      </c>
      <c r="M48" s="84">
        <f t="shared" ref="M48:M50" si="21">ROUNDDOWN(J48*L48,-3)</f>
        <v>750000</v>
      </c>
    </row>
    <row r="49" spans="1:13" s="6" customFormat="1" ht="17.25" customHeight="1" x14ac:dyDescent="0.3">
      <c r="A49" s="78"/>
      <c r="B49" s="79" t="s">
        <v>33</v>
      </c>
      <c r="C49" s="78">
        <v>2</v>
      </c>
      <c r="D49" s="78" t="s">
        <v>18</v>
      </c>
      <c r="E49" s="81">
        <v>1500000</v>
      </c>
      <c r="F49" s="81">
        <f t="shared" si="20"/>
        <v>3000000</v>
      </c>
      <c r="G49" s="5"/>
      <c r="H49" s="78"/>
      <c r="I49" s="79" t="s">
        <v>33</v>
      </c>
      <c r="J49" s="78">
        <v>2</v>
      </c>
      <c r="K49" s="78" t="s">
        <v>18</v>
      </c>
      <c r="L49" s="81">
        <v>1500000</v>
      </c>
      <c r="M49" s="81">
        <f t="shared" si="21"/>
        <v>3000000</v>
      </c>
    </row>
    <row r="50" spans="1:13" s="6" customFormat="1" ht="17.25" customHeight="1" x14ac:dyDescent="0.3">
      <c r="A50" s="78"/>
      <c r="B50" s="79" t="s">
        <v>34</v>
      </c>
      <c r="C50" s="78">
        <v>2</v>
      </c>
      <c r="D50" s="78" t="s">
        <v>18</v>
      </c>
      <c r="E50" s="81">
        <v>1000000</v>
      </c>
      <c r="F50" s="81">
        <f t="shared" si="20"/>
        <v>2000000</v>
      </c>
      <c r="G50" s="5"/>
      <c r="H50" s="78"/>
      <c r="I50" s="79" t="s">
        <v>34</v>
      </c>
      <c r="J50" s="78">
        <v>2</v>
      </c>
      <c r="K50" s="78" t="s">
        <v>18</v>
      </c>
      <c r="L50" s="81">
        <v>1000000</v>
      </c>
      <c r="M50" s="81">
        <f t="shared" si="21"/>
        <v>2000000</v>
      </c>
    </row>
    <row r="51" spans="1:13" s="6" customFormat="1" ht="17.25" customHeight="1" x14ac:dyDescent="0.3">
      <c r="A51" s="74">
        <v>522151</v>
      </c>
      <c r="B51" s="75" t="s">
        <v>19</v>
      </c>
      <c r="C51" s="74"/>
      <c r="D51" s="74"/>
      <c r="E51" s="77"/>
      <c r="F51" s="77">
        <f t="shared" ref="F51" si="22">F52</f>
        <v>20000000</v>
      </c>
      <c r="G51" s="5"/>
      <c r="H51" s="74">
        <v>522151</v>
      </c>
      <c r="I51" s="75" t="s">
        <v>19</v>
      </c>
      <c r="J51" s="74"/>
      <c r="K51" s="74"/>
      <c r="L51" s="77"/>
      <c r="M51" s="77">
        <f t="shared" ref="M51" si="23">M52</f>
        <v>20000000</v>
      </c>
    </row>
    <row r="52" spans="1:13" s="6" customFormat="1" ht="17.25" customHeight="1" x14ac:dyDescent="0.3">
      <c r="A52" s="78"/>
      <c r="B52" s="79" t="s">
        <v>35</v>
      </c>
      <c r="C52" s="78">
        <v>20</v>
      </c>
      <c r="D52" s="78" t="s">
        <v>20</v>
      </c>
      <c r="E52" s="81">
        <v>1000000</v>
      </c>
      <c r="F52" s="81">
        <f>ROUNDDOWN(C52*E52,-3)</f>
        <v>20000000</v>
      </c>
      <c r="G52" s="5"/>
      <c r="H52" s="78"/>
      <c r="I52" s="79" t="s">
        <v>35</v>
      </c>
      <c r="J52" s="78">
        <v>20</v>
      </c>
      <c r="K52" s="78" t="s">
        <v>20</v>
      </c>
      <c r="L52" s="81">
        <v>1000000</v>
      </c>
      <c r="M52" s="81">
        <f>ROUNDDOWN(J52*L52,-3)</f>
        <v>20000000</v>
      </c>
    </row>
    <row r="53" spans="1:13" s="6" customFormat="1" ht="17.25" customHeight="1" x14ac:dyDescent="0.3">
      <c r="A53" s="74">
        <v>524111</v>
      </c>
      <c r="B53" s="75" t="s">
        <v>21</v>
      </c>
      <c r="C53" s="74"/>
      <c r="D53" s="74"/>
      <c r="E53" s="77"/>
      <c r="F53" s="77">
        <f t="shared" ref="F53" si="24">F54</f>
        <v>43303000</v>
      </c>
      <c r="G53" s="5"/>
      <c r="H53" s="74">
        <v>524111</v>
      </c>
      <c r="I53" s="75" t="s">
        <v>21</v>
      </c>
      <c r="J53" s="74"/>
      <c r="K53" s="74"/>
      <c r="L53" s="77"/>
      <c r="M53" s="77">
        <f t="shared" ref="M53" si="25">M54</f>
        <v>43303000</v>
      </c>
    </row>
    <row r="54" spans="1:13" s="6" customFormat="1" ht="17.25" customHeight="1" x14ac:dyDescent="0.3">
      <c r="A54" s="78"/>
      <c r="B54" s="79" t="s">
        <v>40</v>
      </c>
      <c r="C54" s="78">
        <v>10</v>
      </c>
      <c r="D54" s="78" t="s">
        <v>17</v>
      </c>
      <c r="E54" s="81">
        <v>4330300</v>
      </c>
      <c r="F54" s="81">
        <f>ROUNDDOWN(C54*E54,-3)</f>
        <v>43303000</v>
      </c>
      <c r="G54" s="5"/>
      <c r="H54" s="78"/>
      <c r="I54" s="79" t="s">
        <v>40</v>
      </c>
      <c r="J54" s="78">
        <v>10</v>
      </c>
      <c r="K54" s="78" t="s">
        <v>17</v>
      </c>
      <c r="L54" s="81">
        <f>4330300</f>
        <v>4330300</v>
      </c>
      <c r="M54" s="81">
        <f>ROUNDDOWN(J54*L54,-3)</f>
        <v>43303000</v>
      </c>
    </row>
    <row r="55" spans="1:13" s="6" customFormat="1" ht="17.25" customHeight="1" x14ac:dyDescent="0.3">
      <c r="A55" s="102"/>
      <c r="B55" s="103"/>
      <c r="C55" s="102"/>
      <c r="D55" s="102"/>
      <c r="E55" s="104"/>
      <c r="F55" s="104"/>
      <c r="G55" s="5"/>
      <c r="H55" s="15"/>
      <c r="I55" s="16" t="s">
        <v>47</v>
      </c>
      <c r="J55" s="15"/>
      <c r="K55" s="15"/>
      <c r="L55" s="17"/>
      <c r="M55" s="17">
        <f>SUM(M56,M61,M63)</f>
        <v>175655000</v>
      </c>
    </row>
    <row r="56" spans="1:13" s="6" customFormat="1" ht="17.25" customHeight="1" x14ac:dyDescent="0.3">
      <c r="A56" s="74"/>
      <c r="B56" s="75"/>
      <c r="C56" s="74"/>
      <c r="D56" s="74"/>
      <c r="E56" s="77"/>
      <c r="F56" s="77"/>
      <c r="G56" s="5"/>
      <c r="H56" s="92">
        <v>521211</v>
      </c>
      <c r="I56" s="93" t="s">
        <v>16</v>
      </c>
      <c r="J56" s="92"/>
      <c r="K56" s="92"/>
      <c r="L56" s="94"/>
      <c r="M56" s="94">
        <f>SUM(M57:M60)</f>
        <v>11000000</v>
      </c>
    </row>
    <row r="57" spans="1:13" s="6" customFormat="1" ht="17.25" customHeight="1" x14ac:dyDescent="0.3">
      <c r="A57" s="78"/>
      <c r="B57" s="79"/>
      <c r="C57" s="78"/>
      <c r="D57" s="78"/>
      <c r="E57" s="81"/>
      <c r="F57" s="81"/>
      <c r="G57" s="5"/>
      <c r="H57" s="82"/>
      <c r="I57" s="83" t="s">
        <v>30</v>
      </c>
      <c r="J57" s="82">
        <v>100</v>
      </c>
      <c r="K57" s="82" t="s">
        <v>17</v>
      </c>
      <c r="L57" s="84">
        <v>75000</v>
      </c>
      <c r="M57" s="84">
        <f>ROUNDDOWN(J57*L57,-3)</f>
        <v>7500000</v>
      </c>
    </row>
    <row r="58" spans="1:13" s="6" customFormat="1" ht="17.25" customHeight="1" x14ac:dyDescent="0.3">
      <c r="A58" s="78"/>
      <c r="B58" s="79"/>
      <c r="C58" s="78"/>
      <c r="D58" s="78"/>
      <c r="E58" s="81"/>
      <c r="F58" s="81"/>
      <c r="G58" s="5"/>
      <c r="H58" s="82"/>
      <c r="I58" s="83" t="s">
        <v>39</v>
      </c>
      <c r="J58" s="82">
        <v>1</v>
      </c>
      <c r="K58" s="82" t="s">
        <v>18</v>
      </c>
      <c r="L58" s="84">
        <v>1000000</v>
      </c>
      <c r="M58" s="84">
        <f t="shared" ref="M58:M60" si="26">ROUNDDOWN(J58*L58,-3)</f>
        <v>1000000</v>
      </c>
    </row>
    <row r="59" spans="1:13" s="6" customFormat="1" ht="17.25" customHeight="1" x14ac:dyDescent="0.3">
      <c r="A59" s="78"/>
      <c r="B59" s="79"/>
      <c r="C59" s="78"/>
      <c r="D59" s="78"/>
      <c r="E59" s="81"/>
      <c r="F59" s="81"/>
      <c r="G59" s="5"/>
      <c r="H59" s="82"/>
      <c r="I59" s="83" t="s">
        <v>33</v>
      </c>
      <c r="J59" s="82">
        <v>1</v>
      </c>
      <c r="K59" s="82" t="s">
        <v>18</v>
      </c>
      <c r="L59" s="84">
        <v>1500000</v>
      </c>
      <c r="M59" s="84">
        <f t="shared" si="26"/>
        <v>1500000</v>
      </c>
    </row>
    <row r="60" spans="1:13" s="6" customFormat="1" ht="17.25" customHeight="1" x14ac:dyDescent="0.3">
      <c r="A60" s="78"/>
      <c r="B60" s="79"/>
      <c r="C60" s="78"/>
      <c r="D60" s="78"/>
      <c r="E60" s="81"/>
      <c r="F60" s="81"/>
      <c r="G60" s="5"/>
      <c r="H60" s="82"/>
      <c r="I60" s="83" t="s">
        <v>34</v>
      </c>
      <c r="J60" s="82">
        <v>1</v>
      </c>
      <c r="K60" s="82" t="s">
        <v>18</v>
      </c>
      <c r="L60" s="84">
        <v>1000000</v>
      </c>
      <c r="M60" s="84">
        <f t="shared" si="26"/>
        <v>1000000</v>
      </c>
    </row>
    <row r="61" spans="1:13" s="6" customFormat="1" ht="17.25" customHeight="1" x14ac:dyDescent="0.3">
      <c r="A61" s="74"/>
      <c r="B61" s="75"/>
      <c r="C61" s="74"/>
      <c r="D61" s="74"/>
      <c r="E61" s="77"/>
      <c r="F61" s="77"/>
      <c r="G61" s="5"/>
      <c r="H61" s="92">
        <v>522151</v>
      </c>
      <c r="I61" s="93" t="s">
        <v>19</v>
      </c>
      <c r="J61" s="92"/>
      <c r="K61" s="92"/>
      <c r="L61" s="94"/>
      <c r="M61" s="94">
        <f t="shared" ref="M61" si="27">M62</f>
        <v>20000000</v>
      </c>
    </row>
    <row r="62" spans="1:13" s="6" customFormat="1" ht="17.25" customHeight="1" x14ac:dyDescent="0.3">
      <c r="A62" s="78"/>
      <c r="B62" s="79"/>
      <c r="C62" s="78"/>
      <c r="D62" s="78"/>
      <c r="E62" s="81"/>
      <c r="F62" s="81"/>
      <c r="G62" s="5"/>
      <c r="H62" s="82"/>
      <c r="I62" s="83" t="s">
        <v>35</v>
      </c>
      <c r="J62" s="82">
        <v>20</v>
      </c>
      <c r="K62" s="82" t="s">
        <v>20</v>
      </c>
      <c r="L62" s="84">
        <v>1000000</v>
      </c>
      <c r="M62" s="84">
        <f>ROUNDDOWN(J62*L62,-3)</f>
        <v>20000000</v>
      </c>
    </row>
    <row r="63" spans="1:13" s="6" customFormat="1" ht="17.25" customHeight="1" x14ac:dyDescent="0.3">
      <c r="A63" s="74"/>
      <c r="B63" s="75"/>
      <c r="C63" s="74"/>
      <c r="D63" s="74"/>
      <c r="E63" s="77"/>
      <c r="F63" s="77"/>
      <c r="G63" s="5"/>
      <c r="H63" s="92">
        <v>524111</v>
      </c>
      <c r="I63" s="93" t="s">
        <v>21</v>
      </c>
      <c r="J63" s="92"/>
      <c r="K63" s="92"/>
      <c r="L63" s="94"/>
      <c r="M63" s="94">
        <f t="shared" ref="M63" si="28">M64</f>
        <v>144655000</v>
      </c>
    </row>
    <row r="64" spans="1:13" s="6" customFormat="1" ht="17.25" customHeight="1" x14ac:dyDescent="0.3">
      <c r="A64" s="78"/>
      <c r="B64" s="79"/>
      <c r="C64" s="78"/>
      <c r="D64" s="78"/>
      <c r="E64" s="81"/>
      <c r="F64" s="81"/>
      <c r="G64" s="5"/>
      <c r="H64" s="82"/>
      <c r="I64" s="83" t="s">
        <v>48</v>
      </c>
      <c r="J64" s="82">
        <f>'Perjalanan Pusdik'!D18</f>
        <v>24</v>
      </c>
      <c r="K64" s="82" t="s">
        <v>17</v>
      </c>
      <c r="L64" s="84">
        <f>'Perjalanan Pusdik'!M19</f>
        <v>6027312.5</v>
      </c>
      <c r="M64" s="84">
        <f>ROUNDDOWN(J64*L64,-3)</f>
        <v>144655000</v>
      </c>
    </row>
    <row r="65" spans="1:13" ht="15.6" x14ac:dyDescent="0.3">
      <c r="A65" s="7"/>
      <c r="B65" s="10"/>
      <c r="C65" s="8"/>
      <c r="D65" s="8"/>
      <c r="E65" s="8"/>
      <c r="F65" s="8"/>
      <c r="G65" s="9"/>
      <c r="H65" s="10"/>
      <c r="I65" s="8"/>
      <c r="J65" s="8"/>
      <c r="K65" s="8"/>
      <c r="L65" s="8"/>
      <c r="M65" s="11"/>
    </row>
    <row r="66" spans="1:13" ht="15.6" x14ac:dyDescent="0.3">
      <c r="A66" s="7"/>
      <c r="B66" s="10"/>
      <c r="C66" s="8"/>
      <c r="D66" s="8"/>
      <c r="E66" s="8"/>
      <c r="F66" s="8"/>
      <c r="G66" s="9"/>
      <c r="H66" s="10"/>
      <c r="I66" s="8"/>
      <c r="J66" s="8"/>
      <c r="K66" s="8"/>
      <c r="L66" s="8"/>
      <c r="M66" s="11"/>
    </row>
    <row r="67" spans="1:13" ht="15.6" x14ac:dyDescent="0.3">
      <c r="A67" s="7"/>
      <c r="B67" s="10"/>
      <c r="C67" s="8"/>
      <c r="D67" s="8"/>
      <c r="E67" s="8"/>
      <c r="F67" s="8"/>
      <c r="G67" s="9"/>
      <c r="H67" s="10"/>
      <c r="I67" s="106" t="s">
        <v>98</v>
      </c>
      <c r="J67"/>
      <c r="K67" s="8"/>
      <c r="L67" s="8"/>
      <c r="M67" s="11"/>
    </row>
    <row r="68" spans="1:13" ht="15.6" x14ac:dyDescent="0.3">
      <c r="A68" s="7"/>
      <c r="B68" s="105" t="s">
        <v>94</v>
      </c>
      <c r="C68" s="8"/>
      <c r="D68" s="8"/>
      <c r="E68" s="8"/>
      <c r="F68" s="8"/>
      <c r="G68" s="9"/>
      <c r="H68" s="10"/>
      <c r="I68" s="106" t="s">
        <v>96</v>
      </c>
      <c r="J68"/>
      <c r="K68" s="8"/>
      <c r="L68" s="8"/>
      <c r="M68" s="11"/>
    </row>
    <row r="69" spans="1:13" ht="15.6" x14ac:dyDescent="0.3">
      <c r="A69" s="7"/>
      <c r="B69" s="105" t="s">
        <v>95</v>
      </c>
      <c r="C69" s="8"/>
      <c r="D69" s="8"/>
      <c r="E69" s="8"/>
      <c r="F69" s="8"/>
      <c r="G69" s="9"/>
      <c r="H69" s="10"/>
      <c r="I69" s="106" t="s">
        <v>97</v>
      </c>
      <c r="K69" s="8"/>
      <c r="L69" s="8"/>
      <c r="M69" s="11"/>
    </row>
    <row r="70" spans="1:13" ht="15.6" x14ac:dyDescent="0.3">
      <c r="A70" s="7"/>
      <c r="C70" s="8"/>
      <c r="D70" s="8"/>
      <c r="E70" s="8"/>
      <c r="F70" s="8"/>
      <c r="G70" s="9"/>
      <c r="H70" s="10"/>
      <c r="I70" s="106"/>
      <c r="K70" s="8"/>
      <c r="L70" s="8"/>
      <c r="M70" s="11"/>
    </row>
    <row r="71" spans="1:13" ht="15.6" x14ac:dyDescent="0.3">
      <c r="A71" s="7"/>
      <c r="B71" s="10"/>
      <c r="C71" s="8"/>
      <c r="D71" s="8"/>
      <c r="E71" s="8"/>
      <c r="F71" s="8"/>
      <c r="G71" s="9"/>
      <c r="H71" s="10"/>
      <c r="I71" s="106"/>
      <c r="K71" s="8"/>
      <c r="L71" s="8"/>
      <c r="M71" s="8"/>
    </row>
    <row r="72" spans="1:13" ht="15.6" x14ac:dyDescent="0.3">
      <c r="A72" s="7"/>
      <c r="B72" s="10"/>
      <c r="C72" s="8"/>
      <c r="D72" s="8"/>
      <c r="E72" s="8"/>
      <c r="F72" s="8"/>
      <c r="G72" s="9"/>
      <c r="H72" s="10"/>
      <c r="I72" s="106"/>
      <c r="K72" s="8"/>
      <c r="L72" s="8"/>
      <c r="M72" s="8"/>
    </row>
    <row r="73" spans="1:13" ht="15.6" x14ac:dyDescent="0.3">
      <c r="A73" s="7"/>
      <c r="B73" s="12" t="s">
        <v>25</v>
      </c>
      <c r="C73" s="8"/>
      <c r="D73" s="8"/>
      <c r="E73" s="8"/>
      <c r="F73" s="8"/>
      <c r="G73" s="9"/>
      <c r="I73" s="107" t="s">
        <v>26</v>
      </c>
      <c r="K73" s="8"/>
      <c r="M73" s="8"/>
    </row>
    <row r="74" spans="1:13" ht="15.6" x14ac:dyDescent="0.3">
      <c r="A74" s="7"/>
      <c r="B74" s="10" t="s">
        <v>27</v>
      </c>
      <c r="C74" s="8"/>
      <c r="D74" s="8"/>
      <c r="E74" s="8"/>
      <c r="F74" s="8"/>
      <c r="G74" s="9"/>
      <c r="I74" s="106" t="s">
        <v>28</v>
      </c>
      <c r="K74" s="8"/>
      <c r="M74" s="8"/>
    </row>
    <row r="75" spans="1:13" x14ac:dyDescent="0.3">
      <c r="A75" s="7"/>
      <c r="B75" s="7"/>
      <c r="C75" s="8"/>
      <c r="D75" s="8"/>
      <c r="E75" s="8"/>
      <c r="F75" s="8"/>
      <c r="G75" s="9"/>
      <c r="K75" s="8"/>
      <c r="L75" s="8"/>
      <c r="M75" s="8"/>
    </row>
    <row r="76" spans="1:13" x14ac:dyDescent="0.3">
      <c r="A76" s="7"/>
      <c r="B76" s="7"/>
      <c r="C76" s="8"/>
      <c r="D76" s="8"/>
      <c r="E76" s="8"/>
      <c r="F76" s="8"/>
      <c r="G76" s="9"/>
      <c r="K76" s="8"/>
      <c r="L76" s="8"/>
      <c r="M76" s="8"/>
    </row>
    <row r="77" spans="1:13" x14ac:dyDescent="0.3">
      <c r="A77" s="7"/>
      <c r="B77" s="7"/>
      <c r="C77" s="8"/>
      <c r="D77" s="8"/>
      <c r="E77" s="8"/>
      <c r="F77" s="8"/>
      <c r="G77" s="9"/>
      <c r="J77" s="8"/>
      <c r="K77" s="8"/>
      <c r="L77" s="8"/>
      <c r="M77" s="8"/>
    </row>
    <row r="78" spans="1:13" x14ac:dyDescent="0.3">
      <c r="A78" s="7"/>
      <c r="B78" s="7"/>
      <c r="C78" s="8"/>
      <c r="D78" s="8"/>
      <c r="E78" s="8"/>
      <c r="F78" s="8"/>
      <c r="G78" s="9"/>
      <c r="J78" s="8"/>
      <c r="K78" s="8"/>
      <c r="L78" s="8"/>
      <c r="M78" s="8"/>
    </row>
    <row r="79" spans="1:13" x14ac:dyDescent="0.3">
      <c r="A79" s="7"/>
      <c r="B79" s="7"/>
      <c r="C79" s="8"/>
      <c r="D79" s="8"/>
      <c r="E79" s="8"/>
      <c r="F79" s="8"/>
      <c r="G79" s="9"/>
      <c r="J79" s="8"/>
      <c r="K79" s="8"/>
      <c r="L79" s="8"/>
      <c r="M79" s="8"/>
    </row>
    <row r="80" spans="1:13" x14ac:dyDescent="0.3">
      <c r="A80" s="7"/>
      <c r="B80" s="7"/>
      <c r="C80" s="8"/>
      <c r="D80" s="8"/>
      <c r="E80" s="8"/>
      <c r="F80" s="8"/>
      <c r="G80" s="9"/>
      <c r="J80" s="8"/>
      <c r="K80" s="8"/>
      <c r="L80" s="8"/>
      <c r="M80" s="8"/>
    </row>
    <row r="81" spans="1:13" x14ac:dyDescent="0.3">
      <c r="A81" s="7"/>
      <c r="B81" s="7"/>
      <c r="C81" s="8"/>
      <c r="D81" s="8"/>
      <c r="E81" s="8"/>
      <c r="F81" s="8"/>
      <c r="G81" s="9"/>
      <c r="J81" s="8"/>
      <c r="K81" s="8"/>
      <c r="L81" s="8"/>
      <c r="M81" s="8"/>
    </row>
    <row r="82" spans="1:13" x14ac:dyDescent="0.3">
      <c r="A82" s="7"/>
      <c r="B82" s="7"/>
      <c r="C82" s="8"/>
      <c r="D82" s="8"/>
      <c r="E82" s="8"/>
      <c r="F82" s="8"/>
      <c r="G82" s="9"/>
      <c r="J82" s="8"/>
      <c r="K82" s="8"/>
      <c r="L82" s="8"/>
      <c r="M82" s="8"/>
    </row>
    <row r="83" spans="1:13" x14ac:dyDescent="0.3">
      <c r="A83" s="7"/>
      <c r="B83" s="7"/>
      <c r="C83" s="8"/>
      <c r="D83" s="8"/>
      <c r="E83" s="8"/>
      <c r="F83" s="8"/>
      <c r="G83" s="9"/>
      <c r="J83" s="8"/>
      <c r="K83" s="8"/>
      <c r="L83" s="8"/>
      <c r="M83" s="8"/>
    </row>
    <row r="84" spans="1:13" x14ac:dyDescent="0.3">
      <c r="A84" s="7"/>
      <c r="B84" s="7"/>
      <c r="C84" s="8"/>
      <c r="D84" s="8"/>
      <c r="E84" s="8"/>
      <c r="F84" s="8"/>
      <c r="G84" s="9"/>
      <c r="J84" s="8"/>
      <c r="K84" s="8"/>
      <c r="L84" s="8"/>
      <c r="M84" s="8"/>
    </row>
  </sheetData>
  <mergeCells count="18">
    <mergeCell ref="A1:M1"/>
    <mergeCell ref="A2:M2"/>
    <mergeCell ref="A3:M3"/>
    <mergeCell ref="A4:M4"/>
    <mergeCell ref="A5:F6"/>
    <mergeCell ref="H5:M6"/>
    <mergeCell ref="M7:M9"/>
    <mergeCell ref="A7:A9"/>
    <mergeCell ref="B7:B9"/>
    <mergeCell ref="C7:C9"/>
    <mergeCell ref="D7:D9"/>
    <mergeCell ref="E7:E9"/>
    <mergeCell ref="F7:F9"/>
    <mergeCell ref="H7:H9"/>
    <mergeCell ref="I7:I9"/>
    <mergeCell ref="J7:J9"/>
    <mergeCell ref="K7:K9"/>
    <mergeCell ref="L7:L9"/>
  </mergeCells>
  <dataValidations count="1">
    <dataValidation type="custom" allowBlank="1" showDropDown="1" showErrorMessage="1" sqref="A14:A17 H14:H17" xr:uid="{B48B5047-8C1F-4FFB-9FFA-F5906E31E514}">
      <formula1>A14="521211"</formula1>
    </dataValidation>
  </dataValidations>
  <pageMargins left="0.31496062992125984" right="0.31496062992125984" top="0.55118110236220474" bottom="0.55118110236220474" header="0.31496062992125984" footer="0.31496062992125984"/>
  <pageSetup paperSize="9" scale="6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73E3-1ECD-479F-BFDE-952563948701}">
  <dimension ref="A1:M76"/>
  <sheetViews>
    <sheetView zoomScaleNormal="100" workbookViewId="0">
      <selection activeCell="H21" sqref="H21"/>
    </sheetView>
  </sheetViews>
  <sheetFormatPr defaultColWidth="9.33203125" defaultRowHeight="13.2" x14ac:dyDescent="0.25"/>
  <cols>
    <col min="1" max="1" width="3.33203125" style="35" bestFit="1" customWidth="1"/>
    <col min="2" max="2" width="7.88671875" style="35" customWidth="1"/>
    <col min="3" max="3" width="11.88671875" style="35" bestFit="1" customWidth="1"/>
    <col min="4" max="4" width="4.88671875" style="66" customWidth="1"/>
    <col min="5" max="5" width="4.33203125" style="35" bestFit="1" customWidth="1"/>
    <col min="6" max="6" width="8.88671875" style="35" bestFit="1" customWidth="1"/>
    <col min="7" max="7" width="10.44140625" style="35" bestFit="1" customWidth="1"/>
    <col min="8" max="8" width="4.33203125" style="35" bestFit="1" customWidth="1"/>
    <col min="9" max="9" width="8.88671875" style="35" bestFit="1" customWidth="1"/>
    <col min="10" max="12" width="10.44140625" style="35" bestFit="1" customWidth="1"/>
    <col min="13" max="13" width="12.44140625" style="35" customWidth="1"/>
    <col min="14" max="16384" width="9.33203125" style="73"/>
  </cols>
  <sheetData>
    <row r="1" spans="1:13" s="35" customFormat="1" ht="13.8" x14ac:dyDescent="0.25">
      <c r="A1" s="125" t="s">
        <v>49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</row>
    <row r="2" spans="1:13" s="35" customFormat="1" ht="13.95" customHeight="1" x14ac:dyDescent="0.25">
      <c r="A2" s="126" t="s">
        <v>73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</row>
    <row r="3" spans="1:13" s="35" customFormat="1" ht="13.8" x14ac:dyDescent="0.25">
      <c r="A3" s="125" t="s">
        <v>50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</row>
    <row r="4" spans="1:13" s="35" customFormat="1" ht="13.8" x14ac:dyDescent="0.25">
      <c r="A4" s="125" t="s">
        <v>51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</row>
    <row r="5" spans="1:13" s="35" customFormat="1" ht="13.8" x14ac:dyDescent="0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s="42" customFormat="1" x14ac:dyDescent="0.25">
      <c r="A6" s="36"/>
      <c r="B6" s="37"/>
      <c r="C6" s="37"/>
      <c r="D6" s="36"/>
      <c r="E6" s="36"/>
      <c r="F6" s="38"/>
      <c r="G6" s="38"/>
      <c r="H6" s="36"/>
      <c r="I6" s="39"/>
      <c r="J6" s="39"/>
      <c r="K6" s="39"/>
      <c r="L6" s="40"/>
      <c r="M6" s="41"/>
    </row>
    <row r="7" spans="1:13" s="42" customFormat="1" x14ac:dyDescent="0.25">
      <c r="A7" s="127" t="s">
        <v>52</v>
      </c>
      <c r="B7" s="127"/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</row>
    <row r="8" spans="1:13" s="35" customFormat="1" x14ac:dyDescent="0.25">
      <c r="A8" s="129" t="s">
        <v>53</v>
      </c>
      <c r="B8" s="129" t="s">
        <v>54</v>
      </c>
      <c r="C8" s="129" t="s">
        <v>55</v>
      </c>
      <c r="D8" s="133" t="s">
        <v>56</v>
      </c>
      <c r="E8" s="128" t="s">
        <v>57</v>
      </c>
      <c r="F8" s="128"/>
      <c r="G8" s="128"/>
      <c r="H8" s="128" t="s">
        <v>58</v>
      </c>
      <c r="I8" s="128"/>
      <c r="J8" s="128"/>
      <c r="K8" s="129" t="s">
        <v>59</v>
      </c>
      <c r="L8" s="131" t="s">
        <v>60</v>
      </c>
      <c r="M8" s="131" t="s">
        <v>61</v>
      </c>
    </row>
    <row r="9" spans="1:13" s="35" customFormat="1" x14ac:dyDescent="0.25">
      <c r="A9" s="130"/>
      <c r="B9" s="130"/>
      <c r="C9" s="130"/>
      <c r="D9" s="134"/>
      <c r="E9" s="43" t="s">
        <v>62</v>
      </c>
      <c r="F9" s="43" t="s">
        <v>63</v>
      </c>
      <c r="G9" s="43" t="s">
        <v>8</v>
      </c>
      <c r="H9" s="43" t="s">
        <v>62</v>
      </c>
      <c r="I9" s="43" t="s">
        <v>63</v>
      </c>
      <c r="J9" s="43" t="s">
        <v>8</v>
      </c>
      <c r="K9" s="130"/>
      <c r="L9" s="131"/>
      <c r="M9" s="131"/>
    </row>
    <row r="10" spans="1:13" s="35" customFormat="1" x14ac:dyDescent="0.25">
      <c r="A10" s="46">
        <v>1</v>
      </c>
      <c r="B10" s="47" t="s">
        <v>64</v>
      </c>
      <c r="C10" s="47" t="s">
        <v>64</v>
      </c>
      <c r="D10" s="45">
        <v>3</v>
      </c>
      <c r="E10" s="43">
        <v>2</v>
      </c>
      <c r="F10" s="48">
        <v>210000</v>
      </c>
      <c r="G10" s="49">
        <f>F10*E10</f>
        <v>420000</v>
      </c>
      <c r="H10" s="43">
        <v>2</v>
      </c>
      <c r="I10" s="50">
        <v>950000</v>
      </c>
      <c r="J10" s="48">
        <f>I10*H10</f>
        <v>1900000</v>
      </c>
      <c r="K10" s="51">
        <v>150000</v>
      </c>
      <c r="L10" s="44"/>
      <c r="M10" s="52">
        <f>(G10+J10+K10+L10)*D10</f>
        <v>7410000</v>
      </c>
    </row>
    <row r="11" spans="1:13" s="42" customFormat="1" x14ac:dyDescent="0.25">
      <c r="A11" s="46">
        <v>2</v>
      </c>
      <c r="B11" s="47" t="s">
        <v>64</v>
      </c>
      <c r="C11" s="47" t="s">
        <v>66</v>
      </c>
      <c r="D11" s="45">
        <v>3</v>
      </c>
      <c r="E11" s="46">
        <v>3</v>
      </c>
      <c r="F11" s="53">
        <v>370000</v>
      </c>
      <c r="G11" s="53">
        <f t="shared" ref="G11:G17" si="0">E11*F11</f>
        <v>1110000</v>
      </c>
      <c r="H11" s="46">
        <v>2</v>
      </c>
      <c r="I11" s="55">
        <f>782000</f>
        <v>782000</v>
      </c>
      <c r="J11" s="55">
        <f t="shared" ref="J11:J15" si="1">H11*I11</f>
        <v>1564000</v>
      </c>
      <c r="K11" s="55">
        <v>300000</v>
      </c>
      <c r="L11" s="56">
        <v>5102000</v>
      </c>
      <c r="M11" s="52">
        <f t="shared" ref="M11:M17" si="2">(G11+J11+K11+L11)*D11</f>
        <v>24228000</v>
      </c>
    </row>
    <row r="12" spans="1:13" s="42" customFormat="1" x14ac:dyDescent="0.25">
      <c r="A12" s="46">
        <v>3</v>
      </c>
      <c r="B12" s="47" t="s">
        <v>64</v>
      </c>
      <c r="C12" s="57" t="s">
        <v>67</v>
      </c>
      <c r="D12" s="45">
        <v>3</v>
      </c>
      <c r="E12" s="46">
        <v>3</v>
      </c>
      <c r="F12" s="58">
        <v>480000</v>
      </c>
      <c r="G12" s="53">
        <f t="shared" si="0"/>
        <v>1440000</v>
      </c>
      <c r="H12" s="46">
        <v>2</v>
      </c>
      <c r="I12" s="54">
        <f>600000</f>
        <v>600000</v>
      </c>
      <c r="J12" s="55">
        <f t="shared" si="1"/>
        <v>1200000</v>
      </c>
      <c r="K12" s="55">
        <v>300000</v>
      </c>
      <c r="L12" s="59">
        <v>7064500</v>
      </c>
      <c r="M12" s="52">
        <f t="shared" si="2"/>
        <v>30013500</v>
      </c>
    </row>
    <row r="13" spans="1:13" s="42" customFormat="1" x14ac:dyDescent="0.25">
      <c r="A13" s="46">
        <v>4</v>
      </c>
      <c r="B13" s="47" t="s">
        <v>64</v>
      </c>
      <c r="C13" s="47" t="s">
        <v>68</v>
      </c>
      <c r="D13" s="45">
        <v>3</v>
      </c>
      <c r="E13" s="46">
        <v>3</v>
      </c>
      <c r="F13" s="53">
        <v>430000</v>
      </c>
      <c r="G13" s="53">
        <f t="shared" si="0"/>
        <v>1290000</v>
      </c>
      <c r="H13" s="46">
        <v>2</v>
      </c>
      <c r="I13" s="55">
        <f>550000</f>
        <v>550000</v>
      </c>
      <c r="J13" s="55">
        <f t="shared" si="1"/>
        <v>1100000</v>
      </c>
      <c r="K13" s="55">
        <v>300000</v>
      </c>
      <c r="L13" s="56">
        <f>5081000</f>
        <v>5081000</v>
      </c>
      <c r="M13" s="52">
        <f t="shared" si="2"/>
        <v>23313000</v>
      </c>
    </row>
    <row r="14" spans="1:13" s="42" customFormat="1" x14ac:dyDescent="0.25">
      <c r="A14" s="46">
        <v>5</v>
      </c>
      <c r="B14" s="47" t="s">
        <v>74</v>
      </c>
      <c r="C14" s="57" t="s">
        <v>75</v>
      </c>
      <c r="D14" s="45">
        <v>3</v>
      </c>
      <c r="E14" s="46">
        <v>3</v>
      </c>
      <c r="F14" s="58">
        <v>430000</v>
      </c>
      <c r="G14" s="53">
        <f t="shared" si="0"/>
        <v>1290000</v>
      </c>
      <c r="H14" s="46">
        <v>2</v>
      </c>
      <c r="I14" s="54">
        <v>686000</v>
      </c>
      <c r="J14" s="55">
        <f t="shared" si="1"/>
        <v>1372000</v>
      </c>
      <c r="K14" s="55">
        <v>700000</v>
      </c>
      <c r="L14" s="56"/>
      <c r="M14" s="52">
        <f t="shared" si="2"/>
        <v>10086000</v>
      </c>
    </row>
    <row r="15" spans="1:13" s="42" customFormat="1" x14ac:dyDescent="0.25">
      <c r="A15" s="46">
        <v>6</v>
      </c>
      <c r="B15" s="47" t="s">
        <v>64</v>
      </c>
      <c r="C15" s="57" t="s">
        <v>65</v>
      </c>
      <c r="D15" s="45">
        <v>3</v>
      </c>
      <c r="E15" s="46">
        <v>3</v>
      </c>
      <c r="F15" s="58">
        <v>430000</v>
      </c>
      <c r="G15" s="53">
        <f t="shared" si="0"/>
        <v>1290000</v>
      </c>
      <c r="H15" s="46">
        <v>2</v>
      </c>
      <c r="I15" s="54">
        <v>732000</v>
      </c>
      <c r="J15" s="55">
        <f t="shared" si="1"/>
        <v>1464000</v>
      </c>
      <c r="K15" s="55">
        <v>300000</v>
      </c>
      <c r="L15" s="59">
        <v>3829000</v>
      </c>
      <c r="M15" s="52">
        <f t="shared" si="2"/>
        <v>20649000</v>
      </c>
    </row>
    <row r="16" spans="1:13" s="42" customFormat="1" x14ac:dyDescent="0.25">
      <c r="A16" s="46">
        <v>7</v>
      </c>
      <c r="B16" s="47" t="s">
        <v>64</v>
      </c>
      <c r="C16" s="47" t="s">
        <v>69</v>
      </c>
      <c r="D16" s="45">
        <v>3</v>
      </c>
      <c r="E16" s="46">
        <v>3</v>
      </c>
      <c r="F16" s="53">
        <v>370000</v>
      </c>
      <c r="G16" s="53">
        <f t="shared" si="0"/>
        <v>1110000</v>
      </c>
      <c r="H16" s="46">
        <v>2</v>
      </c>
      <c r="I16" s="55">
        <f>852000</f>
        <v>852000</v>
      </c>
      <c r="J16" s="55">
        <f t="shared" ref="J16:J17" si="3">H16*I16</f>
        <v>1704000</v>
      </c>
      <c r="K16" s="55">
        <v>300000</v>
      </c>
      <c r="L16" s="56">
        <v>3016000</v>
      </c>
      <c r="M16" s="52">
        <f t="shared" si="2"/>
        <v>18390000</v>
      </c>
    </row>
    <row r="17" spans="1:13" s="42" customFormat="1" x14ac:dyDescent="0.25">
      <c r="A17" s="46">
        <v>8</v>
      </c>
      <c r="B17" s="47" t="s">
        <v>64</v>
      </c>
      <c r="C17" s="47" t="s">
        <v>70</v>
      </c>
      <c r="D17" s="45">
        <v>3</v>
      </c>
      <c r="E17" s="46">
        <v>3</v>
      </c>
      <c r="F17" s="53">
        <v>430000</v>
      </c>
      <c r="G17" s="53">
        <f t="shared" si="0"/>
        <v>1290000</v>
      </c>
      <c r="H17" s="46">
        <v>2</v>
      </c>
      <c r="I17" s="55">
        <f>570000</f>
        <v>570000</v>
      </c>
      <c r="J17" s="55">
        <f t="shared" si="3"/>
        <v>1140000</v>
      </c>
      <c r="K17" s="55">
        <f>546000*2</f>
        <v>1092000</v>
      </c>
      <c r="L17" s="56"/>
      <c r="M17" s="52">
        <f t="shared" si="2"/>
        <v>10566000</v>
      </c>
    </row>
    <row r="18" spans="1:13" s="42" customFormat="1" x14ac:dyDescent="0.25">
      <c r="A18" s="46"/>
      <c r="B18" s="47"/>
      <c r="C18" s="47"/>
      <c r="D18" s="60">
        <f>SUM(D10:D17)</f>
        <v>24</v>
      </c>
      <c r="E18" s="46"/>
      <c r="F18" s="53"/>
      <c r="G18" s="53"/>
      <c r="H18" s="46"/>
      <c r="I18" s="55"/>
      <c r="J18" s="55"/>
      <c r="K18" s="55"/>
      <c r="L18" s="56"/>
      <c r="M18" s="60">
        <f>SUM(M10:M17)</f>
        <v>144655500</v>
      </c>
    </row>
    <row r="19" spans="1:13" s="42" customFormat="1" x14ac:dyDescent="0.25">
      <c r="A19" s="132" t="s">
        <v>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61">
        <f>M18/D18</f>
        <v>6027312.5</v>
      </c>
    </row>
    <row r="20" spans="1:13" s="35" customFormat="1" ht="15" x14ac:dyDescent="0.25">
      <c r="B20" s="62"/>
      <c r="C20" s="62"/>
      <c r="D20" s="63"/>
      <c r="E20" s="62"/>
      <c r="F20" s="62"/>
      <c r="G20" s="64"/>
      <c r="M20" s="65"/>
    </row>
    <row r="21" spans="1:13" s="35" customFormat="1" x14ac:dyDescent="0.25">
      <c r="D21" s="66"/>
      <c r="G21" s="67"/>
      <c r="M21" s="65"/>
    </row>
    <row r="22" spans="1:13" s="35" customFormat="1" x14ac:dyDescent="0.25">
      <c r="D22" s="66"/>
      <c r="M22" s="65"/>
    </row>
    <row r="23" spans="1:13" s="35" customFormat="1" x14ac:dyDescent="0.25">
      <c r="B23" s="68"/>
      <c r="C23" s="68"/>
      <c r="D23" s="69"/>
      <c r="E23" s="68"/>
      <c r="F23" s="68"/>
      <c r="G23" s="68"/>
      <c r="K23" s="68"/>
      <c r="L23" s="65"/>
      <c r="M23" s="65"/>
    </row>
    <row r="24" spans="1:13" s="35" customFormat="1" x14ac:dyDescent="0.25">
      <c r="B24" s="68"/>
      <c r="C24" s="68"/>
      <c r="D24" s="69"/>
      <c r="E24" s="68"/>
      <c r="F24" s="68"/>
      <c r="G24" s="68"/>
      <c r="K24" s="65"/>
      <c r="M24" s="65"/>
    </row>
    <row r="25" spans="1:13" s="35" customFormat="1" x14ac:dyDescent="0.25">
      <c r="D25" s="66"/>
    </row>
    <row r="26" spans="1:13" s="35" customFormat="1" x14ac:dyDescent="0.25">
      <c r="D26" s="66"/>
      <c r="E26" s="70"/>
      <c r="F26" s="70"/>
      <c r="G26" s="70"/>
    </row>
    <row r="27" spans="1:13" s="35" customFormat="1" x14ac:dyDescent="0.25">
      <c r="D27" s="66"/>
      <c r="E27" s="70"/>
      <c r="F27" s="70"/>
      <c r="G27" s="70"/>
      <c r="K27" s="35" t="s">
        <v>72</v>
      </c>
    </row>
    <row r="28" spans="1:13" s="35" customFormat="1" x14ac:dyDescent="0.25">
      <c r="D28" s="66"/>
      <c r="E28" s="70"/>
      <c r="F28" s="70"/>
      <c r="G28" s="70"/>
      <c r="J28" s="71"/>
    </row>
    <row r="29" spans="1:13" s="35" customFormat="1" x14ac:dyDescent="0.25">
      <c r="D29" s="66"/>
      <c r="E29" s="70"/>
      <c r="F29" s="70"/>
      <c r="G29" s="70"/>
      <c r="J29" s="71"/>
    </row>
    <row r="30" spans="1:13" s="35" customFormat="1" x14ac:dyDescent="0.25">
      <c r="D30" s="66"/>
      <c r="E30" s="70"/>
      <c r="F30" s="70"/>
      <c r="G30" s="70"/>
    </row>
    <row r="31" spans="1:13" s="35" customFormat="1" x14ac:dyDescent="0.25">
      <c r="D31" s="66"/>
      <c r="E31" s="70"/>
      <c r="F31" s="70"/>
      <c r="G31" s="70"/>
    </row>
    <row r="32" spans="1:13" s="35" customFormat="1" x14ac:dyDescent="0.25">
      <c r="D32" s="66"/>
      <c r="E32" s="70"/>
      <c r="F32" s="70"/>
      <c r="G32" s="70"/>
    </row>
    <row r="33" spans="4:11" s="35" customFormat="1" x14ac:dyDescent="0.25">
      <c r="D33" s="66"/>
      <c r="E33" s="70"/>
      <c r="F33" s="70"/>
      <c r="G33" s="70"/>
    </row>
    <row r="34" spans="4:11" s="35" customFormat="1" x14ac:dyDescent="0.25">
      <c r="D34" s="66"/>
      <c r="E34" s="70"/>
      <c r="F34" s="70"/>
      <c r="G34" s="70"/>
    </row>
    <row r="35" spans="4:11" s="35" customFormat="1" x14ac:dyDescent="0.25">
      <c r="D35" s="66"/>
      <c r="E35" s="70"/>
      <c r="F35" s="70"/>
      <c r="G35" s="70"/>
      <c r="K35" s="68"/>
    </row>
    <row r="36" spans="4:11" s="35" customFormat="1" x14ac:dyDescent="0.25">
      <c r="D36" s="66"/>
      <c r="E36" s="70"/>
      <c r="F36" s="70"/>
      <c r="G36" s="70"/>
    </row>
    <row r="37" spans="4:11" s="35" customFormat="1" x14ac:dyDescent="0.25">
      <c r="D37" s="66"/>
      <c r="E37" s="70"/>
      <c r="F37" s="70"/>
      <c r="G37" s="70"/>
    </row>
    <row r="38" spans="4:11" s="35" customFormat="1" x14ac:dyDescent="0.25">
      <c r="D38" s="66"/>
      <c r="E38" s="70"/>
      <c r="F38" s="70"/>
      <c r="G38" s="70"/>
    </row>
    <row r="39" spans="4:11" s="35" customFormat="1" x14ac:dyDescent="0.25">
      <c r="D39" s="66"/>
      <c r="E39" s="70"/>
      <c r="F39" s="70"/>
      <c r="G39" s="70"/>
    </row>
    <row r="40" spans="4:11" s="35" customFormat="1" x14ac:dyDescent="0.25">
      <c r="D40" s="66"/>
      <c r="E40" s="70"/>
      <c r="F40" s="70"/>
      <c r="G40" s="70"/>
    </row>
    <row r="41" spans="4:11" s="35" customFormat="1" x14ac:dyDescent="0.25">
      <c r="D41" s="66"/>
      <c r="E41" s="70"/>
      <c r="F41" s="70"/>
      <c r="G41" s="70"/>
    </row>
    <row r="42" spans="4:11" s="35" customFormat="1" x14ac:dyDescent="0.25">
      <c r="D42" s="66"/>
    </row>
    <row r="43" spans="4:11" s="35" customFormat="1" x14ac:dyDescent="0.25">
      <c r="D43" s="66"/>
    </row>
    <row r="44" spans="4:11" s="35" customFormat="1" x14ac:dyDescent="0.25">
      <c r="D44" s="66"/>
    </row>
    <row r="45" spans="4:11" s="35" customFormat="1" x14ac:dyDescent="0.25">
      <c r="D45" s="66"/>
    </row>
    <row r="46" spans="4:11" s="35" customFormat="1" x14ac:dyDescent="0.25">
      <c r="D46" s="66"/>
    </row>
    <row r="47" spans="4:11" s="35" customFormat="1" x14ac:dyDescent="0.25">
      <c r="D47" s="66"/>
    </row>
    <row r="48" spans="4:11" s="35" customFormat="1" x14ac:dyDescent="0.25">
      <c r="D48" s="66"/>
    </row>
    <row r="49" spans="4:4" s="35" customFormat="1" x14ac:dyDescent="0.25">
      <c r="D49" s="66"/>
    </row>
    <row r="50" spans="4:4" s="35" customFormat="1" x14ac:dyDescent="0.25">
      <c r="D50" s="66"/>
    </row>
    <row r="51" spans="4:4" s="35" customFormat="1" x14ac:dyDescent="0.25">
      <c r="D51" s="66"/>
    </row>
    <row r="52" spans="4:4" s="35" customFormat="1" x14ac:dyDescent="0.25">
      <c r="D52" s="66"/>
    </row>
    <row r="53" spans="4:4" s="35" customFormat="1" x14ac:dyDescent="0.25">
      <c r="D53" s="66"/>
    </row>
    <row r="54" spans="4:4" s="35" customFormat="1" x14ac:dyDescent="0.25">
      <c r="D54" s="66"/>
    </row>
    <row r="55" spans="4:4" s="35" customFormat="1" x14ac:dyDescent="0.25">
      <c r="D55" s="66"/>
    </row>
    <row r="56" spans="4:4" s="35" customFormat="1" x14ac:dyDescent="0.25">
      <c r="D56" s="66"/>
    </row>
    <row r="57" spans="4:4" s="35" customFormat="1" x14ac:dyDescent="0.25">
      <c r="D57" s="66"/>
    </row>
    <row r="58" spans="4:4" s="35" customFormat="1" x14ac:dyDescent="0.25">
      <c r="D58" s="66"/>
    </row>
    <row r="59" spans="4:4" s="35" customFormat="1" x14ac:dyDescent="0.25">
      <c r="D59" s="66"/>
    </row>
    <row r="60" spans="4:4" s="35" customFormat="1" x14ac:dyDescent="0.25">
      <c r="D60" s="66"/>
    </row>
    <row r="61" spans="4:4" s="35" customFormat="1" x14ac:dyDescent="0.25">
      <c r="D61" s="66"/>
    </row>
    <row r="62" spans="4:4" s="35" customFormat="1" x14ac:dyDescent="0.25">
      <c r="D62" s="66"/>
    </row>
    <row r="63" spans="4:4" s="35" customFormat="1" x14ac:dyDescent="0.25">
      <c r="D63" s="66"/>
    </row>
    <row r="64" spans="4:4" s="35" customFormat="1" x14ac:dyDescent="0.25">
      <c r="D64" s="66"/>
    </row>
    <row r="65" spans="1:13" s="35" customFormat="1" x14ac:dyDescent="0.25">
      <c r="D65" s="66"/>
    </row>
    <row r="66" spans="1:13" s="35" customFormat="1" x14ac:dyDescent="0.25">
      <c r="D66" s="66"/>
    </row>
    <row r="67" spans="1:13" s="35" customFormat="1" x14ac:dyDescent="0.25">
      <c r="D67" s="66"/>
    </row>
    <row r="68" spans="1:13" s="35" customFormat="1" x14ac:dyDescent="0.25">
      <c r="D68" s="66"/>
    </row>
    <row r="69" spans="1:13" s="35" customFormat="1" x14ac:dyDescent="0.25">
      <c r="D69" s="66"/>
    </row>
    <row r="70" spans="1:13" s="35" customFormat="1" x14ac:dyDescent="0.25">
      <c r="D70" s="66"/>
    </row>
    <row r="71" spans="1:13" s="35" customFormat="1" x14ac:dyDescent="0.25">
      <c r="D71" s="66"/>
    </row>
    <row r="72" spans="1:13" s="35" customFormat="1" x14ac:dyDescent="0.25">
      <c r="D72" s="66"/>
    </row>
    <row r="73" spans="1:13" s="35" customFormat="1" x14ac:dyDescent="0.25">
      <c r="D73" s="66"/>
    </row>
    <row r="74" spans="1:13" s="35" customFormat="1" x14ac:dyDescent="0.25">
      <c r="D74" s="66"/>
    </row>
    <row r="75" spans="1:13" s="35" customFormat="1" x14ac:dyDescent="0.25">
      <c r="D75" s="66"/>
    </row>
    <row r="76" spans="1:13" s="72" customFormat="1" x14ac:dyDescent="0.25">
      <c r="A76" s="35"/>
      <c r="B76" s="35"/>
      <c r="C76" s="35"/>
      <c r="D76" s="66"/>
      <c r="E76" s="35"/>
      <c r="F76" s="35"/>
      <c r="G76" s="35"/>
      <c r="H76" s="35"/>
      <c r="I76" s="35"/>
      <c r="J76" s="35"/>
      <c r="K76" s="35"/>
      <c r="L76" s="35"/>
      <c r="M76" s="35"/>
    </row>
  </sheetData>
  <mergeCells count="15">
    <mergeCell ref="H8:J8"/>
    <mergeCell ref="K8:K9"/>
    <mergeCell ref="L8:L9"/>
    <mergeCell ref="M8:M9"/>
    <mergeCell ref="A19:L19"/>
    <mergeCell ref="A8:A9"/>
    <mergeCell ref="B8:B9"/>
    <mergeCell ref="C8:C9"/>
    <mergeCell ref="D8:D9"/>
    <mergeCell ref="E8:G8"/>
    <mergeCell ref="A1:M1"/>
    <mergeCell ref="A2:M2"/>
    <mergeCell ref="A3:M3"/>
    <mergeCell ref="A4:M4"/>
    <mergeCell ref="A7:M7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DEF-DFCC-4574-AD2B-26D0CDF9B1C5}">
  <dimension ref="A1:N80"/>
  <sheetViews>
    <sheetView topLeftCell="A4" zoomScaleNormal="100" workbookViewId="0">
      <selection activeCell="M9" sqref="M9"/>
    </sheetView>
  </sheetViews>
  <sheetFormatPr defaultColWidth="9.33203125" defaultRowHeight="13.2" x14ac:dyDescent="0.25"/>
  <cols>
    <col min="1" max="1" width="3.33203125" style="35" bestFit="1" customWidth="1"/>
    <col min="2" max="2" width="18.33203125" style="35" customWidth="1"/>
    <col min="3" max="3" width="7.88671875" style="35" customWidth="1"/>
    <col min="4" max="4" width="11.88671875" style="35" bestFit="1" customWidth="1"/>
    <col min="5" max="5" width="4.88671875" style="66" customWidth="1"/>
    <col min="6" max="6" width="4.33203125" style="35" bestFit="1" customWidth="1"/>
    <col min="7" max="7" width="8.88671875" style="35" bestFit="1" customWidth="1"/>
    <col min="8" max="10" width="10.44140625" style="35" bestFit="1" customWidth="1"/>
    <col min="11" max="11" width="12.44140625" style="35" customWidth="1"/>
    <col min="12" max="12" width="4.33203125" style="35" bestFit="1" customWidth="1"/>
    <col min="13" max="13" width="10.33203125" style="35" bestFit="1" customWidth="1"/>
    <col min="14" max="14" width="11.33203125" style="35" bestFit="1" customWidth="1"/>
    <col min="15" max="16384" width="9.33203125" style="73"/>
  </cols>
  <sheetData>
    <row r="1" spans="1:14" s="35" customFormat="1" ht="13.95" customHeight="1" x14ac:dyDescent="0.25">
      <c r="A1" s="126" t="s">
        <v>85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s="35" customFormat="1" ht="13.8" x14ac:dyDescent="0.25">
      <c r="A2" s="125" t="s">
        <v>50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4" s="35" customFormat="1" ht="13.8" x14ac:dyDescent="0.25">
      <c r="A3" s="125" t="s">
        <v>51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s="35" customFormat="1" ht="13.8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42" customFormat="1" x14ac:dyDescent="0.25">
      <c r="A5" s="36"/>
      <c r="B5" s="36"/>
      <c r="C5" s="37"/>
      <c r="D5" s="37"/>
      <c r="E5" s="36"/>
      <c r="F5" s="36"/>
      <c r="G5" s="38"/>
      <c r="H5" s="38"/>
      <c r="I5" s="39"/>
      <c r="J5" s="40"/>
      <c r="K5" s="41"/>
      <c r="L5" s="36"/>
      <c r="M5" s="39"/>
      <c r="N5" s="39"/>
    </row>
    <row r="6" spans="1:14" s="42" customForma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14" s="35" customFormat="1" ht="29.25" customHeight="1" x14ac:dyDescent="0.25">
      <c r="A7" s="129" t="s">
        <v>53</v>
      </c>
      <c r="B7" s="129" t="s">
        <v>4</v>
      </c>
      <c r="C7" s="129" t="s">
        <v>54</v>
      </c>
      <c r="D7" s="129" t="s">
        <v>55</v>
      </c>
      <c r="E7" s="133" t="s">
        <v>56</v>
      </c>
      <c r="F7" s="135" t="s">
        <v>86</v>
      </c>
      <c r="G7" s="135"/>
      <c r="H7" s="135"/>
      <c r="I7" s="129" t="s">
        <v>59</v>
      </c>
      <c r="J7" s="131" t="s">
        <v>60</v>
      </c>
      <c r="K7" s="131" t="s">
        <v>61</v>
      </c>
      <c r="L7" s="128" t="s">
        <v>87</v>
      </c>
      <c r="M7" s="128"/>
      <c r="N7" s="128"/>
    </row>
    <row r="8" spans="1:14" s="35" customFormat="1" x14ac:dyDescent="0.25">
      <c r="A8" s="130"/>
      <c r="B8" s="130"/>
      <c r="C8" s="130"/>
      <c r="D8" s="130"/>
      <c r="E8" s="134"/>
      <c r="F8" s="43" t="s">
        <v>62</v>
      </c>
      <c r="G8" s="43" t="s">
        <v>63</v>
      </c>
      <c r="H8" s="43" t="s">
        <v>8</v>
      </c>
      <c r="I8" s="130"/>
      <c r="J8" s="131"/>
      <c r="K8" s="131"/>
      <c r="L8" s="43" t="s">
        <v>62</v>
      </c>
      <c r="M8" s="43" t="s">
        <v>63</v>
      </c>
      <c r="N8" s="43" t="s">
        <v>8</v>
      </c>
    </row>
    <row r="9" spans="1:14" s="35" customFormat="1" x14ac:dyDescent="0.25">
      <c r="A9" s="46">
        <v>1</v>
      </c>
      <c r="B9" s="47" t="s">
        <v>88</v>
      </c>
      <c r="C9" s="57" t="s">
        <v>65</v>
      </c>
      <c r="D9" s="57" t="s">
        <v>64</v>
      </c>
      <c r="E9" s="45">
        <v>1</v>
      </c>
      <c r="F9" s="46">
        <v>3</v>
      </c>
      <c r="G9" s="58">
        <v>180000</v>
      </c>
      <c r="H9" s="53">
        <f t="shared" ref="H9" si="0">F9*G9</f>
        <v>540000</v>
      </c>
      <c r="I9" s="55">
        <v>300000</v>
      </c>
      <c r="J9" s="59">
        <v>3829000</v>
      </c>
      <c r="K9" s="52">
        <f>(H9+I9+J9)*E9</f>
        <v>4669000</v>
      </c>
      <c r="L9" s="46">
        <v>2</v>
      </c>
      <c r="M9" s="30">
        <v>1197000</v>
      </c>
      <c r="N9" s="55">
        <f>(L9*M9)*E9</f>
        <v>2394000</v>
      </c>
    </row>
    <row r="10" spans="1:14" s="42" customFormat="1" x14ac:dyDescent="0.25">
      <c r="A10" s="46">
        <v>2</v>
      </c>
      <c r="B10" s="47" t="s">
        <v>88</v>
      </c>
      <c r="C10" s="47" t="s">
        <v>64</v>
      </c>
      <c r="D10" s="47" t="s">
        <v>64</v>
      </c>
      <c r="E10" s="45">
        <v>1</v>
      </c>
      <c r="F10" s="43">
        <v>3</v>
      </c>
      <c r="G10" s="58">
        <v>180000</v>
      </c>
      <c r="H10" s="49">
        <f>G10*F10</f>
        <v>540000</v>
      </c>
      <c r="I10" s="51">
        <v>150000</v>
      </c>
      <c r="J10" s="44"/>
      <c r="K10" s="52">
        <f t="shared" ref="K10:K21" si="1">(H10+I10+J10)*E10</f>
        <v>690000</v>
      </c>
      <c r="L10" s="43">
        <v>2</v>
      </c>
      <c r="M10" s="30">
        <v>1197000</v>
      </c>
      <c r="N10" s="55">
        <f t="shared" ref="N10:N21" si="2">(L10*M10)*E10</f>
        <v>2394000</v>
      </c>
    </row>
    <row r="11" spans="1:14" s="42" customFormat="1" x14ac:dyDescent="0.25">
      <c r="A11" s="46">
        <v>3</v>
      </c>
      <c r="B11" s="47" t="s">
        <v>88</v>
      </c>
      <c r="C11" s="47" t="s">
        <v>64</v>
      </c>
      <c r="D11" s="47" t="s">
        <v>64</v>
      </c>
      <c r="E11" s="45">
        <v>1</v>
      </c>
      <c r="F11" s="46">
        <v>3</v>
      </c>
      <c r="G11" s="58">
        <v>180000</v>
      </c>
      <c r="H11" s="53">
        <f t="shared" ref="H11:H15" si="3">F11*G11</f>
        <v>540000</v>
      </c>
      <c r="I11" s="51">
        <v>150000</v>
      </c>
      <c r="J11" s="59"/>
      <c r="K11" s="52">
        <f t="shared" si="1"/>
        <v>690000</v>
      </c>
      <c r="L11" s="46">
        <v>2</v>
      </c>
      <c r="M11" s="30">
        <v>1197000</v>
      </c>
      <c r="N11" s="55">
        <f t="shared" si="2"/>
        <v>2394000</v>
      </c>
    </row>
    <row r="12" spans="1:14" s="42" customFormat="1" x14ac:dyDescent="0.25">
      <c r="A12" s="46">
        <v>4</v>
      </c>
      <c r="B12" s="47" t="s">
        <v>88</v>
      </c>
      <c r="C12" s="47" t="s">
        <v>64</v>
      </c>
      <c r="D12" s="47" t="s">
        <v>64</v>
      </c>
      <c r="E12" s="45">
        <v>1</v>
      </c>
      <c r="F12" s="46">
        <v>3</v>
      </c>
      <c r="G12" s="58">
        <v>180000</v>
      </c>
      <c r="H12" s="53">
        <f t="shared" si="3"/>
        <v>540000</v>
      </c>
      <c r="I12" s="51">
        <v>150000</v>
      </c>
      <c r="J12" s="56"/>
      <c r="K12" s="52">
        <f t="shared" si="1"/>
        <v>690000</v>
      </c>
      <c r="L12" s="46">
        <v>2</v>
      </c>
      <c r="M12" s="30">
        <v>1197000</v>
      </c>
      <c r="N12" s="55">
        <f t="shared" si="2"/>
        <v>2394000</v>
      </c>
    </row>
    <row r="13" spans="1:14" s="42" customFormat="1" x14ac:dyDescent="0.25">
      <c r="A13" s="46">
        <v>5</v>
      </c>
      <c r="B13" s="47" t="s">
        <v>88</v>
      </c>
      <c r="C13" s="47" t="s">
        <v>74</v>
      </c>
      <c r="D13" s="47" t="s">
        <v>64</v>
      </c>
      <c r="E13" s="45">
        <v>1</v>
      </c>
      <c r="F13" s="46">
        <v>3</v>
      </c>
      <c r="G13" s="58">
        <v>180000</v>
      </c>
      <c r="H13" s="53">
        <f t="shared" si="3"/>
        <v>540000</v>
      </c>
      <c r="I13" s="51">
        <v>150000</v>
      </c>
      <c r="J13" s="56"/>
      <c r="K13" s="52">
        <f t="shared" si="1"/>
        <v>690000</v>
      </c>
      <c r="L13" s="46">
        <v>2</v>
      </c>
      <c r="M13" s="30">
        <v>1197000</v>
      </c>
      <c r="N13" s="55">
        <f t="shared" si="2"/>
        <v>2394000</v>
      </c>
    </row>
    <row r="14" spans="1:14" s="42" customFormat="1" x14ac:dyDescent="0.25">
      <c r="A14" s="46">
        <v>6</v>
      </c>
      <c r="B14" s="47" t="s">
        <v>88</v>
      </c>
      <c r="C14" s="47" t="s">
        <v>64</v>
      </c>
      <c r="D14" s="47" t="s">
        <v>64</v>
      </c>
      <c r="E14" s="45">
        <v>1</v>
      </c>
      <c r="F14" s="46">
        <v>3</v>
      </c>
      <c r="G14" s="58">
        <v>180000</v>
      </c>
      <c r="H14" s="53">
        <f t="shared" si="3"/>
        <v>540000</v>
      </c>
      <c r="I14" s="51">
        <v>150000</v>
      </c>
      <c r="J14" s="59"/>
      <c r="K14" s="52">
        <f t="shared" si="1"/>
        <v>690000</v>
      </c>
      <c r="L14" s="46">
        <v>2</v>
      </c>
      <c r="M14" s="30">
        <v>1197000</v>
      </c>
      <c r="N14" s="55">
        <f t="shared" si="2"/>
        <v>2394000</v>
      </c>
    </row>
    <row r="15" spans="1:14" s="42" customFormat="1" x14ac:dyDescent="0.25">
      <c r="A15" s="46">
        <v>7</v>
      </c>
      <c r="B15" s="47" t="s">
        <v>88</v>
      </c>
      <c r="C15" s="47" t="s">
        <v>64</v>
      </c>
      <c r="D15" s="47" t="s">
        <v>64</v>
      </c>
      <c r="E15" s="45">
        <v>1</v>
      </c>
      <c r="F15" s="46">
        <v>3</v>
      </c>
      <c r="G15" s="58">
        <v>180000</v>
      </c>
      <c r="H15" s="53">
        <f t="shared" si="3"/>
        <v>540000</v>
      </c>
      <c r="I15" s="51">
        <v>150000</v>
      </c>
      <c r="J15" s="56"/>
      <c r="K15" s="52">
        <f t="shared" si="1"/>
        <v>690000</v>
      </c>
      <c r="L15" s="46">
        <v>2</v>
      </c>
      <c r="M15" s="30">
        <v>1197000</v>
      </c>
      <c r="N15" s="55">
        <f t="shared" si="2"/>
        <v>2394000</v>
      </c>
    </row>
    <row r="16" spans="1:14" s="42" customFormat="1" x14ac:dyDescent="0.25">
      <c r="A16" s="46">
        <v>8</v>
      </c>
      <c r="B16" s="47" t="s">
        <v>90</v>
      </c>
      <c r="C16" s="47" t="s">
        <v>64</v>
      </c>
      <c r="D16" s="47" t="s">
        <v>64</v>
      </c>
      <c r="E16" s="45">
        <v>1</v>
      </c>
      <c r="F16" s="46">
        <v>3</v>
      </c>
      <c r="G16" s="58">
        <v>180000</v>
      </c>
      <c r="H16" s="53">
        <f t="shared" ref="H16:H21" si="4">F16*G16</f>
        <v>540000</v>
      </c>
      <c r="I16" s="55"/>
      <c r="J16" s="56"/>
      <c r="K16" s="52">
        <f t="shared" si="1"/>
        <v>540000</v>
      </c>
      <c r="L16" s="46">
        <v>2</v>
      </c>
      <c r="M16" s="30">
        <v>1197000</v>
      </c>
      <c r="N16" s="55">
        <f t="shared" si="2"/>
        <v>2394000</v>
      </c>
    </row>
    <row r="17" spans="1:14" s="42" customFormat="1" x14ac:dyDescent="0.25">
      <c r="A17" s="46">
        <v>9</v>
      </c>
      <c r="B17" s="47" t="s">
        <v>89</v>
      </c>
      <c r="C17" s="47" t="s">
        <v>64</v>
      </c>
      <c r="D17" s="47" t="s">
        <v>64</v>
      </c>
      <c r="E17" s="45">
        <v>5</v>
      </c>
      <c r="F17" s="46">
        <v>3</v>
      </c>
      <c r="G17" s="58">
        <v>180000</v>
      </c>
      <c r="H17" s="53">
        <f t="shared" si="4"/>
        <v>540000</v>
      </c>
      <c r="I17" s="51">
        <v>150000</v>
      </c>
      <c r="J17" s="56"/>
      <c r="K17" s="52">
        <f t="shared" si="1"/>
        <v>3450000</v>
      </c>
      <c r="L17" s="46">
        <v>2</v>
      </c>
      <c r="M17" s="30">
        <v>1197000</v>
      </c>
      <c r="N17" s="55">
        <f t="shared" si="2"/>
        <v>11970000</v>
      </c>
    </row>
    <row r="18" spans="1:14" s="42" customFormat="1" x14ac:dyDescent="0.25">
      <c r="A18" s="46">
        <v>10</v>
      </c>
      <c r="B18" s="47" t="s">
        <v>82</v>
      </c>
      <c r="C18" s="47" t="s">
        <v>64</v>
      </c>
      <c r="D18" s="47" t="s">
        <v>64</v>
      </c>
      <c r="E18" s="45">
        <v>4</v>
      </c>
      <c r="F18" s="46">
        <v>3</v>
      </c>
      <c r="G18" s="58">
        <v>180000</v>
      </c>
      <c r="H18" s="53">
        <f t="shared" si="4"/>
        <v>540000</v>
      </c>
      <c r="I18" s="51">
        <v>150000</v>
      </c>
      <c r="J18" s="56"/>
      <c r="K18" s="52">
        <f t="shared" si="1"/>
        <v>2760000</v>
      </c>
      <c r="L18" s="46">
        <v>2</v>
      </c>
      <c r="M18" s="30">
        <v>1197000</v>
      </c>
      <c r="N18" s="55">
        <f t="shared" si="2"/>
        <v>9576000</v>
      </c>
    </row>
    <row r="19" spans="1:14" s="42" customFormat="1" x14ac:dyDescent="0.25">
      <c r="A19" s="46">
        <v>11</v>
      </c>
      <c r="B19" s="47" t="s">
        <v>83</v>
      </c>
      <c r="C19" s="47" t="s">
        <v>64</v>
      </c>
      <c r="D19" s="47" t="s">
        <v>64</v>
      </c>
      <c r="E19" s="45">
        <v>8</v>
      </c>
      <c r="F19" s="46">
        <v>3</v>
      </c>
      <c r="G19" s="58">
        <v>180000</v>
      </c>
      <c r="H19" s="53">
        <f t="shared" si="4"/>
        <v>540000</v>
      </c>
      <c r="I19" s="51">
        <v>150000</v>
      </c>
      <c r="J19" s="56"/>
      <c r="K19" s="52">
        <f t="shared" si="1"/>
        <v>5520000</v>
      </c>
      <c r="L19" s="46">
        <v>2</v>
      </c>
      <c r="M19" s="30">
        <v>1197000</v>
      </c>
      <c r="N19" s="55">
        <f t="shared" si="2"/>
        <v>19152000</v>
      </c>
    </row>
    <row r="20" spans="1:14" s="42" customFormat="1" x14ac:dyDescent="0.25">
      <c r="A20" s="46">
        <v>12</v>
      </c>
      <c r="B20" s="47" t="s">
        <v>91</v>
      </c>
      <c r="C20" s="47" t="s">
        <v>64</v>
      </c>
      <c r="D20" s="47" t="s">
        <v>64</v>
      </c>
      <c r="E20" s="45">
        <v>7</v>
      </c>
      <c r="F20" s="46">
        <v>3</v>
      </c>
      <c r="G20" s="58">
        <v>180000</v>
      </c>
      <c r="H20" s="53">
        <f t="shared" si="4"/>
        <v>540000</v>
      </c>
      <c r="I20" s="51">
        <v>150000</v>
      </c>
      <c r="J20" s="56"/>
      <c r="K20" s="52">
        <f t="shared" si="1"/>
        <v>4830000</v>
      </c>
      <c r="L20" s="46">
        <v>2</v>
      </c>
      <c r="M20" s="30">
        <v>1197000</v>
      </c>
      <c r="N20" s="55">
        <f t="shared" si="2"/>
        <v>16758000</v>
      </c>
    </row>
    <row r="21" spans="1:14" s="42" customFormat="1" x14ac:dyDescent="0.25">
      <c r="A21" s="46">
        <v>13</v>
      </c>
      <c r="B21" s="47" t="s">
        <v>84</v>
      </c>
      <c r="C21" s="47" t="s">
        <v>64</v>
      </c>
      <c r="D21" s="47" t="s">
        <v>64</v>
      </c>
      <c r="E21" s="45">
        <v>3</v>
      </c>
      <c r="F21" s="46">
        <v>3</v>
      </c>
      <c r="G21" s="58">
        <v>180000</v>
      </c>
      <c r="H21" s="53">
        <f t="shared" si="4"/>
        <v>540000</v>
      </c>
      <c r="I21" s="51">
        <v>150000</v>
      </c>
      <c r="J21" s="56"/>
      <c r="K21" s="52">
        <f t="shared" si="1"/>
        <v>2070000</v>
      </c>
      <c r="L21" s="46">
        <v>2</v>
      </c>
      <c r="M21" s="30">
        <v>1197000</v>
      </c>
      <c r="N21" s="55">
        <f t="shared" si="2"/>
        <v>7182000</v>
      </c>
    </row>
    <row r="22" spans="1:14" s="42" customFormat="1" x14ac:dyDescent="0.25">
      <c r="A22" s="46"/>
      <c r="B22" s="46"/>
      <c r="C22" s="47"/>
      <c r="D22" s="47"/>
      <c r="E22" s="60">
        <f>SUM(E9:E21)</f>
        <v>35</v>
      </c>
      <c r="F22" s="46"/>
      <c r="G22" s="53"/>
      <c r="H22" s="53"/>
      <c r="I22" s="55"/>
      <c r="J22" s="56"/>
      <c r="K22" s="60">
        <f>SUM(K9:K21)</f>
        <v>27979000</v>
      </c>
      <c r="L22" s="46"/>
      <c r="M22" s="55"/>
      <c r="N22" s="60">
        <f>SUM(N9:N21)</f>
        <v>83790000</v>
      </c>
    </row>
    <row r="23" spans="1:14" s="42" customFormat="1" x14ac:dyDescent="0.25">
      <c r="A23" s="97" t="s">
        <v>71</v>
      </c>
      <c r="B23" s="97"/>
      <c r="C23" s="97"/>
      <c r="D23" s="97"/>
      <c r="E23" s="97"/>
      <c r="F23" s="97"/>
      <c r="G23" s="97"/>
      <c r="H23" s="97"/>
      <c r="I23" s="97"/>
      <c r="J23" s="97"/>
      <c r="K23" s="98">
        <f>K22/E22</f>
        <v>799400</v>
      </c>
      <c r="L23" s="97"/>
      <c r="M23" s="97"/>
      <c r="N23" s="97"/>
    </row>
    <row r="24" spans="1:14" s="35" customFormat="1" ht="15" x14ac:dyDescent="0.25">
      <c r="C24" s="62"/>
      <c r="D24" s="62"/>
      <c r="E24" s="63"/>
      <c r="F24" s="62"/>
      <c r="G24" s="62"/>
      <c r="H24" s="64"/>
      <c r="K24" s="65"/>
    </row>
    <row r="25" spans="1:14" s="35" customFormat="1" x14ac:dyDescent="0.25">
      <c r="E25" s="66"/>
      <c r="H25" s="67"/>
      <c r="K25" s="65"/>
    </row>
    <row r="26" spans="1:14" s="35" customFormat="1" x14ac:dyDescent="0.25">
      <c r="E26" s="66"/>
      <c r="K26" s="65"/>
    </row>
    <row r="27" spans="1:14" s="35" customFormat="1" x14ac:dyDescent="0.25">
      <c r="C27" s="68"/>
      <c r="D27" s="68"/>
      <c r="E27" s="69"/>
      <c r="F27" s="68"/>
      <c r="G27" s="68"/>
      <c r="H27" s="68"/>
      <c r="I27" s="68"/>
      <c r="J27" s="65"/>
      <c r="K27" s="65"/>
    </row>
    <row r="28" spans="1:14" s="35" customFormat="1" x14ac:dyDescent="0.25">
      <c r="C28" s="68"/>
      <c r="D28" s="68"/>
      <c r="E28" s="69"/>
      <c r="F28" s="68"/>
      <c r="G28" s="68"/>
      <c r="H28" s="68"/>
      <c r="I28" s="65"/>
      <c r="K28" s="65"/>
    </row>
    <row r="29" spans="1:14" s="35" customFormat="1" x14ac:dyDescent="0.25">
      <c r="E29" s="66"/>
    </row>
    <row r="30" spans="1:14" s="35" customFormat="1" x14ac:dyDescent="0.25">
      <c r="E30" s="66"/>
      <c r="F30" s="70"/>
      <c r="G30" s="70"/>
      <c r="H30" s="70"/>
    </row>
    <row r="31" spans="1:14" s="35" customFormat="1" x14ac:dyDescent="0.25">
      <c r="E31" s="66"/>
      <c r="F31" s="70"/>
      <c r="G31" s="70"/>
      <c r="H31" s="70"/>
      <c r="I31" s="35" t="s">
        <v>72</v>
      </c>
    </row>
    <row r="32" spans="1:14" s="35" customFormat="1" x14ac:dyDescent="0.25">
      <c r="E32" s="66"/>
      <c r="F32" s="70"/>
      <c r="G32" s="70"/>
      <c r="H32" s="70"/>
      <c r="N32" s="71"/>
    </row>
    <row r="33" spans="5:14" s="35" customFormat="1" x14ac:dyDescent="0.25">
      <c r="E33" s="66"/>
      <c r="F33" s="70"/>
      <c r="G33" s="70"/>
      <c r="H33" s="70"/>
      <c r="N33" s="71"/>
    </row>
    <row r="34" spans="5:14" s="35" customFormat="1" x14ac:dyDescent="0.25">
      <c r="E34" s="66"/>
      <c r="F34" s="70"/>
      <c r="G34" s="70"/>
      <c r="H34" s="70"/>
    </row>
    <row r="35" spans="5:14" s="35" customFormat="1" x14ac:dyDescent="0.25">
      <c r="E35" s="66"/>
      <c r="F35" s="70"/>
      <c r="G35" s="70"/>
      <c r="H35" s="70"/>
    </row>
    <row r="36" spans="5:14" s="35" customFormat="1" x14ac:dyDescent="0.25">
      <c r="E36" s="66"/>
      <c r="F36" s="70"/>
      <c r="G36" s="70"/>
      <c r="H36" s="70"/>
    </row>
    <row r="37" spans="5:14" s="35" customFormat="1" x14ac:dyDescent="0.25">
      <c r="E37" s="66"/>
      <c r="F37" s="70"/>
      <c r="G37" s="70"/>
      <c r="H37" s="70"/>
    </row>
    <row r="38" spans="5:14" s="35" customFormat="1" x14ac:dyDescent="0.25">
      <c r="E38" s="66"/>
      <c r="F38" s="70"/>
      <c r="G38" s="70"/>
      <c r="H38" s="70"/>
    </row>
    <row r="39" spans="5:14" s="35" customFormat="1" x14ac:dyDescent="0.25">
      <c r="E39" s="66"/>
      <c r="F39" s="70"/>
      <c r="G39" s="70"/>
      <c r="H39" s="70"/>
      <c r="I39" s="68"/>
    </row>
    <row r="40" spans="5:14" s="35" customFormat="1" x14ac:dyDescent="0.25">
      <c r="E40" s="66"/>
      <c r="F40" s="70"/>
      <c r="G40" s="70"/>
      <c r="H40" s="70"/>
    </row>
    <row r="41" spans="5:14" s="35" customFormat="1" x14ac:dyDescent="0.25">
      <c r="E41" s="66"/>
      <c r="F41" s="70"/>
      <c r="G41" s="70"/>
      <c r="H41" s="70"/>
    </row>
    <row r="42" spans="5:14" s="35" customFormat="1" x14ac:dyDescent="0.25">
      <c r="E42" s="66"/>
      <c r="F42" s="70"/>
      <c r="G42" s="70"/>
      <c r="H42" s="70"/>
    </row>
    <row r="43" spans="5:14" s="35" customFormat="1" x14ac:dyDescent="0.25">
      <c r="E43" s="66"/>
      <c r="F43" s="70"/>
      <c r="G43" s="70"/>
      <c r="H43" s="70"/>
    </row>
    <row r="44" spans="5:14" s="35" customFormat="1" x14ac:dyDescent="0.25">
      <c r="E44" s="66"/>
      <c r="F44" s="70"/>
      <c r="G44" s="70"/>
      <c r="H44" s="70"/>
    </row>
    <row r="45" spans="5:14" s="35" customFormat="1" x14ac:dyDescent="0.25">
      <c r="E45" s="66"/>
      <c r="F45" s="70"/>
      <c r="G45" s="70"/>
      <c r="H45" s="70"/>
    </row>
    <row r="46" spans="5:14" s="35" customFormat="1" x14ac:dyDescent="0.25">
      <c r="E46" s="66"/>
    </row>
    <row r="47" spans="5:14" s="35" customFormat="1" x14ac:dyDescent="0.25">
      <c r="E47" s="66"/>
    </row>
    <row r="48" spans="5:14" s="35" customFormat="1" x14ac:dyDescent="0.25">
      <c r="E48" s="66"/>
    </row>
    <row r="49" spans="5:5" s="35" customFormat="1" x14ac:dyDescent="0.25">
      <c r="E49" s="66"/>
    </row>
    <row r="50" spans="5:5" s="35" customFormat="1" x14ac:dyDescent="0.25">
      <c r="E50" s="66"/>
    </row>
    <row r="51" spans="5:5" s="35" customFormat="1" x14ac:dyDescent="0.25">
      <c r="E51" s="66"/>
    </row>
    <row r="52" spans="5:5" s="35" customFormat="1" x14ac:dyDescent="0.25">
      <c r="E52" s="66"/>
    </row>
    <row r="53" spans="5:5" s="35" customFormat="1" x14ac:dyDescent="0.25">
      <c r="E53" s="66"/>
    </row>
    <row r="54" spans="5:5" s="35" customFormat="1" x14ac:dyDescent="0.25">
      <c r="E54" s="66"/>
    </row>
    <row r="55" spans="5:5" s="35" customFormat="1" x14ac:dyDescent="0.25">
      <c r="E55" s="66"/>
    </row>
    <row r="56" spans="5:5" s="35" customFormat="1" x14ac:dyDescent="0.25">
      <c r="E56" s="66"/>
    </row>
    <row r="57" spans="5:5" s="35" customFormat="1" x14ac:dyDescent="0.25">
      <c r="E57" s="66"/>
    </row>
    <row r="58" spans="5:5" s="35" customFormat="1" x14ac:dyDescent="0.25">
      <c r="E58" s="66"/>
    </row>
    <row r="59" spans="5:5" s="35" customFormat="1" x14ac:dyDescent="0.25">
      <c r="E59" s="66"/>
    </row>
    <row r="60" spans="5:5" s="35" customFormat="1" x14ac:dyDescent="0.25">
      <c r="E60" s="66"/>
    </row>
    <row r="61" spans="5:5" s="35" customFormat="1" x14ac:dyDescent="0.25">
      <c r="E61" s="66"/>
    </row>
    <row r="62" spans="5:5" s="35" customFormat="1" x14ac:dyDescent="0.25">
      <c r="E62" s="66"/>
    </row>
    <row r="63" spans="5:5" s="35" customFormat="1" x14ac:dyDescent="0.25">
      <c r="E63" s="66"/>
    </row>
    <row r="64" spans="5:5" s="35" customFormat="1" x14ac:dyDescent="0.25">
      <c r="E64" s="66"/>
    </row>
    <row r="65" spans="1:14" s="35" customFormat="1" x14ac:dyDescent="0.25">
      <c r="E65" s="66"/>
    </row>
    <row r="66" spans="1:14" s="35" customFormat="1" x14ac:dyDescent="0.25">
      <c r="E66" s="66"/>
    </row>
    <row r="67" spans="1:14" s="35" customFormat="1" x14ac:dyDescent="0.25">
      <c r="E67" s="66"/>
    </row>
    <row r="68" spans="1:14" s="35" customFormat="1" x14ac:dyDescent="0.25">
      <c r="E68" s="66"/>
    </row>
    <row r="69" spans="1:14" s="35" customFormat="1" x14ac:dyDescent="0.25">
      <c r="E69" s="66"/>
    </row>
    <row r="70" spans="1:14" s="35" customFormat="1" x14ac:dyDescent="0.25">
      <c r="E70" s="66"/>
    </row>
    <row r="71" spans="1:14" s="35" customFormat="1" x14ac:dyDescent="0.25">
      <c r="E71" s="66"/>
    </row>
    <row r="72" spans="1:14" s="35" customFormat="1" x14ac:dyDescent="0.25">
      <c r="E72" s="66"/>
    </row>
    <row r="73" spans="1:14" s="35" customFormat="1" x14ac:dyDescent="0.25">
      <c r="E73" s="66"/>
    </row>
    <row r="74" spans="1:14" s="35" customFormat="1" x14ac:dyDescent="0.25">
      <c r="E74" s="66"/>
    </row>
    <row r="75" spans="1:14" s="35" customFormat="1" x14ac:dyDescent="0.25">
      <c r="E75" s="66"/>
    </row>
    <row r="76" spans="1:14" s="35" customFormat="1" x14ac:dyDescent="0.25">
      <c r="E76" s="66"/>
    </row>
    <row r="77" spans="1:14" s="35" customFormat="1" x14ac:dyDescent="0.25">
      <c r="E77" s="66"/>
    </row>
    <row r="78" spans="1:14" s="35" customFormat="1" x14ac:dyDescent="0.25">
      <c r="E78" s="66"/>
    </row>
    <row r="79" spans="1:14" s="35" customFormat="1" x14ac:dyDescent="0.25">
      <c r="E79" s="66"/>
    </row>
    <row r="80" spans="1:14" s="72" customFormat="1" x14ac:dyDescent="0.25">
      <c r="A80" s="35"/>
      <c r="B80" s="35"/>
      <c r="C80" s="35"/>
      <c r="D80" s="35"/>
      <c r="E80" s="66"/>
      <c r="F80" s="35"/>
      <c r="G80" s="35"/>
      <c r="H80" s="35"/>
      <c r="I80" s="35"/>
      <c r="J80" s="35"/>
      <c r="K80" s="35"/>
      <c r="L80" s="35"/>
      <c r="M80" s="35"/>
      <c r="N80" s="35"/>
    </row>
  </sheetData>
  <mergeCells count="14">
    <mergeCell ref="A1:N1"/>
    <mergeCell ref="A2:N2"/>
    <mergeCell ref="A3:N3"/>
    <mergeCell ref="A6:N6"/>
    <mergeCell ref="A7:A8"/>
    <mergeCell ref="C7:C8"/>
    <mergeCell ref="D7:D8"/>
    <mergeCell ref="E7:E8"/>
    <mergeCell ref="F7:H7"/>
    <mergeCell ref="L7:N7"/>
    <mergeCell ref="B7:B8"/>
    <mergeCell ref="I7:I8"/>
    <mergeCell ref="J7:J8"/>
    <mergeCell ref="K7:K8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5BA9C-136D-4215-AD45-E8BB3C5D49C3}">
  <dimension ref="A1:N80"/>
  <sheetViews>
    <sheetView tabSelected="1" topLeftCell="A4" zoomScaleNormal="100" workbookViewId="0">
      <selection activeCell="K23" sqref="K23"/>
    </sheetView>
  </sheetViews>
  <sheetFormatPr defaultColWidth="9.33203125" defaultRowHeight="13.2" x14ac:dyDescent="0.25"/>
  <cols>
    <col min="1" max="1" width="3.33203125" style="35" bestFit="1" customWidth="1"/>
    <col min="2" max="2" width="18.33203125" style="35" customWidth="1"/>
    <col min="3" max="3" width="7.88671875" style="35" customWidth="1"/>
    <col min="4" max="4" width="11.88671875" style="35" bestFit="1" customWidth="1"/>
    <col min="5" max="5" width="4.88671875" style="66" customWidth="1"/>
    <col min="6" max="6" width="4.33203125" style="35" bestFit="1" customWidth="1"/>
    <col min="7" max="7" width="8.88671875" style="35" bestFit="1" customWidth="1"/>
    <col min="8" max="10" width="10.44140625" style="35" bestFit="1" customWidth="1"/>
    <col min="11" max="11" width="12.44140625" style="35" customWidth="1"/>
    <col min="12" max="12" width="4.33203125" style="35" bestFit="1" customWidth="1"/>
    <col min="13" max="13" width="10.33203125" style="35" bestFit="1" customWidth="1"/>
    <col min="14" max="14" width="11.33203125" style="35" bestFit="1" customWidth="1"/>
    <col min="15" max="16384" width="9.33203125" style="73"/>
  </cols>
  <sheetData>
    <row r="1" spans="1:14" s="35" customFormat="1" ht="13.95" customHeight="1" x14ac:dyDescent="0.25">
      <c r="A1" s="126" t="s">
        <v>85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14" s="35" customFormat="1" ht="13.8" x14ac:dyDescent="0.25">
      <c r="A2" s="125" t="s">
        <v>50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</row>
    <row r="3" spans="1:14" s="35" customFormat="1" ht="13.8" x14ac:dyDescent="0.25">
      <c r="A3" s="125" t="s">
        <v>51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</row>
    <row r="4" spans="1:14" s="35" customFormat="1" ht="13.8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 s="42" customFormat="1" x14ac:dyDescent="0.25">
      <c r="A5" s="36"/>
      <c r="B5" s="36"/>
      <c r="C5" s="37"/>
      <c r="D5" s="37"/>
      <c r="E5" s="36"/>
      <c r="F5" s="36"/>
      <c r="G5" s="38"/>
      <c r="H5" s="38"/>
      <c r="I5" s="39"/>
      <c r="J5" s="40"/>
      <c r="K5" s="41"/>
      <c r="L5" s="36"/>
      <c r="M5" s="39"/>
      <c r="N5" s="39"/>
    </row>
    <row r="6" spans="1:14" s="42" customFormat="1" x14ac:dyDescent="0.25">
      <c r="A6" s="127"/>
      <c r="B6" s="127"/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</row>
    <row r="7" spans="1:14" s="35" customFormat="1" ht="29.25" customHeight="1" x14ac:dyDescent="0.25">
      <c r="A7" s="129" t="s">
        <v>53</v>
      </c>
      <c r="B7" s="129" t="s">
        <v>4</v>
      </c>
      <c r="C7" s="129" t="s">
        <v>54</v>
      </c>
      <c r="D7" s="129" t="s">
        <v>55</v>
      </c>
      <c r="E7" s="133" t="s">
        <v>56</v>
      </c>
      <c r="F7" s="135" t="s">
        <v>86</v>
      </c>
      <c r="G7" s="135"/>
      <c r="H7" s="135"/>
      <c r="I7" s="129" t="s">
        <v>59</v>
      </c>
      <c r="J7" s="131" t="s">
        <v>60</v>
      </c>
      <c r="K7" s="131" t="s">
        <v>61</v>
      </c>
      <c r="L7" s="128" t="s">
        <v>87</v>
      </c>
      <c r="M7" s="128"/>
      <c r="N7" s="128"/>
    </row>
    <row r="8" spans="1:14" s="35" customFormat="1" x14ac:dyDescent="0.25">
      <c r="A8" s="130"/>
      <c r="B8" s="130"/>
      <c r="C8" s="130"/>
      <c r="D8" s="130"/>
      <c r="E8" s="134"/>
      <c r="F8" s="43" t="s">
        <v>62</v>
      </c>
      <c r="G8" s="43" t="s">
        <v>63</v>
      </c>
      <c r="H8" s="43" t="s">
        <v>8</v>
      </c>
      <c r="I8" s="130"/>
      <c r="J8" s="131"/>
      <c r="K8" s="131"/>
      <c r="L8" s="43" t="s">
        <v>62</v>
      </c>
      <c r="M8" s="43" t="s">
        <v>63</v>
      </c>
      <c r="N8" s="43" t="s">
        <v>8</v>
      </c>
    </row>
    <row r="9" spans="1:14" s="35" customFormat="1" x14ac:dyDescent="0.25">
      <c r="A9" s="46">
        <v>1</v>
      </c>
      <c r="B9" s="47" t="s">
        <v>88</v>
      </c>
      <c r="C9" s="57" t="s">
        <v>65</v>
      </c>
      <c r="D9" s="57" t="s">
        <v>64</v>
      </c>
      <c r="E9" s="45">
        <v>1</v>
      </c>
      <c r="F9" s="46">
        <v>3</v>
      </c>
      <c r="G9" s="58">
        <v>180000</v>
      </c>
      <c r="H9" s="53">
        <f t="shared" ref="H9" si="0">F9*G9</f>
        <v>540000</v>
      </c>
      <c r="I9" s="55">
        <v>300000</v>
      </c>
      <c r="J9" s="59">
        <v>3829000</v>
      </c>
      <c r="K9" s="52">
        <f>(H9+I9+J9)*E9</f>
        <v>4669000</v>
      </c>
      <c r="L9" s="46">
        <v>2</v>
      </c>
      <c r="M9" s="30">
        <v>1000000</v>
      </c>
      <c r="N9" s="55">
        <f>(L9*M9)*E9</f>
        <v>2000000</v>
      </c>
    </row>
    <row r="10" spans="1:14" s="42" customFormat="1" x14ac:dyDescent="0.25">
      <c r="A10" s="46">
        <v>2</v>
      </c>
      <c r="B10" s="47" t="s">
        <v>88</v>
      </c>
      <c r="C10" s="47" t="s">
        <v>64</v>
      </c>
      <c r="D10" s="47" t="s">
        <v>64</v>
      </c>
      <c r="E10" s="45">
        <v>1</v>
      </c>
      <c r="F10" s="43">
        <v>3</v>
      </c>
      <c r="G10" s="58">
        <v>180000</v>
      </c>
      <c r="H10" s="49">
        <f>G10*F10</f>
        <v>540000</v>
      </c>
      <c r="I10" s="51">
        <v>150000</v>
      </c>
      <c r="J10" s="44"/>
      <c r="K10" s="52">
        <f t="shared" ref="K10:K21" si="1">(H10+I10+J10)*E10</f>
        <v>690000</v>
      </c>
      <c r="L10" s="43">
        <v>2</v>
      </c>
      <c r="M10" s="30">
        <v>1000000</v>
      </c>
      <c r="N10" s="55">
        <f t="shared" ref="N10:N21" si="2">(L10*M10)*E10</f>
        <v>2000000</v>
      </c>
    </row>
    <row r="11" spans="1:14" s="42" customFormat="1" x14ac:dyDescent="0.25">
      <c r="A11" s="46">
        <v>3</v>
      </c>
      <c r="B11" s="47" t="s">
        <v>88</v>
      </c>
      <c r="C11" s="47" t="s">
        <v>64</v>
      </c>
      <c r="D11" s="47" t="s">
        <v>64</v>
      </c>
      <c r="E11" s="45">
        <v>1</v>
      </c>
      <c r="F11" s="46">
        <v>3</v>
      </c>
      <c r="G11" s="58">
        <v>180000</v>
      </c>
      <c r="H11" s="53">
        <f t="shared" ref="H11:H21" si="3">F11*G11</f>
        <v>540000</v>
      </c>
      <c r="I11" s="51">
        <v>150000</v>
      </c>
      <c r="J11" s="59"/>
      <c r="K11" s="52">
        <f t="shared" si="1"/>
        <v>690000</v>
      </c>
      <c r="L11" s="46">
        <v>2</v>
      </c>
      <c r="M11" s="30">
        <v>1000000</v>
      </c>
      <c r="N11" s="55">
        <f t="shared" si="2"/>
        <v>2000000</v>
      </c>
    </row>
    <row r="12" spans="1:14" s="42" customFormat="1" x14ac:dyDescent="0.25">
      <c r="A12" s="46">
        <v>4</v>
      </c>
      <c r="B12" s="47" t="s">
        <v>88</v>
      </c>
      <c r="C12" s="47" t="s">
        <v>64</v>
      </c>
      <c r="D12" s="47" t="s">
        <v>64</v>
      </c>
      <c r="E12" s="45">
        <v>1</v>
      </c>
      <c r="F12" s="46">
        <v>3</v>
      </c>
      <c r="G12" s="58">
        <v>180000</v>
      </c>
      <c r="H12" s="53">
        <f t="shared" si="3"/>
        <v>540000</v>
      </c>
      <c r="I12" s="51">
        <v>150000</v>
      </c>
      <c r="J12" s="56"/>
      <c r="K12" s="52">
        <f t="shared" si="1"/>
        <v>690000</v>
      </c>
      <c r="L12" s="46">
        <v>2</v>
      </c>
      <c r="M12" s="30">
        <v>1000000</v>
      </c>
      <c r="N12" s="55">
        <f t="shared" si="2"/>
        <v>2000000</v>
      </c>
    </row>
    <row r="13" spans="1:14" s="42" customFormat="1" x14ac:dyDescent="0.25">
      <c r="A13" s="46">
        <v>5</v>
      </c>
      <c r="B13" s="47" t="s">
        <v>88</v>
      </c>
      <c r="C13" s="47" t="s">
        <v>74</v>
      </c>
      <c r="D13" s="47" t="s">
        <v>64</v>
      </c>
      <c r="E13" s="45">
        <v>1</v>
      </c>
      <c r="F13" s="46">
        <v>3</v>
      </c>
      <c r="G13" s="58">
        <v>180000</v>
      </c>
      <c r="H13" s="53">
        <f t="shared" si="3"/>
        <v>540000</v>
      </c>
      <c r="I13" s="51">
        <v>150000</v>
      </c>
      <c r="J13" s="56"/>
      <c r="K13" s="52">
        <f t="shared" si="1"/>
        <v>690000</v>
      </c>
      <c r="L13" s="46">
        <v>2</v>
      </c>
      <c r="M13" s="30">
        <v>1000000</v>
      </c>
      <c r="N13" s="55">
        <f t="shared" si="2"/>
        <v>2000000</v>
      </c>
    </row>
    <row r="14" spans="1:14" s="42" customFormat="1" x14ac:dyDescent="0.25">
      <c r="A14" s="46">
        <v>6</v>
      </c>
      <c r="B14" s="47" t="s">
        <v>88</v>
      </c>
      <c r="C14" s="47" t="s">
        <v>64</v>
      </c>
      <c r="D14" s="47" t="s">
        <v>64</v>
      </c>
      <c r="E14" s="45">
        <v>1</v>
      </c>
      <c r="F14" s="46">
        <v>3</v>
      </c>
      <c r="G14" s="58">
        <v>180000</v>
      </c>
      <c r="H14" s="53">
        <f t="shared" si="3"/>
        <v>540000</v>
      </c>
      <c r="I14" s="51">
        <v>150000</v>
      </c>
      <c r="J14" s="59"/>
      <c r="K14" s="52">
        <f t="shared" si="1"/>
        <v>690000</v>
      </c>
      <c r="L14" s="46">
        <v>2</v>
      </c>
      <c r="M14" s="30">
        <v>1000000</v>
      </c>
      <c r="N14" s="55">
        <f t="shared" si="2"/>
        <v>2000000</v>
      </c>
    </row>
    <row r="15" spans="1:14" s="42" customFormat="1" x14ac:dyDescent="0.25">
      <c r="A15" s="46">
        <v>7</v>
      </c>
      <c r="B15" s="47" t="s">
        <v>88</v>
      </c>
      <c r="C15" s="47" t="s">
        <v>64</v>
      </c>
      <c r="D15" s="47" t="s">
        <v>64</v>
      </c>
      <c r="E15" s="45">
        <v>1</v>
      </c>
      <c r="F15" s="46">
        <v>3</v>
      </c>
      <c r="G15" s="58">
        <v>180000</v>
      </c>
      <c r="H15" s="53">
        <f t="shared" si="3"/>
        <v>540000</v>
      </c>
      <c r="I15" s="51">
        <v>150000</v>
      </c>
      <c r="J15" s="56"/>
      <c r="K15" s="52">
        <f t="shared" si="1"/>
        <v>690000</v>
      </c>
      <c r="L15" s="46">
        <v>2</v>
      </c>
      <c r="M15" s="30">
        <v>1000000</v>
      </c>
      <c r="N15" s="55">
        <f t="shared" si="2"/>
        <v>2000000</v>
      </c>
    </row>
    <row r="16" spans="1:14" s="42" customFormat="1" x14ac:dyDescent="0.25">
      <c r="A16" s="46">
        <v>8</v>
      </c>
      <c r="B16" s="47" t="s">
        <v>90</v>
      </c>
      <c r="C16" s="47" t="s">
        <v>64</v>
      </c>
      <c r="D16" s="47" t="s">
        <v>64</v>
      </c>
      <c r="E16" s="45">
        <v>1</v>
      </c>
      <c r="F16" s="46">
        <v>3</v>
      </c>
      <c r="G16" s="58">
        <v>180000</v>
      </c>
      <c r="H16" s="53">
        <f t="shared" si="3"/>
        <v>540000</v>
      </c>
      <c r="I16" s="55"/>
      <c r="J16" s="56"/>
      <c r="K16" s="52">
        <f t="shared" si="1"/>
        <v>540000</v>
      </c>
      <c r="L16" s="46">
        <v>2</v>
      </c>
      <c r="M16" s="30">
        <v>1000000</v>
      </c>
      <c r="N16" s="55">
        <f t="shared" si="2"/>
        <v>2000000</v>
      </c>
    </row>
    <row r="17" spans="1:14" s="42" customFormat="1" x14ac:dyDescent="0.25">
      <c r="A17" s="46">
        <v>9</v>
      </c>
      <c r="B17" s="47" t="s">
        <v>89</v>
      </c>
      <c r="C17" s="47" t="s">
        <v>64</v>
      </c>
      <c r="D17" s="47" t="s">
        <v>64</v>
      </c>
      <c r="E17" s="45">
        <v>5</v>
      </c>
      <c r="F17" s="46">
        <v>3</v>
      </c>
      <c r="G17" s="58">
        <v>180000</v>
      </c>
      <c r="H17" s="53">
        <f t="shared" si="3"/>
        <v>540000</v>
      </c>
      <c r="I17" s="51">
        <v>150000</v>
      </c>
      <c r="J17" s="56"/>
      <c r="K17" s="52">
        <f t="shared" si="1"/>
        <v>3450000</v>
      </c>
      <c r="L17" s="46">
        <v>2</v>
      </c>
      <c r="M17" s="30">
        <v>1000000</v>
      </c>
      <c r="N17" s="55">
        <f t="shared" si="2"/>
        <v>10000000</v>
      </c>
    </row>
    <row r="18" spans="1:14" s="42" customFormat="1" x14ac:dyDescent="0.25">
      <c r="A18" s="46">
        <v>10</v>
      </c>
      <c r="B18" s="47" t="s">
        <v>82</v>
      </c>
      <c r="C18" s="47" t="s">
        <v>64</v>
      </c>
      <c r="D18" s="47" t="s">
        <v>64</v>
      </c>
      <c r="E18" s="45">
        <v>4</v>
      </c>
      <c r="F18" s="46">
        <v>3</v>
      </c>
      <c r="G18" s="58">
        <v>180000</v>
      </c>
      <c r="H18" s="53">
        <f t="shared" si="3"/>
        <v>540000</v>
      </c>
      <c r="I18" s="51"/>
      <c r="J18" s="56"/>
      <c r="K18" s="52">
        <f t="shared" si="1"/>
        <v>2160000</v>
      </c>
      <c r="L18" s="46">
        <v>2</v>
      </c>
      <c r="M18" s="30">
        <v>1000000</v>
      </c>
      <c r="N18" s="55">
        <f t="shared" si="2"/>
        <v>8000000</v>
      </c>
    </row>
    <row r="19" spans="1:14" s="42" customFormat="1" x14ac:dyDescent="0.25">
      <c r="A19" s="46">
        <v>11</v>
      </c>
      <c r="B19" s="47" t="s">
        <v>83</v>
      </c>
      <c r="C19" s="47" t="s">
        <v>64</v>
      </c>
      <c r="D19" s="47" t="s">
        <v>64</v>
      </c>
      <c r="E19" s="45">
        <v>8</v>
      </c>
      <c r="F19" s="46">
        <v>3</v>
      </c>
      <c r="G19" s="58">
        <v>180000</v>
      </c>
      <c r="H19" s="53">
        <f t="shared" si="3"/>
        <v>540000</v>
      </c>
      <c r="I19" s="51">
        <v>150000</v>
      </c>
      <c r="J19" s="56"/>
      <c r="K19" s="52">
        <f t="shared" si="1"/>
        <v>5520000</v>
      </c>
      <c r="L19" s="46">
        <v>2</v>
      </c>
      <c r="M19" s="30">
        <v>1000000</v>
      </c>
      <c r="N19" s="55">
        <f t="shared" si="2"/>
        <v>16000000</v>
      </c>
    </row>
    <row r="20" spans="1:14" s="42" customFormat="1" x14ac:dyDescent="0.25">
      <c r="A20" s="46">
        <v>12</v>
      </c>
      <c r="B20" s="47" t="s">
        <v>91</v>
      </c>
      <c r="C20" s="47" t="s">
        <v>64</v>
      </c>
      <c r="D20" s="47" t="s">
        <v>64</v>
      </c>
      <c r="E20" s="45">
        <v>7</v>
      </c>
      <c r="F20" s="46">
        <v>3</v>
      </c>
      <c r="G20" s="58">
        <v>180000</v>
      </c>
      <c r="H20" s="53">
        <f t="shared" si="3"/>
        <v>540000</v>
      </c>
      <c r="I20" s="51">
        <v>150000</v>
      </c>
      <c r="J20" s="56"/>
      <c r="K20" s="52">
        <f t="shared" si="1"/>
        <v>4830000</v>
      </c>
      <c r="L20" s="46">
        <v>2</v>
      </c>
      <c r="M20" s="30">
        <v>1000000</v>
      </c>
      <c r="N20" s="55">
        <f t="shared" si="2"/>
        <v>14000000</v>
      </c>
    </row>
    <row r="21" spans="1:14" s="42" customFormat="1" x14ac:dyDescent="0.25">
      <c r="A21" s="46">
        <v>13</v>
      </c>
      <c r="B21" s="47" t="s">
        <v>84</v>
      </c>
      <c r="C21" s="47" t="s">
        <v>64</v>
      </c>
      <c r="D21" s="47" t="s">
        <v>64</v>
      </c>
      <c r="E21" s="45">
        <v>3</v>
      </c>
      <c r="F21" s="46">
        <v>3</v>
      </c>
      <c r="G21" s="58">
        <v>180000</v>
      </c>
      <c r="H21" s="53">
        <f t="shared" si="3"/>
        <v>540000</v>
      </c>
      <c r="I21" s="51">
        <v>150000</v>
      </c>
      <c r="J21" s="56"/>
      <c r="K21" s="52">
        <f t="shared" si="1"/>
        <v>2070000</v>
      </c>
      <c r="L21" s="46">
        <v>2</v>
      </c>
      <c r="M21" s="30">
        <v>1000000</v>
      </c>
      <c r="N21" s="55">
        <f t="shared" si="2"/>
        <v>6000000</v>
      </c>
    </row>
    <row r="22" spans="1:14" s="42" customFormat="1" x14ac:dyDescent="0.25">
      <c r="A22" s="46"/>
      <c r="B22" s="46"/>
      <c r="C22" s="47"/>
      <c r="D22" s="47"/>
      <c r="E22" s="60">
        <f>SUM(E9:E21)</f>
        <v>35</v>
      </c>
      <c r="F22" s="46"/>
      <c r="G22" s="53"/>
      <c r="H22" s="53"/>
      <c r="I22" s="55"/>
      <c r="J22" s="56"/>
      <c r="K22" s="60">
        <f>SUM(K9:K21)</f>
        <v>27379000</v>
      </c>
      <c r="L22" s="46"/>
      <c r="M22" s="55"/>
      <c r="N22" s="60">
        <f>SUM(N9:N21)</f>
        <v>70000000</v>
      </c>
    </row>
    <row r="23" spans="1:14" s="42" customFormat="1" x14ac:dyDescent="0.25">
      <c r="A23" s="97" t="s">
        <v>71</v>
      </c>
      <c r="B23" s="97"/>
      <c r="C23" s="97"/>
      <c r="D23" s="97"/>
      <c r="E23" s="97"/>
      <c r="F23" s="97"/>
      <c r="G23" s="97"/>
      <c r="H23" s="97"/>
      <c r="I23" s="97"/>
      <c r="J23" s="97"/>
      <c r="K23" s="98">
        <f>K22/E22</f>
        <v>782257.14285714284</v>
      </c>
      <c r="L23" s="97"/>
      <c r="M23" s="97"/>
      <c r="N23" s="97"/>
    </row>
    <row r="24" spans="1:14" s="35" customFormat="1" ht="15" x14ac:dyDescent="0.25">
      <c r="C24" s="62"/>
      <c r="D24" s="62"/>
      <c r="E24" s="63"/>
      <c r="F24" s="62"/>
      <c r="G24" s="62"/>
      <c r="H24" s="64"/>
      <c r="K24" s="65"/>
    </row>
    <row r="25" spans="1:14" s="35" customFormat="1" x14ac:dyDescent="0.25">
      <c r="E25" s="66"/>
      <c r="H25" s="67"/>
      <c r="K25" s="65"/>
    </row>
    <row r="26" spans="1:14" s="35" customFormat="1" x14ac:dyDescent="0.25">
      <c r="E26" s="66"/>
      <c r="K26" s="65"/>
    </row>
    <row r="27" spans="1:14" s="35" customFormat="1" x14ac:dyDescent="0.25">
      <c r="C27" s="68"/>
      <c r="D27" s="68"/>
      <c r="E27" s="69"/>
      <c r="F27" s="68"/>
      <c r="G27" s="68"/>
      <c r="H27" s="68"/>
      <c r="I27" s="68"/>
      <c r="J27" s="65"/>
      <c r="K27" s="65"/>
    </row>
    <row r="28" spans="1:14" s="35" customFormat="1" x14ac:dyDescent="0.25">
      <c r="C28" s="68"/>
      <c r="D28" s="68"/>
      <c r="E28" s="69"/>
      <c r="F28" s="68"/>
      <c r="G28" s="68"/>
      <c r="H28" s="68"/>
      <c r="I28" s="65"/>
      <c r="K28" s="65"/>
    </row>
    <row r="29" spans="1:14" s="35" customFormat="1" x14ac:dyDescent="0.25">
      <c r="E29" s="66"/>
    </row>
    <row r="30" spans="1:14" s="35" customFormat="1" x14ac:dyDescent="0.25">
      <c r="E30" s="66"/>
      <c r="F30" s="70"/>
      <c r="G30" s="70"/>
      <c r="H30" s="70"/>
    </row>
    <row r="31" spans="1:14" s="35" customFormat="1" x14ac:dyDescent="0.25">
      <c r="E31" s="66"/>
      <c r="F31" s="70"/>
      <c r="G31" s="70"/>
      <c r="H31" s="70"/>
      <c r="I31" s="35" t="s">
        <v>72</v>
      </c>
    </row>
    <row r="32" spans="1:14" s="35" customFormat="1" x14ac:dyDescent="0.25">
      <c r="E32" s="66"/>
      <c r="F32" s="70"/>
      <c r="G32" s="70"/>
      <c r="H32" s="70"/>
      <c r="N32" s="71"/>
    </row>
    <row r="33" spans="5:14" s="35" customFormat="1" x14ac:dyDescent="0.25">
      <c r="E33" s="66"/>
      <c r="F33" s="70"/>
      <c r="G33" s="70"/>
      <c r="H33" s="70"/>
      <c r="N33" s="71"/>
    </row>
    <row r="34" spans="5:14" s="35" customFormat="1" x14ac:dyDescent="0.25">
      <c r="E34" s="66"/>
      <c r="F34" s="70"/>
      <c r="G34" s="70"/>
      <c r="H34" s="70"/>
    </row>
    <row r="35" spans="5:14" s="35" customFormat="1" x14ac:dyDescent="0.25">
      <c r="E35" s="66"/>
      <c r="F35" s="70"/>
      <c r="G35" s="70"/>
      <c r="H35" s="70"/>
    </row>
    <row r="36" spans="5:14" s="35" customFormat="1" x14ac:dyDescent="0.25">
      <c r="E36" s="66"/>
      <c r="F36" s="70"/>
      <c r="G36" s="70"/>
      <c r="H36" s="70"/>
    </row>
    <row r="37" spans="5:14" s="35" customFormat="1" x14ac:dyDescent="0.25">
      <c r="E37" s="66"/>
      <c r="F37" s="70"/>
      <c r="G37" s="70"/>
      <c r="H37" s="70"/>
    </row>
    <row r="38" spans="5:14" s="35" customFormat="1" x14ac:dyDescent="0.25">
      <c r="E38" s="66"/>
      <c r="F38" s="70"/>
      <c r="G38" s="70"/>
      <c r="H38" s="70"/>
    </row>
    <row r="39" spans="5:14" s="35" customFormat="1" x14ac:dyDescent="0.25">
      <c r="E39" s="66"/>
      <c r="F39" s="70"/>
      <c r="G39" s="70"/>
      <c r="H39" s="70"/>
      <c r="I39" s="68"/>
    </row>
    <row r="40" spans="5:14" s="35" customFormat="1" x14ac:dyDescent="0.25">
      <c r="E40" s="66"/>
      <c r="F40" s="70"/>
      <c r="G40" s="70"/>
      <c r="H40" s="70"/>
    </row>
    <row r="41" spans="5:14" s="35" customFormat="1" x14ac:dyDescent="0.25">
      <c r="E41" s="66"/>
      <c r="F41" s="70"/>
      <c r="G41" s="70"/>
      <c r="H41" s="70"/>
    </row>
    <row r="42" spans="5:14" s="35" customFormat="1" x14ac:dyDescent="0.25">
      <c r="E42" s="66"/>
      <c r="F42" s="70"/>
      <c r="G42" s="70"/>
      <c r="H42" s="70"/>
    </row>
    <row r="43" spans="5:14" s="35" customFormat="1" x14ac:dyDescent="0.25">
      <c r="E43" s="66"/>
      <c r="F43" s="70"/>
      <c r="G43" s="70"/>
      <c r="H43" s="70"/>
    </row>
    <row r="44" spans="5:14" s="35" customFormat="1" x14ac:dyDescent="0.25">
      <c r="E44" s="66"/>
      <c r="F44" s="70"/>
      <c r="G44" s="70"/>
      <c r="H44" s="70"/>
    </row>
    <row r="45" spans="5:14" s="35" customFormat="1" x14ac:dyDescent="0.25">
      <c r="E45" s="66"/>
      <c r="F45" s="70"/>
      <c r="G45" s="70"/>
      <c r="H45" s="70"/>
    </row>
    <row r="46" spans="5:14" s="35" customFormat="1" x14ac:dyDescent="0.25">
      <c r="E46" s="66"/>
    </row>
    <row r="47" spans="5:14" s="35" customFormat="1" x14ac:dyDescent="0.25">
      <c r="E47" s="66"/>
    </row>
    <row r="48" spans="5:14" s="35" customFormat="1" x14ac:dyDescent="0.25">
      <c r="E48" s="66"/>
    </row>
    <row r="49" spans="5:5" s="35" customFormat="1" x14ac:dyDescent="0.25">
      <c r="E49" s="66"/>
    </row>
    <row r="50" spans="5:5" s="35" customFormat="1" x14ac:dyDescent="0.25">
      <c r="E50" s="66"/>
    </row>
    <row r="51" spans="5:5" s="35" customFormat="1" x14ac:dyDescent="0.25">
      <c r="E51" s="66"/>
    </row>
    <row r="52" spans="5:5" s="35" customFormat="1" x14ac:dyDescent="0.25">
      <c r="E52" s="66"/>
    </row>
    <row r="53" spans="5:5" s="35" customFormat="1" x14ac:dyDescent="0.25">
      <c r="E53" s="66"/>
    </row>
    <row r="54" spans="5:5" s="35" customFormat="1" x14ac:dyDescent="0.25">
      <c r="E54" s="66"/>
    </row>
    <row r="55" spans="5:5" s="35" customFormat="1" x14ac:dyDescent="0.25">
      <c r="E55" s="66"/>
    </row>
    <row r="56" spans="5:5" s="35" customFormat="1" x14ac:dyDescent="0.25">
      <c r="E56" s="66"/>
    </row>
    <row r="57" spans="5:5" s="35" customFormat="1" x14ac:dyDescent="0.25">
      <c r="E57" s="66"/>
    </row>
    <row r="58" spans="5:5" s="35" customFormat="1" x14ac:dyDescent="0.25">
      <c r="E58" s="66"/>
    </row>
    <row r="59" spans="5:5" s="35" customFormat="1" x14ac:dyDescent="0.25">
      <c r="E59" s="66"/>
    </row>
    <row r="60" spans="5:5" s="35" customFormat="1" x14ac:dyDescent="0.25">
      <c r="E60" s="66"/>
    </row>
    <row r="61" spans="5:5" s="35" customFormat="1" x14ac:dyDescent="0.25">
      <c r="E61" s="66"/>
    </row>
    <row r="62" spans="5:5" s="35" customFormat="1" x14ac:dyDescent="0.25">
      <c r="E62" s="66"/>
    </row>
    <row r="63" spans="5:5" s="35" customFormat="1" x14ac:dyDescent="0.25">
      <c r="E63" s="66"/>
    </row>
    <row r="64" spans="5:5" s="35" customFormat="1" x14ac:dyDescent="0.25">
      <c r="E64" s="66"/>
    </row>
    <row r="65" spans="1:14" s="35" customFormat="1" x14ac:dyDescent="0.25">
      <c r="E65" s="66"/>
    </row>
    <row r="66" spans="1:14" s="35" customFormat="1" x14ac:dyDescent="0.25">
      <c r="E66" s="66"/>
    </row>
    <row r="67" spans="1:14" s="35" customFormat="1" x14ac:dyDescent="0.25">
      <c r="E67" s="66"/>
    </row>
    <row r="68" spans="1:14" s="35" customFormat="1" x14ac:dyDescent="0.25">
      <c r="E68" s="66"/>
    </row>
    <row r="69" spans="1:14" s="35" customFormat="1" x14ac:dyDescent="0.25">
      <c r="E69" s="66"/>
    </row>
    <row r="70" spans="1:14" s="35" customFormat="1" x14ac:dyDescent="0.25">
      <c r="E70" s="66"/>
    </row>
    <row r="71" spans="1:14" s="35" customFormat="1" x14ac:dyDescent="0.25">
      <c r="E71" s="66"/>
    </row>
    <row r="72" spans="1:14" s="35" customFormat="1" x14ac:dyDescent="0.25">
      <c r="E72" s="66"/>
    </row>
    <row r="73" spans="1:14" s="35" customFormat="1" x14ac:dyDescent="0.25">
      <c r="E73" s="66"/>
    </row>
    <row r="74" spans="1:14" s="35" customFormat="1" x14ac:dyDescent="0.25">
      <c r="E74" s="66"/>
    </row>
    <row r="75" spans="1:14" s="35" customFormat="1" x14ac:dyDescent="0.25">
      <c r="E75" s="66"/>
    </row>
    <row r="76" spans="1:14" s="35" customFormat="1" x14ac:dyDescent="0.25">
      <c r="E76" s="66"/>
    </row>
    <row r="77" spans="1:14" s="35" customFormat="1" x14ac:dyDescent="0.25">
      <c r="E77" s="66"/>
    </row>
    <row r="78" spans="1:14" s="35" customFormat="1" x14ac:dyDescent="0.25">
      <c r="E78" s="66"/>
    </row>
    <row r="79" spans="1:14" s="35" customFormat="1" x14ac:dyDescent="0.25">
      <c r="E79" s="66"/>
    </row>
    <row r="80" spans="1:14" s="72" customFormat="1" x14ac:dyDescent="0.25">
      <c r="A80" s="35"/>
      <c r="B80" s="35"/>
      <c r="C80" s="35"/>
      <c r="D80" s="35"/>
      <c r="E80" s="66"/>
      <c r="F80" s="35"/>
      <c r="G80" s="35"/>
      <c r="H80" s="35"/>
      <c r="I80" s="35"/>
      <c r="J80" s="35"/>
      <c r="K80" s="35"/>
      <c r="L80" s="35"/>
      <c r="M80" s="35"/>
      <c r="N80" s="35"/>
    </row>
  </sheetData>
  <mergeCells count="14">
    <mergeCell ref="I7:I8"/>
    <mergeCell ref="J7:J8"/>
    <mergeCell ref="K7:K8"/>
    <mergeCell ref="L7:N7"/>
    <mergeCell ref="A1:N1"/>
    <mergeCell ref="A2:N2"/>
    <mergeCell ref="A3:N3"/>
    <mergeCell ref="A6:N6"/>
    <mergeCell ref="A7:A8"/>
    <mergeCell ref="B7:B8"/>
    <mergeCell ref="C7:C8"/>
    <mergeCell ref="D7:D8"/>
    <mergeCell ref="E7:E8"/>
    <mergeCell ref="F7:H7"/>
  </mergeCells>
  <pageMargins left="0.70866141732283472" right="0.70866141732283472" top="0.74803149606299213" bottom="0.74803149606299213" header="0.31496062992125984" footer="0.31496062992125984"/>
  <pageSetup paperSize="9" scale="8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USULAN REVISI</vt:lpstr>
      <vt:lpstr>Perjalanan Pusdik</vt:lpstr>
      <vt:lpstr>Fullboard</vt:lpstr>
      <vt:lpstr>Fullboard_Revisi</vt:lpstr>
      <vt:lpstr>Fullboard!Print_Area</vt:lpstr>
      <vt:lpstr>Fullboard_Revisi!Print_Area</vt:lpstr>
      <vt:lpstr>'Perjalanan Pusdik'!Print_Area</vt:lpstr>
      <vt:lpstr>'USULAN REVISI'!Print_Area</vt:lpstr>
      <vt:lpstr>'USULAN REVISI'!Print_Titles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lenovo</cp:lastModifiedBy>
  <cp:lastPrinted>2023-01-12T00:37:34Z</cp:lastPrinted>
  <dcterms:created xsi:type="dcterms:W3CDTF">2023-01-06T00:16:45Z</dcterms:created>
  <dcterms:modified xsi:type="dcterms:W3CDTF">2023-01-17T12:21:58Z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129a20ac-dfc1-4591-b329-4459bb3d1761</vt:lpwstr>
  </property>
</Properties>
</file>