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BACK\PUSDIK\2023\Github\TA.2023\Revisi Anggaran\Revisi Anggaran 1\reviu\"/>
    </mc:Choice>
  </mc:AlternateContent>
  <xr:revisionPtr revIDLastSave="0" documentId="13_ncr:1_{93BF34FF-233C-4351-9421-197793971AC5}" xr6:coauthVersionLast="47" xr6:coauthVersionMax="47" xr10:uidLastSave="{00000000-0000-0000-0000-000000000000}"/>
  <bookViews>
    <workbookView xWindow="-132" yWindow="-132" windowWidth="23304" windowHeight="12624" tabRatio="599" activeTab="1" xr2:uid="{00000000-000D-0000-FFFF-FFFF00000000}"/>
  </bookViews>
  <sheets>
    <sheet name="RAB" sheetId="12" r:id="rId1"/>
    <sheet name="PERDIN" sheetId="14" r:id="rId2"/>
    <sheet name="NON OP" sheetId="13" r:id="rId3"/>
    <sheet name="narsum" sheetId="16" r:id="rId4"/>
  </sheets>
  <definedNames>
    <definedName name="_xlnm.Print_Area" localSheetId="1">PERDIN!$A$2:$L$31</definedName>
    <definedName name="_xlnm.Print_Area" localSheetId="0">RAB!$A$1:$G$40</definedName>
    <definedName name="_xlnm.Print_Titles" localSheetId="0">RAB!$17:$18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4" l="1"/>
  <c r="D12" i="16" l="1"/>
  <c r="D22" i="13"/>
  <c r="D37" i="12"/>
  <c r="C28" i="14"/>
  <c r="L28" i="14"/>
  <c r="I21" i="14"/>
  <c r="I20" i="14"/>
  <c r="I19" i="14"/>
  <c r="L19" i="14" s="1"/>
  <c r="I18" i="14"/>
  <c r="I17" i="14"/>
  <c r="I16" i="14"/>
  <c r="I15" i="14"/>
  <c r="I14" i="14"/>
  <c r="I13" i="14"/>
  <c r="I12" i="14"/>
  <c r="I11" i="14"/>
  <c r="I10" i="14"/>
  <c r="I9" i="14"/>
  <c r="L11" i="14"/>
  <c r="K15" i="14"/>
  <c r="L16" i="14"/>
  <c r="K18" i="14"/>
  <c r="I8" i="14"/>
  <c r="I25" i="14"/>
  <c r="L25" i="14" s="1"/>
  <c r="I26" i="14"/>
  <c r="I24" i="14"/>
  <c r="K24" i="14" s="1"/>
  <c r="H21" i="14"/>
  <c r="H20" i="14"/>
  <c r="H19" i="14"/>
  <c r="H18" i="14"/>
  <c r="H17" i="14"/>
  <c r="H16" i="14"/>
  <c r="H15" i="14"/>
  <c r="H14" i="14"/>
  <c r="H11" i="14"/>
  <c r="H8" i="14"/>
  <c r="H25" i="14"/>
  <c r="H26" i="14"/>
  <c r="H24" i="14"/>
  <c r="L24" i="14" s="1"/>
  <c r="I23" i="14"/>
  <c r="H23" i="14"/>
  <c r="K21" i="14"/>
  <c r="K22" i="14"/>
  <c r="L22" i="14"/>
  <c r="L23" i="14"/>
  <c r="L15" i="14"/>
  <c r="K16" i="14"/>
  <c r="H9" i="14"/>
  <c r="H10" i="14"/>
  <c r="H12" i="14"/>
  <c r="H13" i="14"/>
  <c r="G25" i="12"/>
  <c r="G33" i="12"/>
  <c r="L18" i="14" l="1"/>
  <c r="L10" i="14"/>
  <c r="K19" i="14"/>
  <c r="K25" i="14"/>
  <c r="L26" i="14"/>
  <c r="K26" i="14"/>
  <c r="L21" i="14"/>
  <c r="K23" i="14"/>
  <c r="K13" i="14"/>
  <c r="L9" i="14"/>
  <c r="K12" i="14"/>
  <c r="K11" i="14"/>
  <c r="L13" i="14"/>
  <c r="L12" i="14"/>
  <c r="K10" i="14"/>
  <c r="K9" i="14"/>
  <c r="G29" i="12" l="1"/>
  <c r="G30" i="12"/>
  <c r="G28" i="12" l="1"/>
  <c r="L14" i="14"/>
  <c r="G39" i="12"/>
  <c r="G38" i="12" s="1"/>
  <c r="L17" i="14" l="1"/>
  <c r="L20" i="14"/>
  <c r="K8" i="14"/>
  <c r="K14" i="14"/>
  <c r="K20" i="14"/>
  <c r="K17" i="14"/>
  <c r="G35" i="12"/>
  <c r="G34" i="12" s="1"/>
  <c r="G32" i="12"/>
  <c r="G31" i="12" s="1"/>
  <c r="G27" i="12"/>
  <c r="G26" i="12"/>
  <c r="L29" i="14" l="1"/>
  <c r="F37" i="12" s="1"/>
  <c r="G37" i="12" s="1"/>
  <c r="G36" i="12" s="1"/>
  <c r="G24" i="12" s="1"/>
  <c r="G6" i="13" l="1"/>
  <c r="G8" i="13" s="1"/>
  <c r="E15" i="12" l="1"/>
</calcChain>
</file>

<file path=xl/sharedStrings.xml><?xml version="1.0" encoding="utf-8"?>
<sst xmlns="http://schemas.openxmlformats.org/spreadsheetml/2006/main" count="166" uniqueCount="121">
  <si>
    <t>KODE</t>
  </si>
  <si>
    <t>VOLUME</t>
  </si>
  <si>
    <t>HARGA SATUAN</t>
  </si>
  <si>
    <t>JUMLAH BIAYA</t>
  </si>
  <si>
    <t>Belanja Bahan</t>
  </si>
  <si>
    <t>OK</t>
  </si>
  <si>
    <t>PKT</t>
  </si>
  <si>
    <t>Belanja Jasa Profesi</t>
  </si>
  <si>
    <t>OJ</t>
  </si>
  <si>
    <t>524111</t>
  </si>
  <si>
    <t>521211</t>
  </si>
  <si>
    <t>522151</t>
  </si>
  <si>
    <t>No</t>
  </si>
  <si>
    <t>Kegiatan</t>
  </si>
  <si>
    <t>RINCIAN ANGGARAN BIAYA</t>
  </si>
  <si>
    <t>Kementerian Negara /lembaga</t>
  </si>
  <si>
    <t>:</t>
  </si>
  <si>
    <t>Kementerian Kelautan dan Perikanan</t>
  </si>
  <si>
    <t>Hasil (Outcome)</t>
  </si>
  <si>
    <t>Unit Esselon II</t>
  </si>
  <si>
    <t>Pusat Pendidikan Kelautan dan Perikanan</t>
  </si>
  <si>
    <t>Indikator kinerja Kegiatan</t>
  </si>
  <si>
    <t>Output</t>
  </si>
  <si>
    <t xml:space="preserve">Volume </t>
  </si>
  <si>
    <t>Satuan Ukur</t>
  </si>
  <si>
    <t>Alokasi Dana</t>
  </si>
  <si>
    <t>SDM Kelautan dan Perikanan memiliki kompetensi sesuai kebutuhan</t>
  </si>
  <si>
    <t>Badan Riset dan Sumberdaya Manusia dan Kelautan dan Perikanan</t>
  </si>
  <si>
    <t xml:space="preserve">Dokumen </t>
  </si>
  <si>
    <t>RENCANA ANGGARAN BIAYA</t>
  </si>
  <si>
    <t xml:space="preserve">URAIAN </t>
  </si>
  <si>
    <t>JUMLAH</t>
  </si>
  <si>
    <t xml:space="preserve">JML </t>
  </si>
  <si>
    <t>TRANSPORT</t>
  </si>
  <si>
    <t>HARI</t>
  </si>
  <si>
    <t xml:space="preserve">JUMLAH  </t>
  </si>
  <si>
    <t>RATA-RATA</t>
  </si>
  <si>
    <t xml:space="preserve">UANG </t>
  </si>
  <si>
    <t>TARIF</t>
  </si>
  <si>
    <t>TIKET</t>
  </si>
  <si>
    <t>SUB JUMLAH</t>
  </si>
  <si>
    <t>HARIAN</t>
  </si>
  <si>
    <t>HOTEL</t>
  </si>
  <si>
    <t>Belanja Perjalanan Dinas Dalam Kota</t>
  </si>
  <si>
    <t>Belanja Perjalanan Biasa</t>
  </si>
  <si>
    <t>Unit Esselon I</t>
  </si>
  <si>
    <t>PENGEMBANGAN KELEMBAGAAN PENDIDIKAN KP</t>
  </si>
  <si>
    <t>Pengembangan Kelembagaan Pendidikan KP</t>
  </si>
  <si>
    <t>Dokumen/unit</t>
  </si>
  <si>
    <t>PESANAN</t>
  </si>
  <si>
    <t>HARGA SATUAN (Rp)</t>
  </si>
  <si>
    <t>TOTAL HARGA (Rp)</t>
  </si>
  <si>
    <t>pcs</t>
  </si>
  <si>
    <t>TOTAL</t>
  </si>
  <si>
    <t>Peserta</t>
  </si>
  <si>
    <t>Qty</t>
  </si>
  <si>
    <t>Total</t>
  </si>
  <si>
    <t>PUSDIK KP</t>
  </si>
  <si>
    <t>ASAL</t>
  </si>
  <si>
    <t>TUJUAN</t>
  </si>
  <si>
    <t>Dikbud</t>
  </si>
  <si>
    <t>Pengembangan Kelembagaan</t>
  </si>
  <si>
    <t>Paket</t>
  </si>
  <si>
    <t>053</t>
  </si>
  <si>
    <t>NSPK Kelembagaan Pendidikan KP</t>
  </si>
  <si>
    <t>2376.AFA.001</t>
  </si>
  <si>
    <t>NSPK Pendidikan KP</t>
  </si>
  <si>
    <t>Tahun</t>
  </si>
  <si>
    <t>- Cetakan Kelembagaan Pendidikan Vokasi</t>
  </si>
  <si>
    <t>- Fotofopy, Penggandaan dan Penjilidan</t>
  </si>
  <si>
    <t>- ATK</t>
  </si>
  <si>
    <t>- Komputer Suplies</t>
  </si>
  <si>
    <t>- Rapat-rapat</t>
  </si>
  <si>
    <t>TAHUN ANGGARAN 2023</t>
  </si>
  <si>
    <t>- Narasumber/Pembahas</t>
  </si>
  <si>
    <t>Belanja Barang Non Operasional Lainnya</t>
  </si>
  <si>
    <t>- Transport Lokal</t>
  </si>
  <si>
    <t>PROGRAM/KEGIATAN/OUTPUT/SUBOUTPUT/KOMPONEN/SUBKOMP/AKUN/DETIL</t>
  </si>
  <si>
    <t>- Langganan biaya video conference</t>
  </si>
  <si>
    <t>TRANSFORMASI PENDIDIKAN KELAUTAN DAN PERIKANAN</t>
  </si>
  <si>
    <t>JAKARTA (PUSDIK KP) - JAKARTA PP</t>
  </si>
  <si>
    <t>JAKARTA - LADONG PP</t>
  </si>
  <si>
    <t>JAKARTA - PARIAMAN PP</t>
  </si>
  <si>
    <t>JAKARTA - WAIHERU PP</t>
  </si>
  <si>
    <t>JAKARTA - TEGAL PP</t>
  </si>
  <si>
    <t>JAKARTA - LAMPUNG PP</t>
  </si>
  <si>
    <t>JAKARTA - WAKATOBI PP</t>
  </si>
  <si>
    <t>JAKARTA - SORONG PP</t>
  </si>
  <si>
    <t>JAKARTA - BITUNG PP</t>
  </si>
  <si>
    <t>JAKARTA - KARAWANG PP</t>
  </si>
  <si>
    <t>JAKARTA - KUPANG PP</t>
  </si>
  <si>
    <t>JAKARTA - BONE PP</t>
  </si>
  <si>
    <t>JAKARTA - JEMBRANA PP</t>
  </si>
  <si>
    <t>JAKARTA - PANGANDARAN PP</t>
  </si>
  <si>
    <t>JAKARTA - DUMAI PP</t>
  </si>
  <si>
    <t>PKP DUMAI - JAKARTA PP</t>
  </si>
  <si>
    <t>PKP KARAWANG - JAKARTA PP</t>
  </si>
  <si>
    <t>PKP PANGANDARAN - JAKARTA PP</t>
  </si>
  <si>
    <t>PKP SORONG</t>
  </si>
  <si>
    <t>PKP BITUNG</t>
  </si>
  <si>
    <t>PKP KARAWANG</t>
  </si>
  <si>
    <t>PKP KUPANG</t>
  </si>
  <si>
    <t>PKP BONE</t>
  </si>
  <si>
    <t>PKP JEMBRANA</t>
  </si>
  <si>
    <t>PKP PANGANDARAN</t>
  </si>
  <si>
    <t>PKP DUMAI</t>
  </si>
  <si>
    <t>NARASUMBER</t>
  </si>
  <si>
    <t>Paket Dukungan Kelengkapan Peserta Penyusunan Data Dukung Pengembangan Kelembagaan Pendidikan KP</t>
  </si>
  <si>
    <t>TIM KELEMBAGAAN</t>
  </si>
  <si>
    <t>Kelengkapan Peserta (flashdisk/tas/ jaket)</t>
  </si>
  <si>
    <t>Transformasi Pendidikan KP</t>
  </si>
  <si>
    <t>PSDKU</t>
  </si>
  <si>
    <t>Penggabungan/Penyatuan PKP</t>
  </si>
  <si>
    <t>MenPANRB</t>
  </si>
  <si>
    <t>OTK PKP</t>
  </si>
  <si>
    <t>PII</t>
  </si>
  <si>
    <t>IPMI</t>
  </si>
  <si>
    <t>OTK PSDKU</t>
  </si>
  <si>
    <t>Jumlah unit lembaga pendidikan Kelautan dan Perikanan bertambah</t>
  </si>
  <si>
    <t>- Dukungan Pengembangan Kelembagaan Pendidikan KP</t>
  </si>
  <si>
    <t>- Perjalanan Pengembangan Kelembagaan Pendidikan 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</si>
</sst>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 style="thick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7" fillId="0" borderId="0"/>
    <xf numFmtId="0" fontId="1" fillId="0" borderId="0"/>
    <xf numFmtId="165" fontId="1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5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justify" vertical="top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0" xfId="0" applyFont="1"/>
    <xf numFmtId="0" fontId="8" fillId="0" borderId="0" xfId="3" applyFont="1" applyAlignment="1">
      <alignment horizontal="right"/>
    </xf>
    <xf numFmtId="0" fontId="9" fillId="0" borderId="0" xfId="3" applyFont="1" applyAlignment="1">
      <alignment horizontal="left"/>
    </xf>
    <xf numFmtId="0" fontId="9" fillId="0" borderId="0" xfId="3" applyFont="1" applyAlignment="1">
      <alignment horizontal="center"/>
    </xf>
    <xf numFmtId="0" fontId="9" fillId="0" borderId="0" xfId="3" applyFont="1"/>
    <xf numFmtId="0" fontId="9" fillId="0" borderId="0" xfId="3" applyFont="1" applyAlignment="1">
      <alignment horizontal="right"/>
    </xf>
    <xf numFmtId="0" fontId="10" fillId="0" borderId="0" xfId="3" applyFont="1"/>
    <xf numFmtId="0" fontId="9" fillId="0" borderId="0" xfId="0" applyFont="1"/>
    <xf numFmtId="0" fontId="1" fillId="0" borderId="0" xfId="4"/>
    <xf numFmtId="0" fontId="12" fillId="0" borderId="0" xfId="4" applyFont="1" applyAlignment="1">
      <alignment horizontal="center"/>
    </xf>
    <xf numFmtId="0" fontId="12" fillId="0" borderId="0" xfId="4" applyFont="1"/>
    <xf numFmtId="166" fontId="12" fillId="0" borderId="0" xfId="4" applyNumberFormat="1" applyFont="1"/>
    <xf numFmtId="166" fontId="6" fillId="0" borderId="0" xfId="4" applyNumberFormat="1" applyFont="1"/>
    <xf numFmtId="0" fontId="13" fillId="0" borderId="0" xfId="4" applyFont="1"/>
    <xf numFmtId="166" fontId="1" fillId="0" borderId="0" xfId="4" applyNumberFormat="1"/>
    <xf numFmtId="0" fontId="12" fillId="2" borderId="26" xfId="4" applyFont="1" applyFill="1" applyBorder="1" applyAlignment="1">
      <alignment horizontal="center"/>
    </xf>
    <xf numFmtId="0" fontId="6" fillId="2" borderId="1" xfId="4" applyFont="1" applyFill="1" applyBorder="1" applyAlignment="1">
      <alignment horizontal="right"/>
    </xf>
    <xf numFmtId="0" fontId="6" fillId="2" borderId="1" xfId="4" applyFont="1" applyFill="1" applyBorder="1" applyAlignment="1">
      <alignment horizontal="center"/>
    </xf>
    <xf numFmtId="0" fontId="12" fillId="2" borderId="1" xfId="4" applyFont="1" applyFill="1" applyBorder="1"/>
    <xf numFmtId="166" fontId="12" fillId="2" borderId="1" xfId="4" applyNumberFormat="1" applyFont="1" applyFill="1" applyBorder="1"/>
    <xf numFmtId="0" fontId="12" fillId="2" borderId="8" xfId="4" applyFont="1" applyFill="1" applyBorder="1"/>
    <xf numFmtId="166" fontId="6" fillId="2" borderId="27" xfId="4" applyNumberFormat="1" applyFont="1" applyFill="1" applyBorder="1"/>
    <xf numFmtId="0" fontId="12" fillId="2" borderId="28" xfId="4" applyFont="1" applyFill="1" applyBorder="1" applyAlignment="1">
      <alignment horizontal="center"/>
    </xf>
    <xf numFmtId="0" fontId="6" fillId="2" borderId="23" xfId="4" applyFont="1" applyFill="1" applyBorder="1" applyAlignment="1">
      <alignment horizontal="right"/>
    </xf>
    <xf numFmtId="0" fontId="6" fillId="2" borderId="23" xfId="4" applyFont="1" applyFill="1" applyBorder="1" applyAlignment="1">
      <alignment horizontal="center"/>
    </xf>
    <xf numFmtId="0" fontId="6" fillId="2" borderId="23" xfId="4" applyFont="1" applyFill="1" applyBorder="1"/>
    <xf numFmtId="0" fontId="12" fillId="2" borderId="23" xfId="4" applyFont="1" applyFill="1" applyBorder="1"/>
    <xf numFmtId="166" fontId="12" fillId="2" borderId="23" xfId="4" applyNumberFormat="1" applyFont="1" applyFill="1" applyBorder="1"/>
    <xf numFmtId="0" fontId="12" fillId="2" borderId="24" xfId="4" applyFont="1" applyFill="1" applyBorder="1"/>
    <xf numFmtId="0" fontId="2" fillId="0" borderId="0" xfId="4" applyFont="1" applyAlignment="1">
      <alignment horizontal="center"/>
    </xf>
    <xf numFmtId="0" fontId="12" fillId="0" borderId="11" xfId="4" applyFont="1" applyBorder="1" applyAlignment="1">
      <alignment horizontal="center"/>
    </xf>
    <xf numFmtId="166" fontId="6" fillId="2" borderId="29" xfId="4" applyNumberFormat="1" applyFont="1" applyFill="1" applyBorder="1"/>
    <xf numFmtId="0" fontId="2" fillId="0" borderId="0" xfId="4" applyFont="1"/>
    <xf numFmtId="0" fontId="12" fillId="0" borderId="7" xfId="4" applyFont="1" applyBorder="1" applyAlignment="1">
      <alignment horizontal="center"/>
    </xf>
    <xf numFmtId="166" fontId="12" fillId="0" borderId="7" xfId="5" applyNumberFormat="1" applyFont="1" applyBorder="1" applyAlignment="1"/>
    <xf numFmtId="166" fontId="12" fillId="0" borderId="7" xfId="5" applyNumberFormat="1" applyFont="1" applyBorder="1"/>
    <xf numFmtId="166" fontId="12" fillId="0" borderId="7" xfId="5" applyNumberFormat="1" applyFont="1" applyBorder="1" applyAlignment="1">
      <alignment horizontal="center"/>
    </xf>
    <xf numFmtId="166" fontId="12" fillId="0" borderId="32" xfId="5" applyNumberFormat="1" applyFont="1" applyBorder="1"/>
    <xf numFmtId="165" fontId="1" fillId="0" borderId="0" xfId="4" applyNumberFormat="1"/>
    <xf numFmtId="0" fontId="15" fillId="0" borderId="0" xfId="0" applyFont="1"/>
    <xf numFmtId="0" fontId="2" fillId="0" borderId="0" xfId="0" applyFont="1"/>
    <xf numFmtId="0" fontId="2" fillId="0" borderId="0" xfId="0" applyFont="1" applyAlignment="1">
      <alignment horizontal="justify" vertical="top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4" borderId="1" xfId="0" quotePrefix="1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0" fontId="0" fillId="0" borderId="0" xfId="4" applyFont="1"/>
    <xf numFmtId="166" fontId="12" fillId="0" borderId="25" xfId="5" applyNumberFormat="1" applyFont="1" applyBorder="1"/>
    <xf numFmtId="0" fontId="11" fillId="4" borderId="1" xfId="0" applyFont="1" applyFill="1" applyBorder="1" applyAlignment="1">
      <alignment horizontal="center" vertical="center" wrapText="1"/>
    </xf>
    <xf numFmtId="0" fontId="9" fillId="0" borderId="36" xfId="0" applyFont="1" applyBorder="1"/>
    <xf numFmtId="0" fontId="9" fillId="0" borderId="37" xfId="0" applyFont="1" applyBorder="1"/>
    <xf numFmtId="0" fontId="9" fillId="0" borderId="33" xfId="0" applyFont="1" applyBorder="1"/>
    <xf numFmtId="0" fontId="9" fillId="0" borderId="11" xfId="0" applyFont="1" applyBorder="1"/>
    <xf numFmtId="0" fontId="9" fillId="0" borderId="34" xfId="0" applyFont="1" applyBorder="1"/>
    <xf numFmtId="0" fontId="9" fillId="0" borderId="9" xfId="0" applyFont="1" applyBorder="1"/>
    <xf numFmtId="0" fontId="9" fillId="0" borderId="11" xfId="0" applyFont="1" applyBorder="1" applyAlignment="1">
      <alignment horizontal="center" vertical="top" wrapText="1"/>
    </xf>
    <xf numFmtId="0" fontId="9" fillId="0" borderId="34" xfId="0" applyFont="1" applyBorder="1" applyAlignment="1">
      <alignment horizontal="left" vertical="top" wrapText="1"/>
    </xf>
    <xf numFmtId="164" fontId="9" fillId="0" borderId="9" xfId="0" applyNumberFormat="1" applyFont="1" applyBorder="1"/>
    <xf numFmtId="164" fontId="0" fillId="0" borderId="0" xfId="6" applyFont="1"/>
    <xf numFmtId="164" fontId="0" fillId="0" borderId="0" xfId="0" applyNumberFormat="1"/>
    <xf numFmtId="0" fontId="16" fillId="0" borderId="11" xfId="0" applyFont="1" applyBorder="1" applyAlignment="1">
      <alignment horizontal="center" vertical="top"/>
    </xf>
    <xf numFmtId="0" fontId="16" fillId="0" borderId="34" xfId="0" applyFont="1" applyBorder="1" applyAlignment="1">
      <alignment vertical="top" wrapText="1"/>
    </xf>
    <xf numFmtId="0" fontId="9" fillId="0" borderId="11" xfId="0" applyFont="1" applyBorder="1" applyAlignment="1">
      <alignment horizontal="center" vertical="top"/>
    </xf>
    <xf numFmtId="0" fontId="9" fillId="0" borderId="34" xfId="0" applyFont="1" applyBorder="1" applyAlignment="1">
      <alignment horizontal="center" vertical="top"/>
    </xf>
    <xf numFmtId="164" fontId="9" fillId="0" borderId="9" xfId="6" applyFont="1" applyBorder="1" applyAlignment="1">
      <alignment vertical="top"/>
    </xf>
    <xf numFmtId="164" fontId="9" fillId="0" borderId="9" xfId="0" applyNumberFormat="1" applyFont="1" applyBorder="1" applyAlignment="1">
      <alignment vertical="top"/>
    </xf>
    <xf numFmtId="164" fontId="0" fillId="4" borderId="1" xfId="6" applyFont="1" applyFill="1" applyBorder="1"/>
    <xf numFmtId="0" fontId="9" fillId="0" borderId="11" xfId="0" applyFont="1" applyBorder="1" applyAlignment="1">
      <alignment vertical="top" wrapText="1"/>
    </xf>
    <xf numFmtId="0" fontId="9" fillId="0" borderId="34" xfId="0" applyFont="1" applyBorder="1" applyAlignment="1">
      <alignment vertical="top" wrapText="1"/>
    </xf>
    <xf numFmtId="0" fontId="0" fillId="0" borderId="1" xfId="0" applyBorder="1"/>
    <xf numFmtId="0" fontId="17" fillId="0" borderId="1" xfId="0" applyFont="1" applyBorder="1"/>
    <xf numFmtId="0" fontId="18" fillId="0" borderId="0" xfId="0" applyFont="1"/>
    <xf numFmtId="0" fontId="19" fillId="3" borderId="39" xfId="0" applyFont="1" applyFill="1" applyBorder="1" applyAlignment="1">
      <alignment vertical="top"/>
    </xf>
    <xf numFmtId="0" fontId="19" fillId="3" borderId="6" xfId="0" quotePrefix="1" applyFont="1" applyFill="1" applyBorder="1" applyAlignment="1">
      <alignment horizontal="right" vertical="top"/>
    </xf>
    <xf numFmtId="0" fontId="20" fillId="3" borderId="39" xfId="0" applyFont="1" applyFill="1" applyBorder="1" applyAlignment="1">
      <alignment vertical="top"/>
    </xf>
    <xf numFmtId="0" fontId="20" fillId="3" borderId="6" xfId="0" applyFont="1" applyFill="1" applyBorder="1" applyAlignment="1">
      <alignment vertical="top"/>
    </xf>
    <xf numFmtId="0" fontId="19" fillId="3" borderId="0" xfId="0" applyFont="1" applyFill="1" applyAlignment="1">
      <alignment vertical="top"/>
    </xf>
    <xf numFmtId="0" fontId="20" fillId="3" borderId="6" xfId="0" quotePrefix="1" applyFont="1" applyFill="1" applyBorder="1" applyAlignment="1">
      <alignment vertical="top"/>
    </xf>
    <xf numFmtId="166" fontId="3" fillId="0" borderId="0" xfId="0" applyNumberFormat="1" applyFont="1" applyAlignment="1">
      <alignment vertical="top"/>
    </xf>
    <xf numFmtId="0" fontId="4" fillId="3" borderId="41" xfId="0" applyFont="1" applyFill="1" applyBorder="1" applyAlignment="1">
      <alignment vertical="top"/>
    </xf>
    <xf numFmtId="0" fontId="4" fillId="0" borderId="41" xfId="0" applyFont="1" applyBorder="1" applyAlignment="1">
      <alignment vertical="top"/>
    </xf>
    <xf numFmtId="0" fontId="3" fillId="3" borderId="42" xfId="0" applyFont="1" applyFill="1" applyBorder="1" applyAlignment="1">
      <alignment vertical="top"/>
    </xf>
    <xf numFmtId="164" fontId="2" fillId="0" borderId="0" xfId="6" applyFont="1" applyFill="1" applyBorder="1" applyAlignment="1">
      <alignment vertical="top"/>
    </xf>
    <xf numFmtId="164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vertical="top"/>
    </xf>
    <xf numFmtId="166" fontId="19" fillId="0" borderId="7" xfId="1" applyNumberFormat="1" applyFont="1" applyFill="1" applyBorder="1" applyAlignment="1">
      <alignment horizontal="right" vertical="top"/>
    </xf>
    <xf numFmtId="166" fontId="20" fillId="0" borderId="7" xfId="1" applyNumberFormat="1" applyFont="1" applyFill="1" applyBorder="1" applyAlignment="1">
      <alignment horizontal="right" vertical="top"/>
    </xf>
    <xf numFmtId="0" fontId="22" fillId="0" borderId="0" xfId="3" applyFont="1" applyAlignment="1">
      <alignment wrapText="1"/>
    </xf>
    <xf numFmtId="0" fontId="19" fillId="3" borderId="2" xfId="0" applyFont="1" applyFill="1" applyBorder="1" applyAlignment="1">
      <alignment vertical="top"/>
    </xf>
    <xf numFmtId="0" fontId="19" fillId="3" borderId="5" xfId="0" applyFont="1" applyFill="1" applyBorder="1" applyAlignment="1">
      <alignment vertical="top"/>
    </xf>
    <xf numFmtId="0" fontId="20" fillId="0" borderId="6" xfId="0" quotePrefix="1" applyFont="1" applyBorder="1" applyAlignment="1">
      <alignment vertical="top" wrapText="1"/>
    </xf>
    <xf numFmtId="0" fontId="20" fillId="0" borderId="6" xfId="0" quotePrefix="1" applyFont="1" applyBorder="1" applyAlignment="1">
      <alignment vertical="top"/>
    </xf>
    <xf numFmtId="164" fontId="2" fillId="0" borderId="2" xfId="0" applyNumberFormat="1" applyFont="1" applyBorder="1" applyAlignment="1">
      <alignment horizontal="right" vertical="top"/>
    </xf>
    <xf numFmtId="0" fontId="2" fillId="0" borderId="3" xfId="0" applyFont="1" applyBorder="1" applyAlignment="1">
      <alignment horizontal="center" vertical="top"/>
    </xf>
    <xf numFmtId="166" fontId="2" fillId="0" borderId="4" xfId="1" applyNumberFormat="1" applyFont="1" applyFill="1" applyBorder="1" applyAlignment="1">
      <alignment horizontal="right" vertical="top"/>
    </xf>
    <xf numFmtId="164" fontId="2" fillId="0" borderId="5" xfId="0" applyNumberFormat="1" applyFont="1" applyBorder="1" applyAlignment="1">
      <alignment horizontal="right" vertical="top"/>
    </xf>
    <xf numFmtId="0" fontId="2" fillId="0" borderId="6" xfId="0" applyFont="1" applyBorder="1" applyAlignment="1">
      <alignment horizontal="center" vertical="top"/>
    </xf>
    <xf numFmtId="166" fontId="2" fillId="0" borderId="7" xfId="1" applyNumberFormat="1" applyFont="1" applyFill="1" applyBorder="1" applyAlignment="1">
      <alignment horizontal="right" vertical="top"/>
    </xf>
    <xf numFmtId="164" fontId="19" fillId="0" borderId="5" xfId="0" applyNumberFormat="1" applyFont="1" applyBorder="1" applyAlignment="1">
      <alignment horizontal="right" vertical="top"/>
    </xf>
    <xf numFmtId="0" fontId="19" fillId="0" borderId="6" xfId="0" applyFont="1" applyBorder="1" applyAlignment="1">
      <alignment horizontal="center" vertical="top"/>
    </xf>
    <xf numFmtId="164" fontId="20" fillId="0" borderId="5" xfId="0" applyNumberFormat="1" applyFont="1" applyBorder="1" applyAlignment="1">
      <alignment horizontal="right" vertical="top"/>
    </xf>
    <xf numFmtId="0" fontId="20" fillId="0" borderId="6" xfId="0" applyFont="1" applyBorder="1" applyAlignment="1">
      <alignment horizontal="left" vertical="top"/>
    </xf>
    <xf numFmtId="0" fontId="20" fillId="0" borderId="6" xfId="0" applyFont="1" applyBorder="1" applyAlignment="1">
      <alignment horizontal="center" vertical="top"/>
    </xf>
    <xf numFmtId="0" fontId="20" fillId="0" borderId="5" xfId="0" applyFont="1" applyBorder="1" applyAlignment="1">
      <alignment horizontal="right" vertical="top"/>
    </xf>
    <xf numFmtId="164" fontId="4" fillId="0" borderId="42" xfId="0" applyNumberFormat="1" applyFont="1" applyBorder="1" applyAlignment="1">
      <alignment horizontal="right" vertical="top"/>
    </xf>
    <xf numFmtId="0" fontId="4" fillId="0" borderId="41" xfId="0" applyFont="1" applyBorder="1" applyAlignment="1">
      <alignment horizontal="left" vertical="top"/>
    </xf>
    <xf numFmtId="166" fontId="4" fillId="0" borderId="43" xfId="1" applyNumberFormat="1" applyFont="1" applyFill="1" applyBorder="1" applyAlignment="1">
      <alignment horizontal="right" vertical="top"/>
    </xf>
    <xf numFmtId="0" fontId="19" fillId="5" borderId="6" xfId="0" applyFont="1" applyFill="1" applyBorder="1" applyAlignment="1">
      <alignment horizontal="right" vertical="top"/>
    </xf>
    <xf numFmtId="0" fontId="19" fillId="5" borderId="5" xfId="0" applyFont="1" applyFill="1" applyBorder="1" applyAlignment="1">
      <alignment vertical="top"/>
    </xf>
    <xf numFmtId="164" fontId="19" fillId="5" borderId="5" xfId="0" applyNumberFormat="1" applyFont="1" applyFill="1" applyBorder="1" applyAlignment="1">
      <alignment horizontal="right" vertical="top"/>
    </xf>
    <xf numFmtId="0" fontId="19" fillId="5" borderId="6" xfId="0" applyFont="1" applyFill="1" applyBorder="1" applyAlignment="1">
      <alignment horizontal="center" vertical="top"/>
    </xf>
    <xf numFmtId="166" fontId="19" fillId="5" borderId="7" xfId="1" applyNumberFormat="1" applyFont="1" applyFill="1" applyBorder="1" applyAlignment="1">
      <alignment horizontal="right" vertical="top"/>
    </xf>
    <xf numFmtId="0" fontId="19" fillId="5" borderId="39" xfId="0" applyFont="1" applyFill="1" applyBorder="1" applyAlignment="1">
      <alignment vertical="top"/>
    </xf>
    <xf numFmtId="0" fontId="20" fillId="3" borderId="5" xfId="0" quotePrefix="1" applyFont="1" applyFill="1" applyBorder="1" applyAlignment="1">
      <alignment vertical="top"/>
    </xf>
    <xf numFmtId="0" fontId="2" fillId="4" borderId="35" xfId="0" quotePrefix="1" applyFont="1" applyFill="1" applyBorder="1" applyAlignment="1">
      <alignment horizontal="center"/>
    </xf>
    <xf numFmtId="0" fontId="20" fillId="3" borderId="7" xfId="0" quotePrefix="1" applyFont="1" applyFill="1" applyBorder="1" applyAlignment="1">
      <alignment vertical="top"/>
    </xf>
    <xf numFmtId="0" fontId="10" fillId="0" borderId="31" xfId="4" applyFont="1" applyBorder="1" applyAlignment="1">
      <alignment horizontal="center"/>
    </xf>
    <xf numFmtId="0" fontId="10" fillId="0" borderId="7" xfId="4" applyFont="1" applyBorder="1" applyAlignment="1">
      <alignment horizontal="center"/>
    </xf>
    <xf numFmtId="166" fontId="10" fillId="0" borderId="7" xfId="5" applyNumberFormat="1" applyFont="1" applyBorder="1" applyAlignment="1"/>
    <xf numFmtId="166" fontId="10" fillId="0" borderId="25" xfId="5" applyNumberFormat="1" applyFont="1" applyBorder="1"/>
    <xf numFmtId="166" fontId="10" fillId="0" borderId="7" xfId="5" applyNumberFormat="1" applyFont="1" applyBorder="1" applyAlignment="1">
      <alignment horizontal="center"/>
    </xf>
    <xf numFmtId="166" fontId="10" fillId="0" borderId="7" xfId="5" applyNumberFormat="1" applyFont="1" applyBorder="1"/>
    <xf numFmtId="166" fontId="10" fillId="0" borderId="32" xfId="5" applyNumberFormat="1" applyFont="1" applyBorder="1"/>
    <xf numFmtId="0" fontId="10" fillId="0" borderId="6" xfId="4" applyFont="1" applyBorder="1"/>
    <xf numFmtId="0" fontId="6" fillId="6" borderId="12" xfId="4" applyFont="1" applyFill="1" applyBorder="1" applyAlignment="1">
      <alignment horizontal="center"/>
    </xf>
    <xf numFmtId="0" fontId="6" fillId="6" borderId="13" xfId="4" applyFont="1" applyFill="1" applyBorder="1" applyAlignment="1">
      <alignment horizontal="center"/>
    </xf>
    <xf numFmtId="166" fontId="6" fillId="6" borderId="16" xfId="4" applyNumberFormat="1" applyFont="1" applyFill="1" applyBorder="1" applyAlignment="1">
      <alignment horizontal="center"/>
    </xf>
    <xf numFmtId="166" fontId="6" fillId="6" borderId="13" xfId="4" applyNumberFormat="1" applyFont="1" applyFill="1" applyBorder="1" applyAlignment="1">
      <alignment horizontal="center"/>
    </xf>
    <xf numFmtId="0" fontId="6" fillId="6" borderId="15" xfId="4" applyFont="1" applyFill="1" applyBorder="1" applyAlignment="1">
      <alignment horizontal="center"/>
    </xf>
    <xf numFmtId="0" fontId="6" fillId="6" borderId="17" xfId="4" applyFont="1" applyFill="1" applyBorder="1" applyAlignment="1">
      <alignment horizontal="center"/>
    </xf>
    <xf numFmtId="0" fontId="6" fillId="6" borderId="18" xfId="4" applyFont="1" applyFill="1" applyBorder="1" applyAlignment="1">
      <alignment horizontal="center"/>
    </xf>
    <xf numFmtId="0" fontId="6" fillId="6" borderId="19" xfId="4" applyFont="1" applyFill="1" applyBorder="1" applyAlignment="1">
      <alignment horizontal="center"/>
    </xf>
    <xf numFmtId="0" fontId="6" fillId="6" borderId="20" xfId="4" applyFont="1" applyFill="1" applyBorder="1" applyAlignment="1">
      <alignment horizontal="center"/>
    </xf>
    <xf numFmtId="0" fontId="6" fillId="6" borderId="21" xfId="4" applyFont="1" applyFill="1" applyBorder="1" applyAlignment="1">
      <alignment horizontal="center"/>
    </xf>
    <xf numFmtId="166" fontId="6" fillId="6" borderId="22" xfId="4" applyNumberFormat="1" applyFont="1" applyFill="1" applyBorder="1" applyAlignment="1">
      <alignment horizontal="center"/>
    </xf>
    <xf numFmtId="166" fontId="6" fillId="6" borderId="19" xfId="4" applyNumberFormat="1" applyFont="1" applyFill="1" applyBorder="1" applyAlignment="1">
      <alignment horizontal="center"/>
    </xf>
    <xf numFmtId="0" fontId="6" fillId="6" borderId="30" xfId="4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3" applyFont="1" applyAlignment="1">
      <alignment horizontal="center"/>
    </xf>
    <xf numFmtId="166" fontId="11" fillId="0" borderId="0" xfId="3" applyNumberFormat="1" applyFont="1" applyAlignment="1">
      <alignment horizontal="left"/>
    </xf>
    <xf numFmtId="0" fontId="9" fillId="0" borderId="0" xfId="0" applyFont="1" applyAlignment="1">
      <alignment horizontal="left" wrapText="1"/>
    </xf>
    <xf numFmtId="0" fontId="2" fillId="4" borderId="1" xfId="0" applyFont="1" applyFill="1" applyBorder="1" applyAlignment="1">
      <alignment horizontal="center" vertical="top" wrapText="1"/>
    </xf>
    <xf numFmtId="3" fontId="19" fillId="3" borderId="39" xfId="0" quotePrefix="1" applyNumberFormat="1" applyFont="1" applyFill="1" applyBorder="1" applyAlignment="1">
      <alignment horizontal="right" vertical="top"/>
    </xf>
    <xf numFmtId="3" fontId="19" fillId="3" borderId="6" xfId="0" applyNumberFormat="1" applyFont="1" applyFill="1" applyBorder="1" applyAlignment="1">
      <alignment horizontal="right" vertical="top"/>
    </xf>
    <xf numFmtId="0" fontId="2" fillId="4" borderId="33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 wrapText="1"/>
    </xf>
    <xf numFmtId="0" fontId="2" fillId="4" borderId="34" xfId="0" applyFont="1" applyFill="1" applyBorder="1" applyAlignment="1">
      <alignment horizontal="center" vertical="top" wrapText="1"/>
    </xf>
    <xf numFmtId="0" fontId="2" fillId="4" borderId="44" xfId="0" applyFont="1" applyFill="1" applyBorder="1" applyAlignment="1">
      <alignment horizontal="center" vertical="top" wrapText="1"/>
    </xf>
    <xf numFmtId="0" fontId="2" fillId="4" borderId="1" xfId="0" quotePrefix="1" applyFont="1" applyFill="1" applyBorder="1" applyAlignment="1">
      <alignment horizontal="center"/>
    </xf>
    <xf numFmtId="3" fontId="21" fillId="3" borderId="40" xfId="0" applyNumberFormat="1" applyFont="1" applyFill="1" applyBorder="1" applyAlignment="1">
      <alignment horizontal="right" vertical="top"/>
    </xf>
    <xf numFmtId="3" fontId="21" fillId="3" borderId="3" xfId="0" applyNumberFormat="1" applyFont="1" applyFill="1" applyBorder="1" applyAlignment="1">
      <alignment horizontal="right" vertical="top"/>
    </xf>
    <xf numFmtId="0" fontId="6" fillId="0" borderId="0" xfId="4" applyFont="1" applyAlignment="1">
      <alignment horizontal="center"/>
    </xf>
    <xf numFmtId="0" fontId="6" fillId="6" borderId="14" xfId="4" applyFont="1" applyFill="1" applyBorder="1" applyAlignment="1">
      <alignment horizontal="center"/>
    </xf>
    <xf numFmtId="0" fontId="6" fillId="6" borderId="15" xfId="4" applyFont="1" applyFill="1" applyBorder="1" applyAlignment="1">
      <alignment horizontal="center"/>
    </xf>
    <xf numFmtId="0" fontId="6" fillId="6" borderId="13" xfId="4" applyFont="1" applyFill="1" applyBorder="1" applyAlignment="1">
      <alignment horizontal="center" vertical="justify" wrapText="1"/>
    </xf>
    <xf numFmtId="0" fontId="1" fillId="6" borderId="19" xfId="4" applyFill="1" applyBorder="1" applyAlignment="1">
      <alignment horizontal="center" vertical="justify" wrapText="1"/>
    </xf>
    <xf numFmtId="0" fontId="11" fillId="4" borderId="1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right"/>
    </xf>
    <xf numFmtId="0" fontId="0" fillId="4" borderId="38" xfId="0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0" fontId="9" fillId="0" borderId="36" xfId="0" applyFont="1" applyBorder="1" applyAlignment="1">
      <alignment horizontal="left" vertical="top" wrapText="1"/>
    </xf>
    <xf numFmtId="0" fontId="9" fillId="0" borderId="37" xfId="0" applyFont="1" applyBorder="1" applyAlignment="1">
      <alignment horizontal="left" vertical="top" wrapText="1"/>
    </xf>
  </cellXfs>
  <cellStyles count="7">
    <cellStyle name="Comma" xfId="1" builtinId="3"/>
    <cellStyle name="Comma [0]" xfId="6" builtinId="6"/>
    <cellStyle name="Comma [0] 3" xfId="2" xr:uid="{00000000-0005-0000-0000-000002000000}"/>
    <cellStyle name="Comma 2" xfId="5" xr:uid="{00000000-0005-0000-0000-000003000000}"/>
    <cellStyle name="Normal" xfId="0" builtinId="0"/>
    <cellStyle name="Normal 2" xfId="3" xr:uid="{00000000-0005-0000-0000-000005000000}"/>
    <cellStyle name="Normal 3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view="pageBreakPreview" topLeftCell="A3" zoomScale="75" zoomScaleNormal="75" zoomScaleSheetLayoutView="75" workbookViewId="0">
      <selection activeCell="I11" sqref="I11"/>
    </sheetView>
  </sheetViews>
  <sheetFormatPr defaultColWidth="9.21875" defaultRowHeight="13.8" x14ac:dyDescent="0.3"/>
  <cols>
    <col min="1" max="1" width="3.44140625" style="8" customWidth="1"/>
    <col min="2" max="2" width="7.44140625" style="8" customWidth="1"/>
    <col min="3" max="3" width="41.21875" style="8" customWidth="1"/>
    <col min="4" max="4" width="8.6640625" style="8" customWidth="1"/>
    <col min="5" max="5" width="7.44140625" style="5" customWidth="1"/>
    <col min="6" max="6" width="12.77734375" style="6" customWidth="1"/>
    <col min="7" max="7" width="38.21875" style="7" customWidth="1"/>
    <col min="8" max="8" width="13.6640625" style="8" customWidth="1"/>
    <col min="9" max="9" width="12.33203125" style="8" bestFit="1" customWidth="1"/>
    <col min="10" max="10" width="11.33203125" style="8" bestFit="1" customWidth="1"/>
    <col min="11" max="16384" width="9.21875" style="8"/>
  </cols>
  <sheetData>
    <row r="1" spans="1:7" s="1" customFormat="1" ht="15.45" x14ac:dyDescent="0.35">
      <c r="A1" s="147"/>
      <c r="B1" s="147"/>
      <c r="C1" s="147"/>
      <c r="D1" s="147"/>
      <c r="E1" s="147"/>
      <c r="F1" s="147"/>
      <c r="G1" s="147"/>
    </row>
    <row r="2" spans="1:7" s="1" customFormat="1" ht="15.75" customHeight="1" x14ac:dyDescent="0.3">
      <c r="A2" s="148" t="s">
        <v>14</v>
      </c>
      <c r="B2" s="148"/>
      <c r="C2" s="148"/>
      <c r="D2" s="148"/>
      <c r="E2" s="148"/>
      <c r="F2" s="148"/>
      <c r="G2" s="148"/>
    </row>
    <row r="3" spans="1:7" s="1" customFormat="1" ht="15.75" customHeight="1" x14ac:dyDescent="0.3">
      <c r="A3" s="148" t="s">
        <v>46</v>
      </c>
      <c r="B3" s="148"/>
      <c r="C3" s="148"/>
      <c r="D3" s="148"/>
      <c r="E3" s="148"/>
      <c r="F3" s="148"/>
      <c r="G3" s="148"/>
    </row>
    <row r="4" spans="1:7" s="1" customFormat="1" ht="15.75" customHeight="1" x14ac:dyDescent="0.3">
      <c r="A4" s="148" t="s">
        <v>73</v>
      </c>
      <c r="B4" s="148"/>
      <c r="C4" s="148"/>
      <c r="D4" s="148"/>
      <c r="E4" s="148"/>
      <c r="F4" s="148"/>
      <c r="G4" s="148"/>
    </row>
    <row r="5" spans="1:7" s="1" customFormat="1" ht="13.95" x14ac:dyDescent="0.3">
      <c r="A5" s="9"/>
      <c r="B5" s="53"/>
      <c r="C5" s="53"/>
      <c r="D5" s="53"/>
      <c r="E5" s="53"/>
      <c r="F5" s="53"/>
      <c r="G5" s="53"/>
    </row>
    <row r="6" spans="1:7" s="1" customFormat="1" ht="13.95" x14ac:dyDescent="0.3">
      <c r="A6" s="10" t="s">
        <v>15</v>
      </c>
      <c r="B6" s="10"/>
      <c r="D6" s="4" t="s">
        <v>16</v>
      </c>
      <c r="E6" s="12" t="s">
        <v>17</v>
      </c>
      <c r="F6" s="13"/>
      <c r="G6" s="12"/>
    </row>
    <row r="7" spans="1:7" s="1" customFormat="1" ht="28.5" customHeight="1" x14ac:dyDescent="0.3">
      <c r="A7" s="10" t="s">
        <v>45</v>
      </c>
      <c r="B7" s="11"/>
      <c r="D7" s="4" t="s">
        <v>16</v>
      </c>
      <c r="E7" s="150" t="s">
        <v>27</v>
      </c>
      <c r="F7" s="150"/>
      <c r="G7" s="150"/>
    </row>
    <row r="8" spans="1:7" s="1" customFormat="1" ht="29.55" customHeight="1" x14ac:dyDescent="0.3">
      <c r="A8" s="10" t="s">
        <v>18</v>
      </c>
      <c r="B8" s="11"/>
      <c r="D8" s="4" t="s">
        <v>16</v>
      </c>
      <c r="E8" s="150" t="s">
        <v>26</v>
      </c>
      <c r="F8" s="150"/>
      <c r="G8" s="150"/>
    </row>
    <row r="9" spans="1:7" s="1" customFormat="1" ht="13.95" x14ac:dyDescent="0.3">
      <c r="A9" s="10" t="s">
        <v>19</v>
      </c>
      <c r="B9" s="11"/>
      <c r="D9" s="4" t="s">
        <v>16</v>
      </c>
      <c r="E9" s="12" t="s">
        <v>20</v>
      </c>
      <c r="F9" s="13"/>
      <c r="G9" s="12"/>
    </row>
    <row r="10" spans="1:7" s="1" customFormat="1" ht="13.95" x14ac:dyDescent="0.3">
      <c r="A10" s="10" t="s">
        <v>13</v>
      </c>
      <c r="B10" s="11"/>
      <c r="D10" s="4" t="s">
        <v>16</v>
      </c>
      <c r="E10" s="15" t="s">
        <v>47</v>
      </c>
      <c r="F10" s="13"/>
      <c r="G10" s="12"/>
    </row>
    <row r="11" spans="1:7" s="1" customFormat="1" ht="28.5" customHeight="1" x14ac:dyDescent="0.3">
      <c r="A11" s="10" t="s">
        <v>21</v>
      </c>
      <c r="B11" s="11"/>
      <c r="D11" s="4" t="s">
        <v>16</v>
      </c>
      <c r="E11" s="150" t="s">
        <v>118</v>
      </c>
      <c r="F11" s="150"/>
      <c r="G11" s="150"/>
    </row>
    <row r="12" spans="1:7" s="1" customFormat="1" ht="13.95" x14ac:dyDescent="0.3">
      <c r="A12" s="10" t="s">
        <v>22</v>
      </c>
      <c r="B12" s="11"/>
      <c r="D12" s="4" t="s">
        <v>16</v>
      </c>
      <c r="E12" s="14" t="s">
        <v>28</v>
      </c>
      <c r="F12" s="13"/>
      <c r="G12" s="12"/>
    </row>
    <row r="13" spans="1:7" s="1" customFormat="1" ht="13.95" x14ac:dyDescent="0.3">
      <c r="A13" s="10" t="s">
        <v>23</v>
      </c>
      <c r="B13" s="11"/>
      <c r="D13" s="4" t="s">
        <v>16</v>
      </c>
      <c r="E13" s="10">
        <v>8</v>
      </c>
      <c r="F13" s="13"/>
      <c r="G13" s="95"/>
    </row>
    <row r="14" spans="1:7" s="1" customFormat="1" ht="13.95" x14ac:dyDescent="0.3">
      <c r="A14" s="10" t="s">
        <v>24</v>
      </c>
      <c r="B14" s="11"/>
      <c r="D14" s="4" t="s">
        <v>16</v>
      </c>
      <c r="E14" s="12" t="s">
        <v>48</v>
      </c>
      <c r="F14" s="13"/>
      <c r="G14" s="12"/>
    </row>
    <row r="15" spans="1:7" s="1" customFormat="1" ht="13.95" x14ac:dyDescent="0.3">
      <c r="A15" s="10" t="s">
        <v>25</v>
      </c>
      <c r="B15" s="11"/>
      <c r="D15" s="4" t="s">
        <v>16</v>
      </c>
      <c r="E15" s="149">
        <f>G24</f>
        <v>475336000</v>
      </c>
      <c r="F15" s="149"/>
      <c r="G15" s="12"/>
    </row>
    <row r="16" spans="1:7" s="1" customFormat="1" ht="24.75" customHeight="1" x14ac:dyDescent="0.4">
      <c r="A16" s="47"/>
      <c r="B16" s="47"/>
      <c r="C16" s="48"/>
      <c r="D16" s="48"/>
      <c r="E16" s="48"/>
      <c r="F16" s="48"/>
      <c r="G16" s="48"/>
    </row>
    <row r="17" spans="1:9" s="2" customFormat="1" ht="7.5" customHeight="1" x14ac:dyDescent="0.3">
      <c r="A17" s="1"/>
      <c r="B17" s="1"/>
      <c r="C17" s="49"/>
      <c r="D17" s="50"/>
      <c r="E17" s="51"/>
      <c r="F17" s="48"/>
      <c r="G17" s="48"/>
    </row>
    <row r="18" spans="1:9" s="1" customFormat="1" ht="14.25" customHeight="1" x14ac:dyDescent="0.25">
      <c r="A18" s="151" t="s">
        <v>0</v>
      </c>
      <c r="B18" s="151"/>
      <c r="C18" s="157" t="s">
        <v>77</v>
      </c>
      <c r="D18" s="151" t="s">
        <v>1</v>
      </c>
      <c r="E18" s="151"/>
      <c r="F18" s="151" t="s">
        <v>2</v>
      </c>
      <c r="G18" s="154" t="s">
        <v>3</v>
      </c>
    </row>
    <row r="19" spans="1:9" s="3" customFormat="1" ht="26.25" customHeight="1" x14ac:dyDescent="0.3">
      <c r="A19" s="151"/>
      <c r="B19" s="151"/>
      <c r="C19" s="157"/>
      <c r="D19" s="151"/>
      <c r="E19" s="151"/>
      <c r="F19" s="151"/>
      <c r="G19" s="155"/>
    </row>
    <row r="20" spans="1:9" s="3" customFormat="1" ht="0.45" customHeight="1" x14ac:dyDescent="0.35">
      <c r="A20" s="151"/>
      <c r="B20" s="151"/>
      <c r="C20" s="158"/>
      <c r="D20" s="151"/>
      <c r="E20" s="151"/>
      <c r="F20" s="151"/>
      <c r="G20" s="156"/>
    </row>
    <row r="21" spans="1:9" s="3" customFormat="1" ht="17.25" customHeight="1" x14ac:dyDescent="0.3">
      <c r="A21" s="159"/>
      <c r="B21" s="159"/>
      <c r="C21" s="122"/>
      <c r="D21" s="159"/>
      <c r="E21" s="159"/>
      <c r="F21" s="52"/>
      <c r="G21" s="52"/>
    </row>
    <row r="22" spans="1:9" s="3" customFormat="1" ht="23.25" customHeight="1" x14ac:dyDescent="0.35">
      <c r="A22" s="160" t="s">
        <v>65</v>
      </c>
      <c r="B22" s="161"/>
      <c r="C22" s="96" t="s">
        <v>66</v>
      </c>
      <c r="D22" s="100"/>
      <c r="E22" s="101"/>
      <c r="F22" s="102"/>
      <c r="G22" s="102"/>
    </row>
    <row r="23" spans="1:9" s="2" customFormat="1" ht="17.25" customHeight="1" x14ac:dyDescent="0.35">
      <c r="A23" s="152" t="s">
        <v>63</v>
      </c>
      <c r="B23" s="153"/>
      <c r="C23" s="97" t="s">
        <v>64</v>
      </c>
      <c r="D23" s="103"/>
      <c r="E23" s="104"/>
      <c r="F23" s="105"/>
      <c r="G23" s="105"/>
    </row>
    <row r="24" spans="1:9" s="2" customFormat="1" ht="17.25" customHeight="1" x14ac:dyDescent="0.35">
      <c r="A24" s="120"/>
      <c r="B24" s="115"/>
      <c r="C24" s="116" t="s">
        <v>47</v>
      </c>
      <c r="D24" s="117"/>
      <c r="E24" s="118"/>
      <c r="F24" s="119"/>
      <c r="G24" s="119">
        <f>G25+G31+G34+G36+G38</f>
        <v>475336000</v>
      </c>
      <c r="H24" s="86"/>
      <c r="I24" s="86"/>
    </row>
    <row r="25" spans="1:9" s="2" customFormat="1" ht="17.25" customHeight="1" x14ac:dyDescent="0.35">
      <c r="A25" s="80"/>
      <c r="B25" s="81" t="s">
        <v>10</v>
      </c>
      <c r="C25" s="97" t="s">
        <v>4</v>
      </c>
      <c r="D25" s="106"/>
      <c r="E25" s="107"/>
      <c r="F25" s="93"/>
      <c r="G25" s="93">
        <f>SUM(G26:G30)</f>
        <v>93000000</v>
      </c>
    </row>
    <row r="26" spans="1:9" s="2" customFormat="1" ht="17.25" customHeight="1" x14ac:dyDescent="0.3">
      <c r="A26" s="82"/>
      <c r="B26" s="83"/>
      <c r="C26" s="98" t="s">
        <v>72</v>
      </c>
      <c r="D26" s="108">
        <v>200</v>
      </c>
      <c r="E26" s="109" t="s">
        <v>5</v>
      </c>
      <c r="F26" s="94">
        <v>75000</v>
      </c>
      <c r="G26" s="94">
        <f>D26*F26</f>
        <v>15000000</v>
      </c>
    </row>
    <row r="27" spans="1:9" s="2" customFormat="1" ht="17.25" customHeight="1" x14ac:dyDescent="0.3">
      <c r="A27" s="82"/>
      <c r="B27" s="83"/>
      <c r="C27" s="99" t="s">
        <v>69</v>
      </c>
      <c r="D27" s="108">
        <v>12</v>
      </c>
      <c r="E27" s="109" t="s">
        <v>6</v>
      </c>
      <c r="F27" s="94">
        <v>1500000</v>
      </c>
      <c r="G27" s="94">
        <f>D27*F27</f>
        <v>18000000</v>
      </c>
    </row>
    <row r="28" spans="1:9" s="2" customFormat="1" ht="17.25" customHeight="1" x14ac:dyDescent="0.3">
      <c r="A28" s="82"/>
      <c r="B28" s="83"/>
      <c r="C28" s="99" t="s">
        <v>68</v>
      </c>
      <c r="D28" s="108">
        <v>1</v>
      </c>
      <c r="E28" s="109" t="s">
        <v>6</v>
      </c>
      <c r="F28" s="94">
        <v>30000000</v>
      </c>
      <c r="G28" s="94">
        <f t="shared" ref="G28:G30" si="0">D28*F28</f>
        <v>30000000</v>
      </c>
    </row>
    <row r="29" spans="1:9" s="2" customFormat="1" ht="17.25" customHeight="1" x14ac:dyDescent="0.3">
      <c r="A29" s="82"/>
      <c r="B29" s="83"/>
      <c r="C29" s="99" t="s">
        <v>70</v>
      </c>
      <c r="D29" s="108">
        <v>12</v>
      </c>
      <c r="E29" s="109" t="s">
        <v>6</v>
      </c>
      <c r="F29" s="94">
        <v>1000000</v>
      </c>
      <c r="G29" s="94">
        <f t="shared" si="0"/>
        <v>12000000</v>
      </c>
    </row>
    <row r="30" spans="1:9" s="2" customFormat="1" ht="17.25" customHeight="1" x14ac:dyDescent="0.3">
      <c r="A30" s="82"/>
      <c r="B30" s="83"/>
      <c r="C30" s="99" t="s">
        <v>71</v>
      </c>
      <c r="D30" s="108">
        <v>12</v>
      </c>
      <c r="E30" s="109" t="s">
        <v>6</v>
      </c>
      <c r="F30" s="94">
        <v>1500000</v>
      </c>
      <c r="G30" s="94">
        <f t="shared" si="0"/>
        <v>18000000</v>
      </c>
    </row>
    <row r="31" spans="1:9" s="2" customFormat="1" ht="17.25" customHeight="1" x14ac:dyDescent="0.3">
      <c r="A31" s="82"/>
      <c r="B31" s="81">
        <v>521219</v>
      </c>
      <c r="C31" s="97" t="s">
        <v>75</v>
      </c>
      <c r="D31" s="108"/>
      <c r="E31" s="109"/>
      <c r="F31" s="94"/>
      <c r="G31" s="93">
        <f>G32+G33</f>
        <v>35000000</v>
      </c>
    </row>
    <row r="32" spans="1:9" s="2" customFormat="1" ht="17.25" customHeight="1" x14ac:dyDescent="0.3">
      <c r="A32" s="80"/>
      <c r="B32" s="84"/>
      <c r="C32" s="123" t="s">
        <v>78</v>
      </c>
      <c r="D32" s="108">
        <v>4</v>
      </c>
      <c r="E32" s="110" t="s">
        <v>62</v>
      </c>
      <c r="F32" s="94">
        <v>250000</v>
      </c>
      <c r="G32" s="94">
        <f>F32*D32</f>
        <v>1000000</v>
      </c>
    </row>
    <row r="33" spans="1:10" s="2" customFormat="1" ht="26.55" customHeight="1" x14ac:dyDescent="0.3">
      <c r="A33" s="82"/>
      <c r="B33" s="83"/>
      <c r="C33" s="98" t="s">
        <v>119</v>
      </c>
      <c r="D33" s="108">
        <v>1</v>
      </c>
      <c r="E33" s="109" t="s">
        <v>67</v>
      </c>
      <c r="F33" s="94">
        <v>34000000</v>
      </c>
      <c r="G33" s="94">
        <f>F33*D33</f>
        <v>34000000</v>
      </c>
    </row>
    <row r="34" spans="1:10" s="2" customFormat="1" ht="17.25" customHeight="1" x14ac:dyDescent="0.3">
      <c r="A34" s="80"/>
      <c r="B34" s="81" t="s">
        <v>11</v>
      </c>
      <c r="C34" s="97" t="s">
        <v>7</v>
      </c>
      <c r="D34" s="106"/>
      <c r="E34" s="107"/>
      <c r="F34" s="93"/>
      <c r="G34" s="93">
        <f>SUM(G35:G35)</f>
        <v>25200000</v>
      </c>
    </row>
    <row r="35" spans="1:10" s="2" customFormat="1" ht="17.25" customHeight="1" x14ac:dyDescent="0.3">
      <c r="A35" s="82"/>
      <c r="B35" s="83"/>
      <c r="C35" s="99" t="s">
        <v>74</v>
      </c>
      <c r="D35" s="108">
        <v>28</v>
      </c>
      <c r="E35" s="109" t="s">
        <v>8</v>
      </c>
      <c r="F35" s="94">
        <v>900000</v>
      </c>
      <c r="G35" s="94">
        <f>D35*F35</f>
        <v>25200000</v>
      </c>
    </row>
    <row r="36" spans="1:10" s="3" customFormat="1" ht="19.5" customHeight="1" x14ac:dyDescent="0.3">
      <c r="A36" s="80"/>
      <c r="B36" s="81" t="s">
        <v>9</v>
      </c>
      <c r="C36" s="97" t="s">
        <v>44</v>
      </c>
      <c r="D36" s="106"/>
      <c r="E36" s="107"/>
      <c r="F36" s="93"/>
      <c r="G36" s="93">
        <f>SUM(G37:G37)</f>
        <v>320636000</v>
      </c>
    </row>
    <row r="37" spans="1:10" s="3" customFormat="1" ht="34.950000000000003" customHeight="1" x14ac:dyDescent="0.3">
      <c r="A37" s="82"/>
      <c r="B37" s="83"/>
      <c r="C37" s="98" t="s">
        <v>120</v>
      </c>
      <c r="D37" s="111">
        <f>PERDIN!C28</f>
        <v>90</v>
      </c>
      <c r="E37" s="109" t="s">
        <v>5</v>
      </c>
      <c r="F37" s="94">
        <f>PERDIN!L29</f>
        <v>3562622.222222222</v>
      </c>
      <c r="G37" s="94">
        <f>D37*F37</f>
        <v>320636000</v>
      </c>
      <c r="H37" s="90"/>
      <c r="I37" s="91"/>
      <c r="J37" s="92"/>
    </row>
    <row r="38" spans="1:10" s="3" customFormat="1" ht="19.5" customHeight="1" x14ac:dyDescent="0.3">
      <c r="A38" s="82"/>
      <c r="B38" s="85">
        <v>524113</v>
      </c>
      <c r="C38" s="121" t="s">
        <v>43</v>
      </c>
      <c r="D38" s="108"/>
      <c r="E38" s="109"/>
      <c r="F38" s="94"/>
      <c r="G38" s="93">
        <f>G39</f>
        <v>1500000</v>
      </c>
    </row>
    <row r="39" spans="1:10" s="2" customFormat="1" ht="21" customHeight="1" x14ac:dyDescent="0.3">
      <c r="A39" s="82"/>
      <c r="B39" s="83"/>
      <c r="C39" s="98" t="s">
        <v>76</v>
      </c>
      <c r="D39" s="108">
        <v>10</v>
      </c>
      <c r="E39" s="109" t="s">
        <v>5</v>
      </c>
      <c r="F39" s="94">
        <v>150000</v>
      </c>
      <c r="G39" s="94">
        <f>D39*F39</f>
        <v>1500000</v>
      </c>
    </row>
    <row r="40" spans="1:10" s="2" customFormat="1" ht="21" customHeight="1" x14ac:dyDescent="0.3">
      <c r="A40" s="89"/>
      <c r="B40" s="87"/>
      <c r="C40" s="88"/>
      <c r="D40" s="112"/>
      <c r="E40" s="113"/>
      <c r="F40" s="114"/>
      <c r="G40" s="114"/>
    </row>
  </sheetData>
  <mergeCells count="17">
    <mergeCell ref="D18:E20"/>
    <mergeCell ref="E11:G11"/>
    <mergeCell ref="A23:B23"/>
    <mergeCell ref="F18:F20"/>
    <mergeCell ref="G18:G20"/>
    <mergeCell ref="C18:C20"/>
    <mergeCell ref="A21:B21"/>
    <mergeCell ref="D21:E21"/>
    <mergeCell ref="A22:B22"/>
    <mergeCell ref="A18:B20"/>
    <mergeCell ref="A1:G1"/>
    <mergeCell ref="A2:G2"/>
    <mergeCell ref="A3:G3"/>
    <mergeCell ref="A4:G4"/>
    <mergeCell ref="E15:F15"/>
    <mergeCell ref="E7:G7"/>
    <mergeCell ref="E8:G8"/>
  </mergeCells>
  <printOptions horizontalCentered="1"/>
  <pageMargins left="0" right="0" top="0.86614173228346458" bottom="0.98425196850393704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32"/>
  <sheetViews>
    <sheetView tabSelected="1" zoomScale="90" zoomScaleNormal="90" zoomScaleSheetLayoutView="80" workbookViewId="0">
      <pane ySplit="7" topLeftCell="A22" activePane="bottomLeft" state="frozen"/>
      <selection pane="bottomLeft" activeCell="I8" sqref="I8"/>
    </sheetView>
  </sheetViews>
  <sheetFormatPr defaultColWidth="8.77734375" defaultRowHeight="14.4" x14ac:dyDescent="0.3"/>
  <cols>
    <col min="1" max="1" width="7.33203125" style="16" customWidth="1"/>
    <col min="2" max="2" width="37.44140625" style="16" bestFit="1" customWidth="1"/>
    <col min="3" max="3" width="7.21875" style="16" customWidth="1"/>
    <col min="4" max="4" width="7.77734375" style="16" customWidth="1"/>
    <col min="5" max="5" width="8.44140625" style="16" customWidth="1"/>
    <col min="6" max="6" width="16.77734375" style="16" customWidth="1"/>
    <col min="7" max="7" width="15.21875" style="16" customWidth="1"/>
    <col min="8" max="8" width="16.33203125" style="16" customWidth="1"/>
    <col min="9" max="9" width="16.21875" style="16" customWidth="1"/>
    <col min="10" max="10" width="13.44140625" style="16" customWidth="1"/>
    <col min="11" max="11" width="15.44140625" style="16" customWidth="1"/>
    <col min="12" max="12" width="15.21875" style="16" customWidth="1"/>
    <col min="13" max="13" width="12.6640625" style="16" bestFit="1" customWidth="1"/>
    <col min="14" max="256" width="9.21875" style="16"/>
    <col min="257" max="257" width="7.33203125" style="16" customWidth="1"/>
    <col min="258" max="258" width="23.44140625" style="16" customWidth="1"/>
    <col min="259" max="259" width="7.21875" style="16" customWidth="1"/>
    <col min="260" max="260" width="7.77734375" style="16" customWidth="1"/>
    <col min="261" max="261" width="8.44140625" style="16" customWidth="1"/>
    <col min="262" max="262" width="16.77734375" style="16" customWidth="1"/>
    <col min="263" max="263" width="15.21875" style="16" customWidth="1"/>
    <col min="264" max="264" width="16.33203125" style="16" customWidth="1"/>
    <col min="265" max="265" width="16.21875" style="16" customWidth="1"/>
    <col min="266" max="266" width="13.44140625" style="16" customWidth="1"/>
    <col min="267" max="267" width="15.44140625" style="16" customWidth="1"/>
    <col min="268" max="268" width="15.21875" style="16" customWidth="1"/>
    <col min="269" max="512" width="9.21875" style="16"/>
    <col min="513" max="513" width="7.33203125" style="16" customWidth="1"/>
    <col min="514" max="514" width="23.44140625" style="16" customWidth="1"/>
    <col min="515" max="515" width="7.21875" style="16" customWidth="1"/>
    <col min="516" max="516" width="7.77734375" style="16" customWidth="1"/>
    <col min="517" max="517" width="8.44140625" style="16" customWidth="1"/>
    <col min="518" max="518" width="16.77734375" style="16" customWidth="1"/>
    <col min="519" max="519" width="15.21875" style="16" customWidth="1"/>
    <col min="520" max="520" width="16.33203125" style="16" customWidth="1"/>
    <col min="521" max="521" width="16.21875" style="16" customWidth="1"/>
    <col min="522" max="522" width="13.44140625" style="16" customWidth="1"/>
    <col min="523" max="523" width="15.44140625" style="16" customWidth="1"/>
    <col min="524" max="524" width="15.21875" style="16" customWidth="1"/>
    <col min="525" max="768" width="9.21875" style="16"/>
    <col min="769" max="769" width="7.33203125" style="16" customWidth="1"/>
    <col min="770" max="770" width="23.44140625" style="16" customWidth="1"/>
    <col min="771" max="771" width="7.21875" style="16" customWidth="1"/>
    <col min="772" max="772" width="7.77734375" style="16" customWidth="1"/>
    <col min="773" max="773" width="8.44140625" style="16" customWidth="1"/>
    <col min="774" max="774" width="16.77734375" style="16" customWidth="1"/>
    <col min="775" max="775" width="15.21875" style="16" customWidth="1"/>
    <col min="776" max="776" width="16.33203125" style="16" customWidth="1"/>
    <col min="777" max="777" width="16.21875" style="16" customWidth="1"/>
    <col min="778" max="778" width="13.44140625" style="16" customWidth="1"/>
    <col min="779" max="779" width="15.44140625" style="16" customWidth="1"/>
    <col min="780" max="780" width="15.21875" style="16" customWidth="1"/>
    <col min="781" max="1024" width="9.21875" style="16"/>
    <col min="1025" max="1025" width="7.33203125" style="16" customWidth="1"/>
    <col min="1026" max="1026" width="23.44140625" style="16" customWidth="1"/>
    <col min="1027" max="1027" width="7.21875" style="16" customWidth="1"/>
    <col min="1028" max="1028" width="7.77734375" style="16" customWidth="1"/>
    <col min="1029" max="1029" width="8.44140625" style="16" customWidth="1"/>
    <col min="1030" max="1030" width="16.77734375" style="16" customWidth="1"/>
    <col min="1031" max="1031" width="15.21875" style="16" customWidth="1"/>
    <col min="1032" max="1032" width="16.33203125" style="16" customWidth="1"/>
    <col min="1033" max="1033" width="16.21875" style="16" customWidth="1"/>
    <col min="1034" max="1034" width="13.44140625" style="16" customWidth="1"/>
    <col min="1035" max="1035" width="15.44140625" style="16" customWidth="1"/>
    <col min="1036" max="1036" width="15.21875" style="16" customWidth="1"/>
    <col min="1037" max="1280" width="9.21875" style="16"/>
    <col min="1281" max="1281" width="7.33203125" style="16" customWidth="1"/>
    <col min="1282" max="1282" width="23.44140625" style="16" customWidth="1"/>
    <col min="1283" max="1283" width="7.21875" style="16" customWidth="1"/>
    <col min="1284" max="1284" width="7.77734375" style="16" customWidth="1"/>
    <col min="1285" max="1285" width="8.44140625" style="16" customWidth="1"/>
    <col min="1286" max="1286" width="16.77734375" style="16" customWidth="1"/>
    <col min="1287" max="1287" width="15.21875" style="16" customWidth="1"/>
    <col min="1288" max="1288" width="16.33203125" style="16" customWidth="1"/>
    <col min="1289" max="1289" width="16.21875" style="16" customWidth="1"/>
    <col min="1290" max="1290" width="13.44140625" style="16" customWidth="1"/>
    <col min="1291" max="1291" width="15.44140625" style="16" customWidth="1"/>
    <col min="1292" max="1292" width="15.21875" style="16" customWidth="1"/>
    <col min="1293" max="1536" width="9.21875" style="16"/>
    <col min="1537" max="1537" width="7.33203125" style="16" customWidth="1"/>
    <col min="1538" max="1538" width="23.44140625" style="16" customWidth="1"/>
    <col min="1539" max="1539" width="7.21875" style="16" customWidth="1"/>
    <col min="1540" max="1540" width="7.77734375" style="16" customWidth="1"/>
    <col min="1541" max="1541" width="8.44140625" style="16" customWidth="1"/>
    <col min="1542" max="1542" width="16.77734375" style="16" customWidth="1"/>
    <col min="1543" max="1543" width="15.21875" style="16" customWidth="1"/>
    <col min="1544" max="1544" width="16.33203125" style="16" customWidth="1"/>
    <col min="1545" max="1545" width="16.21875" style="16" customWidth="1"/>
    <col min="1546" max="1546" width="13.44140625" style="16" customWidth="1"/>
    <col min="1547" max="1547" width="15.44140625" style="16" customWidth="1"/>
    <col min="1548" max="1548" width="15.21875" style="16" customWidth="1"/>
    <col min="1549" max="1792" width="9.21875" style="16"/>
    <col min="1793" max="1793" width="7.33203125" style="16" customWidth="1"/>
    <col min="1794" max="1794" width="23.44140625" style="16" customWidth="1"/>
    <col min="1795" max="1795" width="7.21875" style="16" customWidth="1"/>
    <col min="1796" max="1796" width="7.77734375" style="16" customWidth="1"/>
    <col min="1797" max="1797" width="8.44140625" style="16" customWidth="1"/>
    <col min="1798" max="1798" width="16.77734375" style="16" customWidth="1"/>
    <col min="1799" max="1799" width="15.21875" style="16" customWidth="1"/>
    <col min="1800" max="1800" width="16.33203125" style="16" customWidth="1"/>
    <col min="1801" max="1801" width="16.21875" style="16" customWidth="1"/>
    <col min="1802" max="1802" width="13.44140625" style="16" customWidth="1"/>
    <col min="1803" max="1803" width="15.44140625" style="16" customWidth="1"/>
    <col min="1804" max="1804" width="15.21875" style="16" customWidth="1"/>
    <col min="1805" max="2048" width="9.21875" style="16"/>
    <col min="2049" max="2049" width="7.33203125" style="16" customWidth="1"/>
    <col min="2050" max="2050" width="23.44140625" style="16" customWidth="1"/>
    <col min="2051" max="2051" width="7.21875" style="16" customWidth="1"/>
    <col min="2052" max="2052" width="7.77734375" style="16" customWidth="1"/>
    <col min="2053" max="2053" width="8.44140625" style="16" customWidth="1"/>
    <col min="2054" max="2054" width="16.77734375" style="16" customWidth="1"/>
    <col min="2055" max="2055" width="15.21875" style="16" customWidth="1"/>
    <col min="2056" max="2056" width="16.33203125" style="16" customWidth="1"/>
    <col min="2057" max="2057" width="16.21875" style="16" customWidth="1"/>
    <col min="2058" max="2058" width="13.44140625" style="16" customWidth="1"/>
    <col min="2059" max="2059" width="15.44140625" style="16" customWidth="1"/>
    <col min="2060" max="2060" width="15.21875" style="16" customWidth="1"/>
    <col min="2061" max="2304" width="9.21875" style="16"/>
    <col min="2305" max="2305" width="7.33203125" style="16" customWidth="1"/>
    <col min="2306" max="2306" width="23.44140625" style="16" customWidth="1"/>
    <col min="2307" max="2307" width="7.21875" style="16" customWidth="1"/>
    <col min="2308" max="2308" width="7.77734375" style="16" customWidth="1"/>
    <col min="2309" max="2309" width="8.44140625" style="16" customWidth="1"/>
    <col min="2310" max="2310" width="16.77734375" style="16" customWidth="1"/>
    <col min="2311" max="2311" width="15.21875" style="16" customWidth="1"/>
    <col min="2312" max="2312" width="16.33203125" style="16" customWidth="1"/>
    <col min="2313" max="2313" width="16.21875" style="16" customWidth="1"/>
    <col min="2314" max="2314" width="13.44140625" style="16" customWidth="1"/>
    <col min="2315" max="2315" width="15.44140625" style="16" customWidth="1"/>
    <col min="2316" max="2316" width="15.21875" style="16" customWidth="1"/>
    <col min="2317" max="2560" width="9.21875" style="16"/>
    <col min="2561" max="2561" width="7.33203125" style="16" customWidth="1"/>
    <col min="2562" max="2562" width="23.44140625" style="16" customWidth="1"/>
    <col min="2563" max="2563" width="7.21875" style="16" customWidth="1"/>
    <col min="2564" max="2564" width="7.77734375" style="16" customWidth="1"/>
    <col min="2565" max="2565" width="8.44140625" style="16" customWidth="1"/>
    <col min="2566" max="2566" width="16.77734375" style="16" customWidth="1"/>
    <col min="2567" max="2567" width="15.21875" style="16" customWidth="1"/>
    <col min="2568" max="2568" width="16.33203125" style="16" customWidth="1"/>
    <col min="2569" max="2569" width="16.21875" style="16" customWidth="1"/>
    <col min="2570" max="2570" width="13.44140625" style="16" customWidth="1"/>
    <col min="2571" max="2571" width="15.44140625" style="16" customWidth="1"/>
    <col min="2572" max="2572" width="15.21875" style="16" customWidth="1"/>
    <col min="2573" max="2816" width="9.21875" style="16"/>
    <col min="2817" max="2817" width="7.33203125" style="16" customWidth="1"/>
    <col min="2818" max="2818" width="23.44140625" style="16" customWidth="1"/>
    <col min="2819" max="2819" width="7.21875" style="16" customWidth="1"/>
    <col min="2820" max="2820" width="7.77734375" style="16" customWidth="1"/>
    <col min="2821" max="2821" width="8.44140625" style="16" customWidth="1"/>
    <col min="2822" max="2822" width="16.77734375" style="16" customWidth="1"/>
    <col min="2823" max="2823" width="15.21875" style="16" customWidth="1"/>
    <col min="2824" max="2824" width="16.33203125" style="16" customWidth="1"/>
    <col min="2825" max="2825" width="16.21875" style="16" customWidth="1"/>
    <col min="2826" max="2826" width="13.44140625" style="16" customWidth="1"/>
    <col min="2827" max="2827" width="15.44140625" style="16" customWidth="1"/>
    <col min="2828" max="2828" width="15.21875" style="16" customWidth="1"/>
    <col min="2829" max="3072" width="9.21875" style="16"/>
    <col min="3073" max="3073" width="7.33203125" style="16" customWidth="1"/>
    <col min="3074" max="3074" width="23.44140625" style="16" customWidth="1"/>
    <col min="3075" max="3075" width="7.21875" style="16" customWidth="1"/>
    <col min="3076" max="3076" width="7.77734375" style="16" customWidth="1"/>
    <col min="3077" max="3077" width="8.44140625" style="16" customWidth="1"/>
    <col min="3078" max="3078" width="16.77734375" style="16" customWidth="1"/>
    <col min="3079" max="3079" width="15.21875" style="16" customWidth="1"/>
    <col min="3080" max="3080" width="16.33203125" style="16" customWidth="1"/>
    <col min="3081" max="3081" width="16.21875" style="16" customWidth="1"/>
    <col min="3082" max="3082" width="13.44140625" style="16" customWidth="1"/>
    <col min="3083" max="3083" width="15.44140625" style="16" customWidth="1"/>
    <col min="3084" max="3084" width="15.21875" style="16" customWidth="1"/>
    <col min="3085" max="3328" width="9.21875" style="16"/>
    <col min="3329" max="3329" width="7.33203125" style="16" customWidth="1"/>
    <col min="3330" max="3330" width="23.44140625" style="16" customWidth="1"/>
    <col min="3331" max="3331" width="7.21875" style="16" customWidth="1"/>
    <col min="3332" max="3332" width="7.77734375" style="16" customWidth="1"/>
    <col min="3333" max="3333" width="8.44140625" style="16" customWidth="1"/>
    <col min="3334" max="3334" width="16.77734375" style="16" customWidth="1"/>
    <col min="3335" max="3335" width="15.21875" style="16" customWidth="1"/>
    <col min="3336" max="3336" width="16.33203125" style="16" customWidth="1"/>
    <col min="3337" max="3337" width="16.21875" style="16" customWidth="1"/>
    <col min="3338" max="3338" width="13.44140625" style="16" customWidth="1"/>
    <col min="3339" max="3339" width="15.44140625" style="16" customWidth="1"/>
    <col min="3340" max="3340" width="15.21875" style="16" customWidth="1"/>
    <col min="3341" max="3584" width="9.21875" style="16"/>
    <col min="3585" max="3585" width="7.33203125" style="16" customWidth="1"/>
    <col min="3586" max="3586" width="23.44140625" style="16" customWidth="1"/>
    <col min="3587" max="3587" width="7.21875" style="16" customWidth="1"/>
    <col min="3588" max="3588" width="7.77734375" style="16" customWidth="1"/>
    <col min="3589" max="3589" width="8.44140625" style="16" customWidth="1"/>
    <col min="3590" max="3590" width="16.77734375" style="16" customWidth="1"/>
    <col min="3591" max="3591" width="15.21875" style="16" customWidth="1"/>
    <col min="3592" max="3592" width="16.33203125" style="16" customWidth="1"/>
    <col min="3593" max="3593" width="16.21875" style="16" customWidth="1"/>
    <col min="3594" max="3594" width="13.44140625" style="16" customWidth="1"/>
    <col min="3595" max="3595" width="15.44140625" style="16" customWidth="1"/>
    <col min="3596" max="3596" width="15.21875" style="16" customWidth="1"/>
    <col min="3597" max="3840" width="9.21875" style="16"/>
    <col min="3841" max="3841" width="7.33203125" style="16" customWidth="1"/>
    <col min="3842" max="3842" width="23.44140625" style="16" customWidth="1"/>
    <col min="3843" max="3843" width="7.21875" style="16" customWidth="1"/>
    <col min="3844" max="3844" width="7.77734375" style="16" customWidth="1"/>
    <col min="3845" max="3845" width="8.44140625" style="16" customWidth="1"/>
    <col min="3846" max="3846" width="16.77734375" style="16" customWidth="1"/>
    <col min="3847" max="3847" width="15.21875" style="16" customWidth="1"/>
    <col min="3848" max="3848" width="16.33203125" style="16" customWidth="1"/>
    <col min="3849" max="3849" width="16.21875" style="16" customWidth="1"/>
    <col min="3850" max="3850" width="13.44140625" style="16" customWidth="1"/>
    <col min="3851" max="3851" width="15.44140625" style="16" customWidth="1"/>
    <col min="3852" max="3852" width="15.21875" style="16" customWidth="1"/>
    <col min="3853" max="4096" width="9.21875" style="16"/>
    <col min="4097" max="4097" width="7.33203125" style="16" customWidth="1"/>
    <col min="4098" max="4098" width="23.44140625" style="16" customWidth="1"/>
    <col min="4099" max="4099" width="7.21875" style="16" customWidth="1"/>
    <col min="4100" max="4100" width="7.77734375" style="16" customWidth="1"/>
    <col min="4101" max="4101" width="8.44140625" style="16" customWidth="1"/>
    <col min="4102" max="4102" width="16.77734375" style="16" customWidth="1"/>
    <col min="4103" max="4103" width="15.21875" style="16" customWidth="1"/>
    <col min="4104" max="4104" width="16.33203125" style="16" customWidth="1"/>
    <col min="4105" max="4105" width="16.21875" style="16" customWidth="1"/>
    <col min="4106" max="4106" width="13.44140625" style="16" customWidth="1"/>
    <col min="4107" max="4107" width="15.44140625" style="16" customWidth="1"/>
    <col min="4108" max="4108" width="15.21875" style="16" customWidth="1"/>
    <col min="4109" max="4352" width="9.21875" style="16"/>
    <col min="4353" max="4353" width="7.33203125" style="16" customWidth="1"/>
    <col min="4354" max="4354" width="23.44140625" style="16" customWidth="1"/>
    <col min="4355" max="4355" width="7.21875" style="16" customWidth="1"/>
    <col min="4356" max="4356" width="7.77734375" style="16" customWidth="1"/>
    <col min="4357" max="4357" width="8.44140625" style="16" customWidth="1"/>
    <col min="4358" max="4358" width="16.77734375" style="16" customWidth="1"/>
    <col min="4359" max="4359" width="15.21875" style="16" customWidth="1"/>
    <col min="4360" max="4360" width="16.33203125" style="16" customWidth="1"/>
    <col min="4361" max="4361" width="16.21875" style="16" customWidth="1"/>
    <col min="4362" max="4362" width="13.44140625" style="16" customWidth="1"/>
    <col min="4363" max="4363" width="15.44140625" style="16" customWidth="1"/>
    <col min="4364" max="4364" width="15.21875" style="16" customWidth="1"/>
    <col min="4365" max="4608" width="9.21875" style="16"/>
    <col min="4609" max="4609" width="7.33203125" style="16" customWidth="1"/>
    <col min="4610" max="4610" width="23.44140625" style="16" customWidth="1"/>
    <col min="4611" max="4611" width="7.21875" style="16" customWidth="1"/>
    <col min="4612" max="4612" width="7.77734375" style="16" customWidth="1"/>
    <col min="4613" max="4613" width="8.44140625" style="16" customWidth="1"/>
    <col min="4614" max="4614" width="16.77734375" style="16" customWidth="1"/>
    <col min="4615" max="4615" width="15.21875" style="16" customWidth="1"/>
    <col min="4616" max="4616" width="16.33203125" style="16" customWidth="1"/>
    <col min="4617" max="4617" width="16.21875" style="16" customWidth="1"/>
    <col min="4618" max="4618" width="13.44140625" style="16" customWidth="1"/>
    <col min="4619" max="4619" width="15.44140625" style="16" customWidth="1"/>
    <col min="4620" max="4620" width="15.21875" style="16" customWidth="1"/>
    <col min="4621" max="4864" width="9.21875" style="16"/>
    <col min="4865" max="4865" width="7.33203125" style="16" customWidth="1"/>
    <col min="4866" max="4866" width="23.44140625" style="16" customWidth="1"/>
    <col min="4867" max="4867" width="7.21875" style="16" customWidth="1"/>
    <col min="4868" max="4868" width="7.77734375" style="16" customWidth="1"/>
    <col min="4869" max="4869" width="8.44140625" style="16" customWidth="1"/>
    <col min="4870" max="4870" width="16.77734375" style="16" customWidth="1"/>
    <col min="4871" max="4871" width="15.21875" style="16" customWidth="1"/>
    <col min="4872" max="4872" width="16.33203125" style="16" customWidth="1"/>
    <col min="4873" max="4873" width="16.21875" style="16" customWidth="1"/>
    <col min="4874" max="4874" width="13.44140625" style="16" customWidth="1"/>
    <col min="4875" max="4875" width="15.44140625" style="16" customWidth="1"/>
    <col min="4876" max="4876" width="15.21875" style="16" customWidth="1"/>
    <col min="4877" max="5120" width="9.21875" style="16"/>
    <col min="5121" max="5121" width="7.33203125" style="16" customWidth="1"/>
    <col min="5122" max="5122" width="23.44140625" style="16" customWidth="1"/>
    <col min="5123" max="5123" width="7.21875" style="16" customWidth="1"/>
    <col min="5124" max="5124" width="7.77734375" style="16" customWidth="1"/>
    <col min="5125" max="5125" width="8.44140625" style="16" customWidth="1"/>
    <col min="5126" max="5126" width="16.77734375" style="16" customWidth="1"/>
    <col min="5127" max="5127" width="15.21875" style="16" customWidth="1"/>
    <col min="5128" max="5128" width="16.33203125" style="16" customWidth="1"/>
    <col min="5129" max="5129" width="16.21875" style="16" customWidth="1"/>
    <col min="5130" max="5130" width="13.44140625" style="16" customWidth="1"/>
    <col min="5131" max="5131" width="15.44140625" style="16" customWidth="1"/>
    <col min="5132" max="5132" width="15.21875" style="16" customWidth="1"/>
    <col min="5133" max="5376" width="9.21875" style="16"/>
    <col min="5377" max="5377" width="7.33203125" style="16" customWidth="1"/>
    <col min="5378" max="5378" width="23.44140625" style="16" customWidth="1"/>
    <col min="5379" max="5379" width="7.21875" style="16" customWidth="1"/>
    <col min="5380" max="5380" width="7.77734375" style="16" customWidth="1"/>
    <col min="5381" max="5381" width="8.44140625" style="16" customWidth="1"/>
    <col min="5382" max="5382" width="16.77734375" style="16" customWidth="1"/>
    <col min="5383" max="5383" width="15.21875" style="16" customWidth="1"/>
    <col min="5384" max="5384" width="16.33203125" style="16" customWidth="1"/>
    <col min="5385" max="5385" width="16.21875" style="16" customWidth="1"/>
    <col min="5386" max="5386" width="13.44140625" style="16" customWidth="1"/>
    <col min="5387" max="5387" width="15.44140625" style="16" customWidth="1"/>
    <col min="5388" max="5388" width="15.21875" style="16" customWidth="1"/>
    <col min="5389" max="5632" width="9.21875" style="16"/>
    <col min="5633" max="5633" width="7.33203125" style="16" customWidth="1"/>
    <col min="5634" max="5634" width="23.44140625" style="16" customWidth="1"/>
    <col min="5635" max="5635" width="7.21875" style="16" customWidth="1"/>
    <col min="5636" max="5636" width="7.77734375" style="16" customWidth="1"/>
    <col min="5637" max="5637" width="8.44140625" style="16" customWidth="1"/>
    <col min="5638" max="5638" width="16.77734375" style="16" customWidth="1"/>
    <col min="5639" max="5639" width="15.21875" style="16" customWidth="1"/>
    <col min="5640" max="5640" width="16.33203125" style="16" customWidth="1"/>
    <col min="5641" max="5641" width="16.21875" style="16" customWidth="1"/>
    <col min="5642" max="5642" width="13.44140625" style="16" customWidth="1"/>
    <col min="5643" max="5643" width="15.44140625" style="16" customWidth="1"/>
    <col min="5644" max="5644" width="15.21875" style="16" customWidth="1"/>
    <col min="5645" max="5888" width="9.21875" style="16"/>
    <col min="5889" max="5889" width="7.33203125" style="16" customWidth="1"/>
    <col min="5890" max="5890" width="23.44140625" style="16" customWidth="1"/>
    <col min="5891" max="5891" width="7.21875" style="16" customWidth="1"/>
    <col min="5892" max="5892" width="7.77734375" style="16" customWidth="1"/>
    <col min="5893" max="5893" width="8.44140625" style="16" customWidth="1"/>
    <col min="5894" max="5894" width="16.77734375" style="16" customWidth="1"/>
    <col min="5895" max="5895" width="15.21875" style="16" customWidth="1"/>
    <col min="5896" max="5896" width="16.33203125" style="16" customWidth="1"/>
    <col min="5897" max="5897" width="16.21875" style="16" customWidth="1"/>
    <col min="5898" max="5898" width="13.44140625" style="16" customWidth="1"/>
    <col min="5899" max="5899" width="15.44140625" style="16" customWidth="1"/>
    <col min="5900" max="5900" width="15.21875" style="16" customWidth="1"/>
    <col min="5901" max="6144" width="9.21875" style="16"/>
    <col min="6145" max="6145" width="7.33203125" style="16" customWidth="1"/>
    <col min="6146" max="6146" width="23.44140625" style="16" customWidth="1"/>
    <col min="6147" max="6147" width="7.21875" style="16" customWidth="1"/>
    <col min="6148" max="6148" width="7.77734375" style="16" customWidth="1"/>
    <col min="6149" max="6149" width="8.44140625" style="16" customWidth="1"/>
    <col min="6150" max="6150" width="16.77734375" style="16" customWidth="1"/>
    <col min="6151" max="6151" width="15.21875" style="16" customWidth="1"/>
    <col min="6152" max="6152" width="16.33203125" style="16" customWidth="1"/>
    <col min="6153" max="6153" width="16.21875" style="16" customWidth="1"/>
    <col min="6154" max="6154" width="13.44140625" style="16" customWidth="1"/>
    <col min="6155" max="6155" width="15.44140625" style="16" customWidth="1"/>
    <col min="6156" max="6156" width="15.21875" style="16" customWidth="1"/>
    <col min="6157" max="6400" width="9.21875" style="16"/>
    <col min="6401" max="6401" width="7.33203125" style="16" customWidth="1"/>
    <col min="6402" max="6402" width="23.44140625" style="16" customWidth="1"/>
    <col min="6403" max="6403" width="7.21875" style="16" customWidth="1"/>
    <col min="6404" max="6404" width="7.77734375" style="16" customWidth="1"/>
    <col min="6405" max="6405" width="8.44140625" style="16" customWidth="1"/>
    <col min="6406" max="6406" width="16.77734375" style="16" customWidth="1"/>
    <col min="6407" max="6407" width="15.21875" style="16" customWidth="1"/>
    <col min="6408" max="6408" width="16.33203125" style="16" customWidth="1"/>
    <col min="6409" max="6409" width="16.21875" style="16" customWidth="1"/>
    <col min="6410" max="6410" width="13.44140625" style="16" customWidth="1"/>
    <col min="6411" max="6411" width="15.44140625" style="16" customWidth="1"/>
    <col min="6412" max="6412" width="15.21875" style="16" customWidth="1"/>
    <col min="6413" max="6656" width="9.21875" style="16"/>
    <col min="6657" max="6657" width="7.33203125" style="16" customWidth="1"/>
    <col min="6658" max="6658" width="23.44140625" style="16" customWidth="1"/>
    <col min="6659" max="6659" width="7.21875" style="16" customWidth="1"/>
    <col min="6660" max="6660" width="7.77734375" style="16" customWidth="1"/>
    <col min="6661" max="6661" width="8.44140625" style="16" customWidth="1"/>
    <col min="6662" max="6662" width="16.77734375" style="16" customWidth="1"/>
    <col min="6663" max="6663" width="15.21875" style="16" customWidth="1"/>
    <col min="6664" max="6664" width="16.33203125" style="16" customWidth="1"/>
    <col min="6665" max="6665" width="16.21875" style="16" customWidth="1"/>
    <col min="6666" max="6666" width="13.44140625" style="16" customWidth="1"/>
    <col min="6667" max="6667" width="15.44140625" style="16" customWidth="1"/>
    <col min="6668" max="6668" width="15.21875" style="16" customWidth="1"/>
    <col min="6669" max="6912" width="9.21875" style="16"/>
    <col min="6913" max="6913" width="7.33203125" style="16" customWidth="1"/>
    <col min="6914" max="6914" width="23.44140625" style="16" customWidth="1"/>
    <col min="6915" max="6915" width="7.21875" style="16" customWidth="1"/>
    <col min="6916" max="6916" width="7.77734375" style="16" customWidth="1"/>
    <col min="6917" max="6917" width="8.44140625" style="16" customWidth="1"/>
    <col min="6918" max="6918" width="16.77734375" style="16" customWidth="1"/>
    <col min="6919" max="6919" width="15.21875" style="16" customWidth="1"/>
    <col min="6920" max="6920" width="16.33203125" style="16" customWidth="1"/>
    <col min="6921" max="6921" width="16.21875" style="16" customWidth="1"/>
    <col min="6922" max="6922" width="13.44140625" style="16" customWidth="1"/>
    <col min="6923" max="6923" width="15.44140625" style="16" customWidth="1"/>
    <col min="6924" max="6924" width="15.21875" style="16" customWidth="1"/>
    <col min="6925" max="7168" width="9.21875" style="16"/>
    <col min="7169" max="7169" width="7.33203125" style="16" customWidth="1"/>
    <col min="7170" max="7170" width="23.44140625" style="16" customWidth="1"/>
    <col min="7171" max="7171" width="7.21875" style="16" customWidth="1"/>
    <col min="7172" max="7172" width="7.77734375" style="16" customWidth="1"/>
    <col min="7173" max="7173" width="8.44140625" style="16" customWidth="1"/>
    <col min="7174" max="7174" width="16.77734375" style="16" customWidth="1"/>
    <col min="7175" max="7175" width="15.21875" style="16" customWidth="1"/>
    <col min="7176" max="7176" width="16.33203125" style="16" customWidth="1"/>
    <col min="7177" max="7177" width="16.21875" style="16" customWidth="1"/>
    <col min="7178" max="7178" width="13.44140625" style="16" customWidth="1"/>
    <col min="7179" max="7179" width="15.44140625" style="16" customWidth="1"/>
    <col min="7180" max="7180" width="15.21875" style="16" customWidth="1"/>
    <col min="7181" max="7424" width="9.21875" style="16"/>
    <col min="7425" max="7425" width="7.33203125" style="16" customWidth="1"/>
    <col min="7426" max="7426" width="23.44140625" style="16" customWidth="1"/>
    <col min="7427" max="7427" width="7.21875" style="16" customWidth="1"/>
    <col min="7428" max="7428" width="7.77734375" style="16" customWidth="1"/>
    <col min="7429" max="7429" width="8.44140625" style="16" customWidth="1"/>
    <col min="7430" max="7430" width="16.77734375" style="16" customWidth="1"/>
    <col min="7431" max="7431" width="15.21875" style="16" customWidth="1"/>
    <col min="7432" max="7432" width="16.33203125" style="16" customWidth="1"/>
    <col min="7433" max="7433" width="16.21875" style="16" customWidth="1"/>
    <col min="7434" max="7434" width="13.44140625" style="16" customWidth="1"/>
    <col min="7435" max="7435" width="15.44140625" style="16" customWidth="1"/>
    <col min="7436" max="7436" width="15.21875" style="16" customWidth="1"/>
    <col min="7437" max="7680" width="9.21875" style="16"/>
    <col min="7681" max="7681" width="7.33203125" style="16" customWidth="1"/>
    <col min="7682" max="7682" width="23.44140625" style="16" customWidth="1"/>
    <col min="7683" max="7683" width="7.21875" style="16" customWidth="1"/>
    <col min="7684" max="7684" width="7.77734375" style="16" customWidth="1"/>
    <col min="7685" max="7685" width="8.44140625" style="16" customWidth="1"/>
    <col min="7686" max="7686" width="16.77734375" style="16" customWidth="1"/>
    <col min="7687" max="7687" width="15.21875" style="16" customWidth="1"/>
    <col min="7688" max="7688" width="16.33203125" style="16" customWidth="1"/>
    <col min="7689" max="7689" width="16.21875" style="16" customWidth="1"/>
    <col min="7690" max="7690" width="13.44140625" style="16" customWidth="1"/>
    <col min="7691" max="7691" width="15.44140625" style="16" customWidth="1"/>
    <col min="7692" max="7692" width="15.21875" style="16" customWidth="1"/>
    <col min="7693" max="7936" width="9.21875" style="16"/>
    <col min="7937" max="7937" width="7.33203125" style="16" customWidth="1"/>
    <col min="7938" max="7938" width="23.44140625" style="16" customWidth="1"/>
    <col min="7939" max="7939" width="7.21875" style="16" customWidth="1"/>
    <col min="7940" max="7940" width="7.77734375" style="16" customWidth="1"/>
    <col min="7941" max="7941" width="8.44140625" style="16" customWidth="1"/>
    <col min="7942" max="7942" width="16.77734375" style="16" customWidth="1"/>
    <col min="7943" max="7943" width="15.21875" style="16" customWidth="1"/>
    <col min="7944" max="7944" width="16.33203125" style="16" customWidth="1"/>
    <col min="7945" max="7945" width="16.21875" style="16" customWidth="1"/>
    <col min="7946" max="7946" width="13.44140625" style="16" customWidth="1"/>
    <col min="7947" max="7947" width="15.44140625" style="16" customWidth="1"/>
    <col min="7948" max="7948" width="15.21875" style="16" customWidth="1"/>
    <col min="7949" max="8192" width="9.21875" style="16"/>
    <col min="8193" max="8193" width="7.33203125" style="16" customWidth="1"/>
    <col min="8194" max="8194" width="23.44140625" style="16" customWidth="1"/>
    <col min="8195" max="8195" width="7.21875" style="16" customWidth="1"/>
    <col min="8196" max="8196" width="7.77734375" style="16" customWidth="1"/>
    <col min="8197" max="8197" width="8.44140625" style="16" customWidth="1"/>
    <col min="8198" max="8198" width="16.77734375" style="16" customWidth="1"/>
    <col min="8199" max="8199" width="15.21875" style="16" customWidth="1"/>
    <col min="8200" max="8200" width="16.33203125" style="16" customWidth="1"/>
    <col min="8201" max="8201" width="16.21875" style="16" customWidth="1"/>
    <col min="8202" max="8202" width="13.44140625" style="16" customWidth="1"/>
    <col min="8203" max="8203" width="15.44140625" style="16" customWidth="1"/>
    <col min="8204" max="8204" width="15.21875" style="16" customWidth="1"/>
    <col min="8205" max="8448" width="9.21875" style="16"/>
    <col min="8449" max="8449" width="7.33203125" style="16" customWidth="1"/>
    <col min="8450" max="8450" width="23.44140625" style="16" customWidth="1"/>
    <col min="8451" max="8451" width="7.21875" style="16" customWidth="1"/>
    <col min="8452" max="8452" width="7.77734375" style="16" customWidth="1"/>
    <col min="8453" max="8453" width="8.44140625" style="16" customWidth="1"/>
    <col min="8454" max="8454" width="16.77734375" style="16" customWidth="1"/>
    <col min="8455" max="8455" width="15.21875" style="16" customWidth="1"/>
    <col min="8456" max="8456" width="16.33203125" style="16" customWidth="1"/>
    <col min="8457" max="8457" width="16.21875" style="16" customWidth="1"/>
    <col min="8458" max="8458" width="13.44140625" style="16" customWidth="1"/>
    <col min="8459" max="8459" width="15.44140625" style="16" customWidth="1"/>
    <col min="8460" max="8460" width="15.21875" style="16" customWidth="1"/>
    <col min="8461" max="8704" width="9.21875" style="16"/>
    <col min="8705" max="8705" width="7.33203125" style="16" customWidth="1"/>
    <col min="8706" max="8706" width="23.44140625" style="16" customWidth="1"/>
    <col min="8707" max="8707" width="7.21875" style="16" customWidth="1"/>
    <col min="8708" max="8708" width="7.77734375" style="16" customWidth="1"/>
    <col min="8709" max="8709" width="8.44140625" style="16" customWidth="1"/>
    <col min="8710" max="8710" width="16.77734375" style="16" customWidth="1"/>
    <col min="8711" max="8711" width="15.21875" style="16" customWidth="1"/>
    <col min="8712" max="8712" width="16.33203125" style="16" customWidth="1"/>
    <col min="8713" max="8713" width="16.21875" style="16" customWidth="1"/>
    <col min="8714" max="8714" width="13.44140625" style="16" customWidth="1"/>
    <col min="8715" max="8715" width="15.44140625" style="16" customWidth="1"/>
    <col min="8716" max="8716" width="15.21875" style="16" customWidth="1"/>
    <col min="8717" max="8960" width="9.21875" style="16"/>
    <col min="8961" max="8961" width="7.33203125" style="16" customWidth="1"/>
    <col min="8962" max="8962" width="23.44140625" style="16" customWidth="1"/>
    <col min="8963" max="8963" width="7.21875" style="16" customWidth="1"/>
    <col min="8964" max="8964" width="7.77734375" style="16" customWidth="1"/>
    <col min="8965" max="8965" width="8.44140625" style="16" customWidth="1"/>
    <col min="8966" max="8966" width="16.77734375" style="16" customWidth="1"/>
    <col min="8967" max="8967" width="15.21875" style="16" customWidth="1"/>
    <col min="8968" max="8968" width="16.33203125" style="16" customWidth="1"/>
    <col min="8969" max="8969" width="16.21875" style="16" customWidth="1"/>
    <col min="8970" max="8970" width="13.44140625" style="16" customWidth="1"/>
    <col min="8971" max="8971" width="15.44140625" style="16" customWidth="1"/>
    <col min="8972" max="8972" width="15.21875" style="16" customWidth="1"/>
    <col min="8973" max="9216" width="9.21875" style="16"/>
    <col min="9217" max="9217" width="7.33203125" style="16" customWidth="1"/>
    <col min="9218" max="9218" width="23.44140625" style="16" customWidth="1"/>
    <col min="9219" max="9219" width="7.21875" style="16" customWidth="1"/>
    <col min="9220" max="9220" width="7.77734375" style="16" customWidth="1"/>
    <col min="9221" max="9221" width="8.44140625" style="16" customWidth="1"/>
    <col min="9222" max="9222" width="16.77734375" style="16" customWidth="1"/>
    <col min="9223" max="9223" width="15.21875" style="16" customWidth="1"/>
    <col min="9224" max="9224" width="16.33203125" style="16" customWidth="1"/>
    <col min="9225" max="9225" width="16.21875" style="16" customWidth="1"/>
    <col min="9226" max="9226" width="13.44140625" style="16" customWidth="1"/>
    <col min="9227" max="9227" width="15.44140625" style="16" customWidth="1"/>
    <col min="9228" max="9228" width="15.21875" style="16" customWidth="1"/>
    <col min="9229" max="9472" width="9.21875" style="16"/>
    <col min="9473" max="9473" width="7.33203125" style="16" customWidth="1"/>
    <col min="9474" max="9474" width="23.44140625" style="16" customWidth="1"/>
    <col min="9475" max="9475" width="7.21875" style="16" customWidth="1"/>
    <col min="9476" max="9476" width="7.77734375" style="16" customWidth="1"/>
    <col min="9477" max="9477" width="8.44140625" style="16" customWidth="1"/>
    <col min="9478" max="9478" width="16.77734375" style="16" customWidth="1"/>
    <col min="9479" max="9479" width="15.21875" style="16" customWidth="1"/>
    <col min="9480" max="9480" width="16.33203125" style="16" customWidth="1"/>
    <col min="9481" max="9481" width="16.21875" style="16" customWidth="1"/>
    <col min="9482" max="9482" width="13.44140625" style="16" customWidth="1"/>
    <col min="9483" max="9483" width="15.44140625" style="16" customWidth="1"/>
    <col min="9484" max="9484" width="15.21875" style="16" customWidth="1"/>
    <col min="9485" max="9728" width="9.21875" style="16"/>
    <col min="9729" max="9729" width="7.33203125" style="16" customWidth="1"/>
    <col min="9730" max="9730" width="23.44140625" style="16" customWidth="1"/>
    <col min="9731" max="9731" width="7.21875" style="16" customWidth="1"/>
    <col min="9732" max="9732" width="7.77734375" style="16" customWidth="1"/>
    <col min="9733" max="9733" width="8.44140625" style="16" customWidth="1"/>
    <col min="9734" max="9734" width="16.77734375" style="16" customWidth="1"/>
    <col min="9735" max="9735" width="15.21875" style="16" customWidth="1"/>
    <col min="9736" max="9736" width="16.33203125" style="16" customWidth="1"/>
    <col min="9737" max="9737" width="16.21875" style="16" customWidth="1"/>
    <col min="9738" max="9738" width="13.44140625" style="16" customWidth="1"/>
    <col min="9739" max="9739" width="15.44140625" style="16" customWidth="1"/>
    <col min="9740" max="9740" width="15.21875" style="16" customWidth="1"/>
    <col min="9741" max="9984" width="9.21875" style="16"/>
    <col min="9985" max="9985" width="7.33203125" style="16" customWidth="1"/>
    <col min="9986" max="9986" width="23.44140625" style="16" customWidth="1"/>
    <col min="9987" max="9987" width="7.21875" style="16" customWidth="1"/>
    <col min="9988" max="9988" width="7.77734375" style="16" customWidth="1"/>
    <col min="9989" max="9989" width="8.44140625" style="16" customWidth="1"/>
    <col min="9990" max="9990" width="16.77734375" style="16" customWidth="1"/>
    <col min="9991" max="9991" width="15.21875" style="16" customWidth="1"/>
    <col min="9992" max="9992" width="16.33203125" style="16" customWidth="1"/>
    <col min="9993" max="9993" width="16.21875" style="16" customWidth="1"/>
    <col min="9994" max="9994" width="13.44140625" style="16" customWidth="1"/>
    <col min="9995" max="9995" width="15.44140625" style="16" customWidth="1"/>
    <col min="9996" max="9996" width="15.21875" style="16" customWidth="1"/>
    <col min="9997" max="10240" width="9.21875" style="16"/>
    <col min="10241" max="10241" width="7.33203125" style="16" customWidth="1"/>
    <col min="10242" max="10242" width="23.44140625" style="16" customWidth="1"/>
    <col min="10243" max="10243" width="7.21875" style="16" customWidth="1"/>
    <col min="10244" max="10244" width="7.77734375" style="16" customWidth="1"/>
    <col min="10245" max="10245" width="8.44140625" style="16" customWidth="1"/>
    <col min="10246" max="10246" width="16.77734375" style="16" customWidth="1"/>
    <col min="10247" max="10247" width="15.21875" style="16" customWidth="1"/>
    <col min="10248" max="10248" width="16.33203125" style="16" customWidth="1"/>
    <col min="10249" max="10249" width="16.21875" style="16" customWidth="1"/>
    <col min="10250" max="10250" width="13.44140625" style="16" customWidth="1"/>
    <col min="10251" max="10251" width="15.44140625" style="16" customWidth="1"/>
    <col min="10252" max="10252" width="15.21875" style="16" customWidth="1"/>
    <col min="10253" max="10496" width="9.21875" style="16"/>
    <col min="10497" max="10497" width="7.33203125" style="16" customWidth="1"/>
    <col min="10498" max="10498" width="23.44140625" style="16" customWidth="1"/>
    <col min="10499" max="10499" width="7.21875" style="16" customWidth="1"/>
    <col min="10500" max="10500" width="7.77734375" style="16" customWidth="1"/>
    <col min="10501" max="10501" width="8.44140625" style="16" customWidth="1"/>
    <col min="10502" max="10502" width="16.77734375" style="16" customWidth="1"/>
    <col min="10503" max="10503" width="15.21875" style="16" customWidth="1"/>
    <col min="10504" max="10504" width="16.33203125" style="16" customWidth="1"/>
    <col min="10505" max="10505" width="16.21875" style="16" customWidth="1"/>
    <col min="10506" max="10506" width="13.44140625" style="16" customWidth="1"/>
    <col min="10507" max="10507" width="15.44140625" style="16" customWidth="1"/>
    <col min="10508" max="10508" width="15.21875" style="16" customWidth="1"/>
    <col min="10509" max="10752" width="9.21875" style="16"/>
    <col min="10753" max="10753" width="7.33203125" style="16" customWidth="1"/>
    <col min="10754" max="10754" width="23.44140625" style="16" customWidth="1"/>
    <col min="10755" max="10755" width="7.21875" style="16" customWidth="1"/>
    <col min="10756" max="10756" width="7.77734375" style="16" customWidth="1"/>
    <col min="10757" max="10757" width="8.44140625" style="16" customWidth="1"/>
    <col min="10758" max="10758" width="16.77734375" style="16" customWidth="1"/>
    <col min="10759" max="10759" width="15.21875" style="16" customWidth="1"/>
    <col min="10760" max="10760" width="16.33203125" style="16" customWidth="1"/>
    <col min="10761" max="10761" width="16.21875" style="16" customWidth="1"/>
    <col min="10762" max="10762" width="13.44140625" style="16" customWidth="1"/>
    <col min="10763" max="10763" width="15.44140625" style="16" customWidth="1"/>
    <col min="10764" max="10764" width="15.21875" style="16" customWidth="1"/>
    <col min="10765" max="11008" width="9.21875" style="16"/>
    <col min="11009" max="11009" width="7.33203125" style="16" customWidth="1"/>
    <col min="11010" max="11010" width="23.44140625" style="16" customWidth="1"/>
    <col min="11011" max="11011" width="7.21875" style="16" customWidth="1"/>
    <col min="11012" max="11012" width="7.77734375" style="16" customWidth="1"/>
    <col min="11013" max="11013" width="8.44140625" style="16" customWidth="1"/>
    <col min="11014" max="11014" width="16.77734375" style="16" customWidth="1"/>
    <col min="11015" max="11015" width="15.21875" style="16" customWidth="1"/>
    <col min="11016" max="11016" width="16.33203125" style="16" customWidth="1"/>
    <col min="11017" max="11017" width="16.21875" style="16" customWidth="1"/>
    <col min="11018" max="11018" width="13.44140625" style="16" customWidth="1"/>
    <col min="11019" max="11019" width="15.44140625" style="16" customWidth="1"/>
    <col min="11020" max="11020" width="15.21875" style="16" customWidth="1"/>
    <col min="11021" max="11264" width="9.21875" style="16"/>
    <col min="11265" max="11265" width="7.33203125" style="16" customWidth="1"/>
    <col min="11266" max="11266" width="23.44140625" style="16" customWidth="1"/>
    <col min="11267" max="11267" width="7.21875" style="16" customWidth="1"/>
    <col min="11268" max="11268" width="7.77734375" style="16" customWidth="1"/>
    <col min="11269" max="11269" width="8.44140625" style="16" customWidth="1"/>
    <col min="11270" max="11270" width="16.77734375" style="16" customWidth="1"/>
    <col min="11271" max="11271" width="15.21875" style="16" customWidth="1"/>
    <col min="11272" max="11272" width="16.33203125" style="16" customWidth="1"/>
    <col min="11273" max="11273" width="16.21875" style="16" customWidth="1"/>
    <col min="11274" max="11274" width="13.44140625" style="16" customWidth="1"/>
    <col min="11275" max="11275" width="15.44140625" style="16" customWidth="1"/>
    <col min="11276" max="11276" width="15.21875" style="16" customWidth="1"/>
    <col min="11277" max="11520" width="9.21875" style="16"/>
    <col min="11521" max="11521" width="7.33203125" style="16" customWidth="1"/>
    <col min="11522" max="11522" width="23.44140625" style="16" customWidth="1"/>
    <col min="11523" max="11523" width="7.21875" style="16" customWidth="1"/>
    <col min="11524" max="11524" width="7.77734375" style="16" customWidth="1"/>
    <col min="11525" max="11525" width="8.44140625" style="16" customWidth="1"/>
    <col min="11526" max="11526" width="16.77734375" style="16" customWidth="1"/>
    <col min="11527" max="11527" width="15.21875" style="16" customWidth="1"/>
    <col min="11528" max="11528" width="16.33203125" style="16" customWidth="1"/>
    <col min="11529" max="11529" width="16.21875" style="16" customWidth="1"/>
    <col min="11530" max="11530" width="13.44140625" style="16" customWidth="1"/>
    <col min="11531" max="11531" width="15.44140625" style="16" customWidth="1"/>
    <col min="11532" max="11532" width="15.21875" style="16" customWidth="1"/>
    <col min="11533" max="11776" width="9.21875" style="16"/>
    <col min="11777" max="11777" width="7.33203125" style="16" customWidth="1"/>
    <col min="11778" max="11778" width="23.44140625" style="16" customWidth="1"/>
    <col min="11779" max="11779" width="7.21875" style="16" customWidth="1"/>
    <col min="11780" max="11780" width="7.77734375" style="16" customWidth="1"/>
    <col min="11781" max="11781" width="8.44140625" style="16" customWidth="1"/>
    <col min="11782" max="11782" width="16.77734375" style="16" customWidth="1"/>
    <col min="11783" max="11783" width="15.21875" style="16" customWidth="1"/>
    <col min="11784" max="11784" width="16.33203125" style="16" customWidth="1"/>
    <col min="11785" max="11785" width="16.21875" style="16" customWidth="1"/>
    <col min="11786" max="11786" width="13.44140625" style="16" customWidth="1"/>
    <col min="11787" max="11787" width="15.44140625" style="16" customWidth="1"/>
    <col min="11788" max="11788" width="15.21875" style="16" customWidth="1"/>
    <col min="11789" max="12032" width="9.21875" style="16"/>
    <col min="12033" max="12033" width="7.33203125" style="16" customWidth="1"/>
    <col min="12034" max="12034" width="23.44140625" style="16" customWidth="1"/>
    <col min="12035" max="12035" width="7.21875" style="16" customWidth="1"/>
    <col min="12036" max="12036" width="7.77734375" style="16" customWidth="1"/>
    <col min="12037" max="12037" width="8.44140625" style="16" customWidth="1"/>
    <col min="12038" max="12038" width="16.77734375" style="16" customWidth="1"/>
    <col min="12039" max="12039" width="15.21875" style="16" customWidth="1"/>
    <col min="12040" max="12040" width="16.33203125" style="16" customWidth="1"/>
    <col min="12041" max="12041" width="16.21875" style="16" customWidth="1"/>
    <col min="12042" max="12042" width="13.44140625" style="16" customWidth="1"/>
    <col min="12043" max="12043" width="15.44140625" style="16" customWidth="1"/>
    <col min="12044" max="12044" width="15.21875" style="16" customWidth="1"/>
    <col min="12045" max="12288" width="9.21875" style="16"/>
    <col min="12289" max="12289" width="7.33203125" style="16" customWidth="1"/>
    <col min="12290" max="12290" width="23.44140625" style="16" customWidth="1"/>
    <col min="12291" max="12291" width="7.21875" style="16" customWidth="1"/>
    <col min="12292" max="12292" width="7.77734375" style="16" customWidth="1"/>
    <col min="12293" max="12293" width="8.44140625" style="16" customWidth="1"/>
    <col min="12294" max="12294" width="16.77734375" style="16" customWidth="1"/>
    <col min="12295" max="12295" width="15.21875" style="16" customWidth="1"/>
    <col min="12296" max="12296" width="16.33203125" style="16" customWidth="1"/>
    <col min="12297" max="12297" width="16.21875" style="16" customWidth="1"/>
    <col min="12298" max="12298" width="13.44140625" style="16" customWidth="1"/>
    <col min="12299" max="12299" width="15.44140625" style="16" customWidth="1"/>
    <col min="12300" max="12300" width="15.21875" style="16" customWidth="1"/>
    <col min="12301" max="12544" width="9.21875" style="16"/>
    <col min="12545" max="12545" width="7.33203125" style="16" customWidth="1"/>
    <col min="12546" max="12546" width="23.44140625" style="16" customWidth="1"/>
    <col min="12547" max="12547" width="7.21875" style="16" customWidth="1"/>
    <col min="12548" max="12548" width="7.77734375" style="16" customWidth="1"/>
    <col min="12549" max="12549" width="8.44140625" style="16" customWidth="1"/>
    <col min="12550" max="12550" width="16.77734375" style="16" customWidth="1"/>
    <col min="12551" max="12551" width="15.21875" style="16" customWidth="1"/>
    <col min="12552" max="12552" width="16.33203125" style="16" customWidth="1"/>
    <col min="12553" max="12553" width="16.21875" style="16" customWidth="1"/>
    <col min="12554" max="12554" width="13.44140625" style="16" customWidth="1"/>
    <col min="12555" max="12555" width="15.44140625" style="16" customWidth="1"/>
    <col min="12556" max="12556" width="15.21875" style="16" customWidth="1"/>
    <col min="12557" max="12800" width="9.21875" style="16"/>
    <col min="12801" max="12801" width="7.33203125" style="16" customWidth="1"/>
    <col min="12802" max="12802" width="23.44140625" style="16" customWidth="1"/>
    <col min="12803" max="12803" width="7.21875" style="16" customWidth="1"/>
    <col min="12804" max="12804" width="7.77734375" style="16" customWidth="1"/>
    <col min="12805" max="12805" width="8.44140625" style="16" customWidth="1"/>
    <col min="12806" max="12806" width="16.77734375" style="16" customWidth="1"/>
    <col min="12807" max="12807" width="15.21875" style="16" customWidth="1"/>
    <col min="12808" max="12808" width="16.33203125" style="16" customWidth="1"/>
    <col min="12809" max="12809" width="16.21875" style="16" customWidth="1"/>
    <col min="12810" max="12810" width="13.44140625" style="16" customWidth="1"/>
    <col min="12811" max="12811" width="15.44140625" style="16" customWidth="1"/>
    <col min="12812" max="12812" width="15.21875" style="16" customWidth="1"/>
    <col min="12813" max="13056" width="9.21875" style="16"/>
    <col min="13057" max="13057" width="7.33203125" style="16" customWidth="1"/>
    <col min="13058" max="13058" width="23.44140625" style="16" customWidth="1"/>
    <col min="13059" max="13059" width="7.21875" style="16" customWidth="1"/>
    <col min="13060" max="13060" width="7.77734375" style="16" customWidth="1"/>
    <col min="13061" max="13061" width="8.44140625" style="16" customWidth="1"/>
    <col min="13062" max="13062" width="16.77734375" style="16" customWidth="1"/>
    <col min="13063" max="13063" width="15.21875" style="16" customWidth="1"/>
    <col min="13064" max="13064" width="16.33203125" style="16" customWidth="1"/>
    <col min="13065" max="13065" width="16.21875" style="16" customWidth="1"/>
    <col min="13066" max="13066" width="13.44140625" style="16" customWidth="1"/>
    <col min="13067" max="13067" width="15.44140625" style="16" customWidth="1"/>
    <col min="13068" max="13068" width="15.21875" style="16" customWidth="1"/>
    <col min="13069" max="13312" width="9.21875" style="16"/>
    <col min="13313" max="13313" width="7.33203125" style="16" customWidth="1"/>
    <col min="13314" max="13314" width="23.44140625" style="16" customWidth="1"/>
    <col min="13315" max="13315" width="7.21875" style="16" customWidth="1"/>
    <col min="13316" max="13316" width="7.77734375" style="16" customWidth="1"/>
    <col min="13317" max="13317" width="8.44140625" style="16" customWidth="1"/>
    <col min="13318" max="13318" width="16.77734375" style="16" customWidth="1"/>
    <col min="13319" max="13319" width="15.21875" style="16" customWidth="1"/>
    <col min="13320" max="13320" width="16.33203125" style="16" customWidth="1"/>
    <col min="13321" max="13321" width="16.21875" style="16" customWidth="1"/>
    <col min="13322" max="13322" width="13.44140625" style="16" customWidth="1"/>
    <col min="13323" max="13323" width="15.44140625" style="16" customWidth="1"/>
    <col min="13324" max="13324" width="15.21875" style="16" customWidth="1"/>
    <col min="13325" max="13568" width="9.21875" style="16"/>
    <col min="13569" max="13569" width="7.33203125" style="16" customWidth="1"/>
    <col min="13570" max="13570" width="23.44140625" style="16" customWidth="1"/>
    <col min="13571" max="13571" width="7.21875" style="16" customWidth="1"/>
    <col min="13572" max="13572" width="7.77734375" style="16" customWidth="1"/>
    <col min="13573" max="13573" width="8.44140625" style="16" customWidth="1"/>
    <col min="13574" max="13574" width="16.77734375" style="16" customWidth="1"/>
    <col min="13575" max="13575" width="15.21875" style="16" customWidth="1"/>
    <col min="13576" max="13576" width="16.33203125" style="16" customWidth="1"/>
    <col min="13577" max="13577" width="16.21875" style="16" customWidth="1"/>
    <col min="13578" max="13578" width="13.44140625" style="16" customWidth="1"/>
    <col min="13579" max="13579" width="15.44140625" style="16" customWidth="1"/>
    <col min="13580" max="13580" width="15.21875" style="16" customWidth="1"/>
    <col min="13581" max="13824" width="9.21875" style="16"/>
    <col min="13825" max="13825" width="7.33203125" style="16" customWidth="1"/>
    <col min="13826" max="13826" width="23.44140625" style="16" customWidth="1"/>
    <col min="13827" max="13827" width="7.21875" style="16" customWidth="1"/>
    <col min="13828" max="13828" width="7.77734375" style="16" customWidth="1"/>
    <col min="13829" max="13829" width="8.44140625" style="16" customWidth="1"/>
    <col min="13830" max="13830" width="16.77734375" style="16" customWidth="1"/>
    <col min="13831" max="13831" width="15.21875" style="16" customWidth="1"/>
    <col min="13832" max="13832" width="16.33203125" style="16" customWidth="1"/>
    <col min="13833" max="13833" width="16.21875" style="16" customWidth="1"/>
    <col min="13834" max="13834" width="13.44140625" style="16" customWidth="1"/>
    <col min="13835" max="13835" width="15.44140625" style="16" customWidth="1"/>
    <col min="13836" max="13836" width="15.21875" style="16" customWidth="1"/>
    <col min="13837" max="14080" width="9.21875" style="16"/>
    <col min="14081" max="14081" width="7.33203125" style="16" customWidth="1"/>
    <col min="14082" max="14082" width="23.44140625" style="16" customWidth="1"/>
    <col min="14083" max="14083" width="7.21875" style="16" customWidth="1"/>
    <col min="14084" max="14084" width="7.77734375" style="16" customWidth="1"/>
    <col min="14085" max="14085" width="8.44140625" style="16" customWidth="1"/>
    <col min="14086" max="14086" width="16.77734375" style="16" customWidth="1"/>
    <col min="14087" max="14087" width="15.21875" style="16" customWidth="1"/>
    <col min="14088" max="14088" width="16.33203125" style="16" customWidth="1"/>
    <col min="14089" max="14089" width="16.21875" style="16" customWidth="1"/>
    <col min="14090" max="14090" width="13.44140625" style="16" customWidth="1"/>
    <col min="14091" max="14091" width="15.44140625" style="16" customWidth="1"/>
    <col min="14092" max="14092" width="15.21875" style="16" customWidth="1"/>
    <col min="14093" max="14336" width="9.21875" style="16"/>
    <col min="14337" max="14337" width="7.33203125" style="16" customWidth="1"/>
    <col min="14338" max="14338" width="23.44140625" style="16" customWidth="1"/>
    <col min="14339" max="14339" width="7.21875" style="16" customWidth="1"/>
    <col min="14340" max="14340" width="7.77734375" style="16" customWidth="1"/>
    <col min="14341" max="14341" width="8.44140625" style="16" customWidth="1"/>
    <col min="14342" max="14342" width="16.77734375" style="16" customWidth="1"/>
    <col min="14343" max="14343" width="15.21875" style="16" customWidth="1"/>
    <col min="14344" max="14344" width="16.33203125" style="16" customWidth="1"/>
    <col min="14345" max="14345" width="16.21875" style="16" customWidth="1"/>
    <col min="14346" max="14346" width="13.44140625" style="16" customWidth="1"/>
    <col min="14347" max="14347" width="15.44140625" style="16" customWidth="1"/>
    <col min="14348" max="14348" width="15.21875" style="16" customWidth="1"/>
    <col min="14349" max="14592" width="9.21875" style="16"/>
    <col min="14593" max="14593" width="7.33203125" style="16" customWidth="1"/>
    <col min="14594" max="14594" width="23.44140625" style="16" customWidth="1"/>
    <col min="14595" max="14595" width="7.21875" style="16" customWidth="1"/>
    <col min="14596" max="14596" width="7.77734375" style="16" customWidth="1"/>
    <col min="14597" max="14597" width="8.44140625" style="16" customWidth="1"/>
    <col min="14598" max="14598" width="16.77734375" style="16" customWidth="1"/>
    <col min="14599" max="14599" width="15.21875" style="16" customWidth="1"/>
    <col min="14600" max="14600" width="16.33203125" style="16" customWidth="1"/>
    <col min="14601" max="14601" width="16.21875" style="16" customWidth="1"/>
    <col min="14602" max="14602" width="13.44140625" style="16" customWidth="1"/>
    <col min="14603" max="14603" width="15.44140625" style="16" customWidth="1"/>
    <col min="14604" max="14604" width="15.21875" style="16" customWidth="1"/>
    <col min="14605" max="14848" width="9.21875" style="16"/>
    <col min="14849" max="14849" width="7.33203125" style="16" customWidth="1"/>
    <col min="14850" max="14850" width="23.44140625" style="16" customWidth="1"/>
    <col min="14851" max="14851" width="7.21875" style="16" customWidth="1"/>
    <col min="14852" max="14852" width="7.77734375" style="16" customWidth="1"/>
    <col min="14853" max="14853" width="8.44140625" style="16" customWidth="1"/>
    <col min="14854" max="14854" width="16.77734375" style="16" customWidth="1"/>
    <col min="14855" max="14855" width="15.21875" style="16" customWidth="1"/>
    <col min="14856" max="14856" width="16.33203125" style="16" customWidth="1"/>
    <col min="14857" max="14857" width="16.21875" style="16" customWidth="1"/>
    <col min="14858" max="14858" width="13.44140625" style="16" customWidth="1"/>
    <col min="14859" max="14859" width="15.44140625" style="16" customWidth="1"/>
    <col min="14860" max="14860" width="15.21875" style="16" customWidth="1"/>
    <col min="14861" max="15104" width="9.21875" style="16"/>
    <col min="15105" max="15105" width="7.33203125" style="16" customWidth="1"/>
    <col min="15106" max="15106" width="23.44140625" style="16" customWidth="1"/>
    <col min="15107" max="15107" width="7.21875" style="16" customWidth="1"/>
    <col min="15108" max="15108" width="7.77734375" style="16" customWidth="1"/>
    <col min="15109" max="15109" width="8.44140625" style="16" customWidth="1"/>
    <col min="15110" max="15110" width="16.77734375" style="16" customWidth="1"/>
    <col min="15111" max="15111" width="15.21875" style="16" customWidth="1"/>
    <col min="15112" max="15112" width="16.33203125" style="16" customWidth="1"/>
    <col min="15113" max="15113" width="16.21875" style="16" customWidth="1"/>
    <col min="15114" max="15114" width="13.44140625" style="16" customWidth="1"/>
    <col min="15115" max="15115" width="15.44140625" style="16" customWidth="1"/>
    <col min="15116" max="15116" width="15.21875" style="16" customWidth="1"/>
    <col min="15117" max="15360" width="9.21875" style="16"/>
    <col min="15361" max="15361" width="7.33203125" style="16" customWidth="1"/>
    <col min="15362" max="15362" width="23.44140625" style="16" customWidth="1"/>
    <col min="15363" max="15363" width="7.21875" style="16" customWidth="1"/>
    <col min="15364" max="15364" width="7.77734375" style="16" customWidth="1"/>
    <col min="15365" max="15365" width="8.44140625" style="16" customWidth="1"/>
    <col min="15366" max="15366" width="16.77734375" style="16" customWidth="1"/>
    <col min="15367" max="15367" width="15.21875" style="16" customWidth="1"/>
    <col min="15368" max="15368" width="16.33203125" style="16" customWidth="1"/>
    <col min="15369" max="15369" width="16.21875" style="16" customWidth="1"/>
    <col min="15370" max="15370" width="13.44140625" style="16" customWidth="1"/>
    <col min="15371" max="15371" width="15.44140625" style="16" customWidth="1"/>
    <col min="15372" max="15372" width="15.21875" style="16" customWidth="1"/>
    <col min="15373" max="15616" width="9.21875" style="16"/>
    <col min="15617" max="15617" width="7.33203125" style="16" customWidth="1"/>
    <col min="15618" max="15618" width="23.44140625" style="16" customWidth="1"/>
    <col min="15619" max="15619" width="7.21875" style="16" customWidth="1"/>
    <col min="15620" max="15620" width="7.77734375" style="16" customWidth="1"/>
    <col min="15621" max="15621" width="8.44140625" style="16" customWidth="1"/>
    <col min="15622" max="15622" width="16.77734375" style="16" customWidth="1"/>
    <col min="15623" max="15623" width="15.21875" style="16" customWidth="1"/>
    <col min="15624" max="15624" width="16.33203125" style="16" customWidth="1"/>
    <col min="15625" max="15625" width="16.21875" style="16" customWidth="1"/>
    <col min="15626" max="15626" width="13.44140625" style="16" customWidth="1"/>
    <col min="15627" max="15627" width="15.44140625" style="16" customWidth="1"/>
    <col min="15628" max="15628" width="15.21875" style="16" customWidth="1"/>
    <col min="15629" max="15872" width="9.21875" style="16"/>
    <col min="15873" max="15873" width="7.33203125" style="16" customWidth="1"/>
    <col min="15874" max="15874" width="23.44140625" style="16" customWidth="1"/>
    <col min="15875" max="15875" width="7.21875" style="16" customWidth="1"/>
    <col min="15876" max="15876" width="7.77734375" style="16" customWidth="1"/>
    <col min="15877" max="15877" width="8.44140625" style="16" customWidth="1"/>
    <col min="15878" max="15878" width="16.77734375" style="16" customWidth="1"/>
    <col min="15879" max="15879" width="15.21875" style="16" customWidth="1"/>
    <col min="15880" max="15880" width="16.33203125" style="16" customWidth="1"/>
    <col min="15881" max="15881" width="16.21875" style="16" customWidth="1"/>
    <col min="15882" max="15882" width="13.44140625" style="16" customWidth="1"/>
    <col min="15883" max="15883" width="15.44140625" style="16" customWidth="1"/>
    <col min="15884" max="15884" width="15.21875" style="16" customWidth="1"/>
    <col min="15885" max="16128" width="9.21875" style="16"/>
    <col min="16129" max="16129" width="7.33203125" style="16" customWidth="1"/>
    <col min="16130" max="16130" width="23.44140625" style="16" customWidth="1"/>
    <col min="16131" max="16131" width="7.21875" style="16" customWidth="1"/>
    <col min="16132" max="16132" width="7.77734375" style="16" customWidth="1"/>
    <col min="16133" max="16133" width="8.44140625" style="16" customWidth="1"/>
    <col min="16134" max="16134" width="16.77734375" style="16" customWidth="1"/>
    <col min="16135" max="16135" width="15.21875" style="16" customWidth="1"/>
    <col min="16136" max="16136" width="16.33203125" style="16" customWidth="1"/>
    <col min="16137" max="16137" width="16.21875" style="16" customWidth="1"/>
    <col min="16138" max="16138" width="13.44140625" style="16" customWidth="1"/>
    <col min="16139" max="16139" width="15.44140625" style="16" customWidth="1"/>
    <col min="16140" max="16140" width="15.21875" style="16" customWidth="1"/>
    <col min="16141" max="16384" width="9.21875" style="16"/>
  </cols>
  <sheetData>
    <row r="2" spans="1:13" ht="15.6" x14ac:dyDescent="0.3">
      <c r="A2" s="162" t="s">
        <v>29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</row>
    <row r="3" spans="1:13" ht="15.6" x14ac:dyDescent="0.3">
      <c r="A3" s="162" t="s">
        <v>79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</row>
    <row r="4" spans="1:13" ht="15.6" x14ac:dyDescent="0.3">
      <c r="A4" s="17"/>
      <c r="B4" s="18"/>
      <c r="C4" s="17"/>
      <c r="D4" s="18"/>
      <c r="E4" s="19"/>
      <c r="F4" s="19"/>
      <c r="G4" s="19"/>
      <c r="H4" s="19"/>
      <c r="I4" s="20"/>
    </row>
    <row r="5" spans="1:13" ht="16.2" thickBot="1" x14ac:dyDescent="0.35">
      <c r="A5" s="17"/>
      <c r="B5" s="21"/>
      <c r="C5" s="17"/>
      <c r="D5" s="18"/>
      <c r="E5" s="19"/>
      <c r="F5" s="19"/>
      <c r="G5" s="19"/>
      <c r="H5" s="19"/>
      <c r="I5" s="19"/>
      <c r="J5" s="18"/>
      <c r="K5" s="18"/>
    </row>
    <row r="6" spans="1:13" ht="16.2" thickTop="1" x14ac:dyDescent="0.3">
      <c r="A6" s="132" t="s">
        <v>12</v>
      </c>
      <c r="B6" s="133" t="s">
        <v>30</v>
      </c>
      <c r="C6" s="163" t="s">
        <v>31</v>
      </c>
      <c r="D6" s="164"/>
      <c r="E6" s="133" t="s">
        <v>32</v>
      </c>
      <c r="F6" s="134" t="s">
        <v>33</v>
      </c>
      <c r="G6" s="135" t="s">
        <v>33</v>
      </c>
      <c r="H6" s="136" t="s">
        <v>37</v>
      </c>
      <c r="I6" s="133" t="s">
        <v>38</v>
      </c>
      <c r="J6" s="133" t="s">
        <v>39</v>
      </c>
      <c r="K6" s="165" t="s">
        <v>40</v>
      </c>
      <c r="L6" s="137" t="s">
        <v>31</v>
      </c>
      <c r="M6" s="22"/>
    </row>
    <row r="7" spans="1:13" ht="16.2" thickBot="1" x14ac:dyDescent="0.35">
      <c r="A7" s="138"/>
      <c r="B7" s="139"/>
      <c r="C7" s="140"/>
      <c r="D7" s="141"/>
      <c r="E7" s="139" t="s">
        <v>34</v>
      </c>
      <c r="F7" s="142" t="s">
        <v>58</v>
      </c>
      <c r="G7" s="143" t="s">
        <v>59</v>
      </c>
      <c r="H7" s="141" t="s">
        <v>41</v>
      </c>
      <c r="I7" s="139" t="s">
        <v>42</v>
      </c>
      <c r="J7" s="139"/>
      <c r="K7" s="166"/>
      <c r="L7" s="144"/>
      <c r="M7" s="22"/>
    </row>
    <row r="8" spans="1:13" ht="25.05" customHeight="1" thickTop="1" x14ac:dyDescent="0.3">
      <c r="A8" s="124">
        <v>1</v>
      </c>
      <c r="B8" s="131" t="s">
        <v>81</v>
      </c>
      <c r="C8" s="125">
        <v>2</v>
      </c>
      <c r="D8" s="125" t="s">
        <v>5</v>
      </c>
      <c r="E8" s="126">
        <v>3</v>
      </c>
      <c r="F8" s="127">
        <v>512000</v>
      </c>
      <c r="G8" s="127">
        <v>246000</v>
      </c>
      <c r="H8" s="127">
        <f>3*360000</f>
        <v>1080000</v>
      </c>
      <c r="I8" s="128">
        <f>2*1294000</f>
        <v>2588000</v>
      </c>
      <c r="J8" s="129">
        <v>4500000</v>
      </c>
      <c r="K8" s="129">
        <f t="shared" ref="K8" si="0">SUM(F8:J8)</f>
        <v>8926000</v>
      </c>
      <c r="L8" s="130">
        <f>SUM(F8:J8)*C8</f>
        <v>17852000</v>
      </c>
      <c r="M8" s="22"/>
    </row>
    <row r="9" spans="1:13" ht="25.05" customHeight="1" x14ac:dyDescent="0.3">
      <c r="A9" s="124">
        <v>2</v>
      </c>
      <c r="B9" s="131" t="s">
        <v>82</v>
      </c>
      <c r="C9" s="125">
        <v>2</v>
      </c>
      <c r="D9" s="125" t="s">
        <v>5</v>
      </c>
      <c r="E9" s="126">
        <v>3</v>
      </c>
      <c r="F9" s="127">
        <v>512000</v>
      </c>
      <c r="G9" s="127">
        <v>410000</v>
      </c>
      <c r="H9" s="127">
        <f t="shared" ref="H9:H13" si="1">3*380000</f>
        <v>1140000</v>
      </c>
      <c r="I9" s="128">
        <f>2*700000</f>
        <v>1400000</v>
      </c>
      <c r="J9" s="129">
        <v>3000000</v>
      </c>
      <c r="K9" s="129">
        <f t="shared" ref="K9:K13" si="2">SUM(F9:J9)</f>
        <v>6462000</v>
      </c>
      <c r="L9" s="130">
        <f t="shared" ref="L9:L13" si="3">SUM(F9:J9)*C9</f>
        <v>12924000</v>
      </c>
      <c r="M9" s="22"/>
    </row>
    <row r="10" spans="1:13" ht="25.05" customHeight="1" x14ac:dyDescent="0.3">
      <c r="A10" s="124">
        <v>3</v>
      </c>
      <c r="B10" s="131" t="s">
        <v>83</v>
      </c>
      <c r="C10" s="125">
        <v>2</v>
      </c>
      <c r="D10" s="125" t="s">
        <v>5</v>
      </c>
      <c r="E10" s="126">
        <v>3</v>
      </c>
      <c r="F10" s="127">
        <v>512000</v>
      </c>
      <c r="G10" s="127">
        <v>480000</v>
      </c>
      <c r="H10" s="127">
        <f t="shared" si="1"/>
        <v>1140000</v>
      </c>
      <c r="I10" s="128">
        <f>2*1048000</f>
        <v>2096000</v>
      </c>
      <c r="J10" s="129">
        <v>7100000</v>
      </c>
      <c r="K10" s="129">
        <f t="shared" si="2"/>
        <v>11328000</v>
      </c>
      <c r="L10" s="130">
        <f t="shared" si="3"/>
        <v>22656000</v>
      </c>
      <c r="M10" s="22"/>
    </row>
    <row r="11" spans="1:13" ht="25.05" customHeight="1" x14ac:dyDescent="0.3">
      <c r="A11" s="124">
        <v>4</v>
      </c>
      <c r="B11" s="131" t="s">
        <v>84</v>
      </c>
      <c r="C11" s="125">
        <v>2</v>
      </c>
      <c r="D11" s="125" t="s">
        <v>5</v>
      </c>
      <c r="E11" s="126">
        <v>3</v>
      </c>
      <c r="F11" s="127">
        <v>0</v>
      </c>
      <c r="G11" s="127">
        <v>1160000</v>
      </c>
      <c r="H11" s="127">
        <f>3*370000</f>
        <v>1110000</v>
      </c>
      <c r="I11" s="128">
        <f>2*1024000</f>
        <v>2048000</v>
      </c>
      <c r="J11" s="129">
        <v>0</v>
      </c>
      <c r="K11" s="129">
        <f t="shared" si="2"/>
        <v>4318000</v>
      </c>
      <c r="L11" s="130">
        <f t="shared" si="3"/>
        <v>8636000</v>
      </c>
      <c r="M11" s="22"/>
    </row>
    <row r="12" spans="1:13" ht="25.05" customHeight="1" x14ac:dyDescent="0.3">
      <c r="A12" s="124">
        <v>5</v>
      </c>
      <c r="B12" s="131" t="s">
        <v>85</v>
      </c>
      <c r="C12" s="125">
        <v>2</v>
      </c>
      <c r="D12" s="125" t="s">
        <v>5</v>
      </c>
      <c r="E12" s="126">
        <v>3</v>
      </c>
      <c r="F12" s="127">
        <v>512000</v>
      </c>
      <c r="G12" s="127">
        <v>480000</v>
      </c>
      <c r="H12" s="127">
        <f t="shared" si="1"/>
        <v>1140000</v>
      </c>
      <c r="I12" s="128">
        <f>2*1140000</f>
        <v>2280000</v>
      </c>
      <c r="J12" s="129">
        <v>1600000</v>
      </c>
      <c r="K12" s="129">
        <f t="shared" si="2"/>
        <v>6012000</v>
      </c>
      <c r="L12" s="130">
        <f t="shared" si="3"/>
        <v>12024000</v>
      </c>
      <c r="M12" s="22"/>
    </row>
    <row r="13" spans="1:13" ht="25.05" customHeight="1" x14ac:dyDescent="0.3">
      <c r="A13" s="124">
        <v>6</v>
      </c>
      <c r="B13" s="131" t="s">
        <v>86</v>
      </c>
      <c r="C13" s="125">
        <v>2</v>
      </c>
      <c r="D13" s="125" t="s">
        <v>5</v>
      </c>
      <c r="E13" s="126">
        <v>3</v>
      </c>
      <c r="F13" s="127">
        <v>512000</v>
      </c>
      <c r="G13" s="127">
        <v>342000</v>
      </c>
      <c r="H13" s="127">
        <f t="shared" si="1"/>
        <v>1140000</v>
      </c>
      <c r="I13" s="128">
        <f>2*786000</f>
        <v>1572000</v>
      </c>
      <c r="J13" s="129">
        <v>7200000</v>
      </c>
      <c r="K13" s="129">
        <f t="shared" si="2"/>
        <v>10766000</v>
      </c>
      <c r="L13" s="130">
        <f t="shared" si="3"/>
        <v>21532000</v>
      </c>
      <c r="M13" s="22"/>
    </row>
    <row r="14" spans="1:13" ht="25.05" customHeight="1" x14ac:dyDescent="0.3">
      <c r="A14" s="124">
        <v>7</v>
      </c>
      <c r="B14" s="131" t="s">
        <v>87</v>
      </c>
      <c r="C14" s="41">
        <v>2</v>
      </c>
      <c r="D14" s="41" t="s">
        <v>5</v>
      </c>
      <c r="E14" s="126">
        <v>3</v>
      </c>
      <c r="F14" s="127">
        <v>512000</v>
      </c>
      <c r="G14" s="55">
        <v>382000</v>
      </c>
      <c r="H14" s="55">
        <f>3*480000</f>
        <v>1440000</v>
      </c>
      <c r="I14" s="128">
        <f>2*967000</f>
        <v>1934000</v>
      </c>
      <c r="J14" s="43">
        <v>8300000</v>
      </c>
      <c r="K14" s="43">
        <f t="shared" ref="K14" si="4">SUM(F14:J14)</f>
        <v>12568000</v>
      </c>
      <c r="L14" s="45">
        <f t="shared" ref="L14" si="5">SUM(F14:J14)*C14</f>
        <v>25136000</v>
      </c>
      <c r="M14" s="22"/>
    </row>
    <row r="15" spans="1:13" ht="25.05" customHeight="1" x14ac:dyDescent="0.3">
      <c r="A15" s="124">
        <v>8</v>
      </c>
      <c r="B15" s="131" t="s">
        <v>88</v>
      </c>
      <c r="C15" s="38">
        <v>2</v>
      </c>
      <c r="D15" s="41" t="s">
        <v>5</v>
      </c>
      <c r="E15" s="126">
        <v>3</v>
      </c>
      <c r="F15" s="127">
        <v>512000</v>
      </c>
      <c r="G15" s="55">
        <v>350000</v>
      </c>
      <c r="H15" s="55">
        <f>3*370000</f>
        <v>1110000</v>
      </c>
      <c r="I15" s="128">
        <f>2*978000</f>
        <v>1956000</v>
      </c>
      <c r="J15" s="43">
        <v>5100000</v>
      </c>
      <c r="K15" s="43">
        <f t="shared" ref="K15:K16" si="6">SUM(F15:J15)</f>
        <v>9028000</v>
      </c>
      <c r="L15" s="45">
        <f t="shared" ref="L15:L16" si="7">SUM(F15:J15)*C15</f>
        <v>18056000</v>
      </c>
      <c r="M15" s="22"/>
    </row>
    <row r="16" spans="1:13" ht="25.05" customHeight="1" x14ac:dyDescent="0.3">
      <c r="A16" s="124">
        <v>9</v>
      </c>
      <c r="B16" s="131" t="s">
        <v>89</v>
      </c>
      <c r="C16" s="38">
        <v>4</v>
      </c>
      <c r="D16" s="41" t="s">
        <v>5</v>
      </c>
      <c r="E16" s="126">
        <v>3</v>
      </c>
      <c r="F16" s="127">
        <v>0</v>
      </c>
      <c r="G16" s="55">
        <v>490000</v>
      </c>
      <c r="H16" s="55">
        <f>3*430000</f>
        <v>1290000</v>
      </c>
      <c r="I16" s="128">
        <f>2*1200000</f>
        <v>2400000</v>
      </c>
      <c r="J16" s="43">
        <v>0</v>
      </c>
      <c r="K16" s="43">
        <f t="shared" si="6"/>
        <v>4180000</v>
      </c>
      <c r="L16" s="45">
        <f t="shared" si="7"/>
        <v>16720000</v>
      </c>
      <c r="M16" s="22"/>
    </row>
    <row r="17" spans="1:13" ht="25.05" customHeight="1" x14ac:dyDescent="0.3">
      <c r="A17" s="124">
        <v>10</v>
      </c>
      <c r="B17" s="131" t="s">
        <v>90</v>
      </c>
      <c r="C17" s="41">
        <v>2</v>
      </c>
      <c r="D17" s="41" t="s">
        <v>5</v>
      </c>
      <c r="E17" s="126">
        <v>3</v>
      </c>
      <c r="F17" s="127">
        <v>512000</v>
      </c>
      <c r="G17" s="55">
        <v>350000</v>
      </c>
      <c r="H17" s="55">
        <f>3*430000</f>
        <v>1290000</v>
      </c>
      <c r="I17" s="128">
        <f>2*1300000</f>
        <v>2600000</v>
      </c>
      <c r="J17" s="43">
        <v>5100000</v>
      </c>
      <c r="K17" s="43">
        <f t="shared" ref="K17" si="8">SUM(F17:J17)</f>
        <v>9852000</v>
      </c>
      <c r="L17" s="45">
        <f t="shared" ref="L17" si="9">SUM(F17:J17)*C17</f>
        <v>19704000</v>
      </c>
      <c r="M17" s="22"/>
    </row>
    <row r="18" spans="1:13" ht="25.05" customHeight="1" x14ac:dyDescent="0.3">
      <c r="A18" s="124">
        <v>11</v>
      </c>
      <c r="B18" s="131" t="s">
        <v>91</v>
      </c>
      <c r="C18" s="38">
        <v>2</v>
      </c>
      <c r="D18" s="41" t="s">
        <v>5</v>
      </c>
      <c r="E18" s="126">
        <v>3</v>
      </c>
      <c r="F18" s="127">
        <v>512000</v>
      </c>
      <c r="G18" s="55">
        <v>480000</v>
      </c>
      <c r="H18" s="55">
        <f>3*430000</f>
        <v>1290000</v>
      </c>
      <c r="I18" s="128">
        <f>2*1000000</f>
        <v>2000000</v>
      </c>
      <c r="J18" s="43">
        <v>3900000</v>
      </c>
      <c r="K18" s="43">
        <f t="shared" ref="K18:K19" si="10">SUM(F18:J18)</f>
        <v>8182000</v>
      </c>
      <c r="L18" s="45">
        <f t="shared" ref="L18:L19" si="11">SUM(F18:J18)*C18</f>
        <v>16364000</v>
      </c>
      <c r="M18" s="22"/>
    </row>
    <row r="19" spans="1:13" ht="25.05" customHeight="1" x14ac:dyDescent="0.3">
      <c r="A19" s="124">
        <v>12</v>
      </c>
      <c r="B19" s="131" t="s">
        <v>92</v>
      </c>
      <c r="C19" s="38">
        <v>2</v>
      </c>
      <c r="D19" s="41" t="s">
        <v>5</v>
      </c>
      <c r="E19" s="126">
        <v>3</v>
      </c>
      <c r="F19" s="127">
        <v>512000</v>
      </c>
      <c r="G19" s="55">
        <v>540000</v>
      </c>
      <c r="H19" s="55">
        <f>3*480000</f>
        <v>1440000</v>
      </c>
      <c r="I19" s="128">
        <f>2*1150000</f>
        <v>2300000</v>
      </c>
      <c r="J19" s="43">
        <v>3300000</v>
      </c>
      <c r="K19" s="43">
        <f t="shared" si="10"/>
        <v>8092000</v>
      </c>
      <c r="L19" s="45">
        <f t="shared" si="11"/>
        <v>16184000</v>
      </c>
      <c r="M19" s="22"/>
    </row>
    <row r="20" spans="1:13" ht="25.05" customHeight="1" x14ac:dyDescent="0.3">
      <c r="A20" s="124">
        <v>13</v>
      </c>
      <c r="B20" s="131" t="s">
        <v>93</v>
      </c>
      <c r="C20" s="41">
        <v>2</v>
      </c>
      <c r="D20" s="41" t="s">
        <v>5</v>
      </c>
      <c r="E20" s="126">
        <v>3</v>
      </c>
      <c r="F20" s="127">
        <v>0</v>
      </c>
      <c r="G20" s="55">
        <v>1240000</v>
      </c>
      <c r="H20" s="55">
        <f>3*430000</f>
        <v>1290000</v>
      </c>
      <c r="I20" s="128">
        <f>2*690000</f>
        <v>1380000</v>
      </c>
      <c r="J20" s="43">
        <v>0</v>
      </c>
      <c r="K20" s="43">
        <f t="shared" ref="K20" si="12">SUM(F20:J20)</f>
        <v>3910000</v>
      </c>
      <c r="L20" s="45">
        <f t="shared" ref="L20" si="13">SUM(F20:J20)*C20</f>
        <v>7820000</v>
      </c>
      <c r="M20" s="22"/>
    </row>
    <row r="21" spans="1:13" ht="25.05" customHeight="1" x14ac:dyDescent="0.3">
      <c r="A21" s="124">
        <v>14</v>
      </c>
      <c r="B21" s="131" t="s">
        <v>94</v>
      </c>
      <c r="C21" s="41">
        <v>2</v>
      </c>
      <c r="D21" s="41" t="s">
        <v>5</v>
      </c>
      <c r="E21" s="126">
        <v>3</v>
      </c>
      <c r="F21" s="127">
        <v>512000</v>
      </c>
      <c r="G21" s="55">
        <v>800000</v>
      </c>
      <c r="H21" s="55">
        <f>3*370000</f>
        <v>1110000</v>
      </c>
      <c r="I21" s="128">
        <f>2*1650000</f>
        <v>3300000</v>
      </c>
      <c r="J21" s="43">
        <v>3500000</v>
      </c>
      <c r="K21" s="43">
        <f t="shared" ref="K21:K26" si="14">SUM(F21:J21)</f>
        <v>9222000</v>
      </c>
      <c r="L21" s="45">
        <f t="shared" ref="L21:L26" si="15">SUM(F21:J21)*C21</f>
        <v>18444000</v>
      </c>
      <c r="M21" s="22"/>
    </row>
    <row r="22" spans="1:13" ht="25.05" customHeight="1" x14ac:dyDescent="0.3">
      <c r="A22" s="124">
        <v>15</v>
      </c>
      <c r="B22" s="131" t="s">
        <v>80</v>
      </c>
      <c r="C22" s="41">
        <v>30</v>
      </c>
      <c r="D22" s="41" t="s">
        <v>5</v>
      </c>
      <c r="E22" s="126">
        <v>1</v>
      </c>
      <c r="F22" s="127">
        <v>150000</v>
      </c>
      <c r="G22" s="55">
        <v>0</v>
      </c>
      <c r="H22" s="55">
        <v>180000</v>
      </c>
      <c r="I22" s="44">
        <v>0</v>
      </c>
      <c r="J22" s="43">
        <v>0</v>
      </c>
      <c r="K22" s="43">
        <f t="shared" si="14"/>
        <v>330000</v>
      </c>
      <c r="L22" s="45">
        <f t="shared" si="15"/>
        <v>9900000</v>
      </c>
      <c r="M22" s="22"/>
    </row>
    <row r="23" spans="1:13" ht="25.05" customHeight="1" x14ac:dyDescent="0.3">
      <c r="A23" s="124">
        <v>16</v>
      </c>
      <c r="B23" s="131" t="s">
        <v>80</v>
      </c>
      <c r="C23" s="41">
        <v>24</v>
      </c>
      <c r="D23" s="41" t="s">
        <v>5</v>
      </c>
      <c r="E23" s="126">
        <v>3</v>
      </c>
      <c r="F23" s="127">
        <v>150000</v>
      </c>
      <c r="G23" s="55">
        <v>0</v>
      </c>
      <c r="H23" s="55">
        <f>3*180000</f>
        <v>540000</v>
      </c>
      <c r="I23" s="44">
        <f>2*730000</f>
        <v>1460000</v>
      </c>
      <c r="J23" s="43">
        <v>0</v>
      </c>
      <c r="K23" s="43">
        <f t="shared" si="14"/>
        <v>2150000</v>
      </c>
      <c r="L23" s="45">
        <f t="shared" si="15"/>
        <v>51600000</v>
      </c>
      <c r="M23" s="22"/>
    </row>
    <row r="24" spans="1:13" ht="25.05" customHeight="1" x14ac:dyDescent="0.3">
      <c r="A24" s="124">
        <v>17</v>
      </c>
      <c r="B24" s="131" t="s">
        <v>95</v>
      </c>
      <c r="C24" s="41">
        <v>2</v>
      </c>
      <c r="D24" s="41" t="s">
        <v>5</v>
      </c>
      <c r="E24" s="126">
        <v>3</v>
      </c>
      <c r="F24" s="127">
        <v>800000</v>
      </c>
      <c r="G24" s="55">
        <v>512000</v>
      </c>
      <c r="H24" s="55">
        <f>3*180000</f>
        <v>540000</v>
      </c>
      <c r="I24" s="44">
        <f>2*730000</f>
        <v>1460000</v>
      </c>
      <c r="J24" s="43">
        <v>3500000</v>
      </c>
      <c r="K24" s="43">
        <f t="shared" si="14"/>
        <v>6812000</v>
      </c>
      <c r="L24" s="45">
        <f t="shared" si="15"/>
        <v>13624000</v>
      </c>
      <c r="M24" s="22"/>
    </row>
    <row r="25" spans="1:13" ht="25.05" customHeight="1" x14ac:dyDescent="0.3">
      <c r="A25" s="124">
        <v>18</v>
      </c>
      <c r="B25" s="131" t="s">
        <v>96</v>
      </c>
      <c r="C25" s="41">
        <v>2</v>
      </c>
      <c r="D25" s="41" t="s">
        <v>5</v>
      </c>
      <c r="E25" s="126">
        <v>3</v>
      </c>
      <c r="F25" s="127">
        <v>490000</v>
      </c>
      <c r="G25" s="55">
        <v>0</v>
      </c>
      <c r="H25" s="55">
        <f t="shared" ref="H25:H26" si="16">3*180000</f>
        <v>540000</v>
      </c>
      <c r="I25" s="44">
        <f t="shared" ref="I25:I26" si="17">2*730000</f>
        <v>1460000</v>
      </c>
      <c r="J25" s="43">
        <v>0</v>
      </c>
      <c r="K25" s="43">
        <f t="shared" si="14"/>
        <v>2490000</v>
      </c>
      <c r="L25" s="45">
        <f t="shared" si="15"/>
        <v>4980000</v>
      </c>
      <c r="M25" s="22"/>
    </row>
    <row r="26" spans="1:13" ht="25.05" customHeight="1" x14ac:dyDescent="0.3">
      <c r="A26" s="124">
        <v>19</v>
      </c>
      <c r="B26" s="131" t="s">
        <v>97</v>
      </c>
      <c r="C26" s="41">
        <v>2</v>
      </c>
      <c r="D26" s="41" t="s">
        <v>5</v>
      </c>
      <c r="E26" s="126">
        <v>3</v>
      </c>
      <c r="F26" s="127">
        <v>1240000</v>
      </c>
      <c r="G26" s="55">
        <v>0</v>
      </c>
      <c r="H26" s="55">
        <f t="shared" si="16"/>
        <v>540000</v>
      </c>
      <c r="I26" s="44">
        <f t="shared" si="17"/>
        <v>1460000</v>
      </c>
      <c r="J26" s="43">
        <v>0</v>
      </c>
      <c r="K26" s="43">
        <f t="shared" si="14"/>
        <v>3240000</v>
      </c>
      <c r="L26" s="45">
        <f t="shared" si="15"/>
        <v>6480000</v>
      </c>
      <c r="M26" s="22"/>
    </row>
    <row r="27" spans="1:13" ht="25.05" customHeight="1" x14ac:dyDescent="0.3">
      <c r="A27" s="124"/>
      <c r="B27" s="131"/>
      <c r="C27" s="41"/>
      <c r="D27" s="41"/>
      <c r="E27" s="42"/>
      <c r="F27" s="55"/>
      <c r="G27" s="55"/>
      <c r="H27" s="55"/>
      <c r="I27" s="44"/>
      <c r="J27" s="43"/>
      <c r="K27" s="43"/>
      <c r="L27" s="45"/>
      <c r="M27" s="22"/>
    </row>
    <row r="28" spans="1:13" ht="15.6" x14ac:dyDescent="0.3">
      <c r="A28" s="23"/>
      <c r="B28" s="24" t="s">
        <v>35</v>
      </c>
      <c r="C28" s="25">
        <f>SUM(C8:C26)</f>
        <v>90</v>
      </c>
      <c r="D28" s="25" t="s">
        <v>5</v>
      </c>
      <c r="E28" s="26"/>
      <c r="F28" s="27"/>
      <c r="G28" s="27"/>
      <c r="H28" s="26"/>
      <c r="I28" s="26"/>
      <c r="J28" s="26"/>
      <c r="K28" s="28"/>
      <c r="L28" s="29">
        <f>SUM(L8:L26)</f>
        <v>320636000</v>
      </c>
      <c r="M28" s="22"/>
    </row>
    <row r="29" spans="1:13" ht="16.2" thickBot="1" x14ac:dyDescent="0.35">
      <c r="A29" s="30"/>
      <c r="B29" s="31" t="s">
        <v>36</v>
      </c>
      <c r="C29" s="32"/>
      <c r="D29" s="33"/>
      <c r="E29" s="34"/>
      <c r="F29" s="35"/>
      <c r="G29" s="35"/>
      <c r="H29" s="34"/>
      <c r="I29" s="34"/>
      <c r="J29" s="34"/>
      <c r="K29" s="36"/>
      <c r="L29" s="39">
        <f>L28/C28</f>
        <v>3562622.222222222</v>
      </c>
      <c r="M29" s="46"/>
    </row>
    <row r="30" spans="1:13" ht="15" thickTop="1" x14ac:dyDescent="0.3">
      <c r="D30" s="40"/>
      <c r="L30" s="54"/>
    </row>
    <row r="31" spans="1:13" x14ac:dyDescent="0.3">
      <c r="D31" s="37"/>
    </row>
    <row r="32" spans="1:13" x14ac:dyDescent="0.3">
      <c r="D32" s="37"/>
      <c r="J32" s="22"/>
      <c r="L32" s="46"/>
    </row>
  </sheetData>
  <mergeCells count="4">
    <mergeCell ref="A2:L2"/>
    <mergeCell ref="A3:L3"/>
    <mergeCell ref="C6:D6"/>
    <mergeCell ref="K6:K7"/>
  </mergeCells>
  <pageMargins left="0.44488189" right="0" top="0.74803149606299202" bottom="0.74803149606299202" header="0.31496062992126" footer="0.31496062992126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22"/>
  <sheetViews>
    <sheetView workbookViewId="0">
      <selection activeCell="F21" sqref="F21"/>
    </sheetView>
  </sheetViews>
  <sheetFormatPr defaultColWidth="8.77734375" defaultRowHeight="14.4" x14ac:dyDescent="0.3"/>
  <cols>
    <col min="1" max="1" width="2.44140625" customWidth="1"/>
    <col min="2" max="2" width="3.44140625" customWidth="1"/>
    <col min="3" max="3" width="54.21875" customWidth="1"/>
    <col min="4" max="4" width="7.21875" customWidth="1"/>
    <col min="5" max="5" width="8" customWidth="1"/>
    <col min="6" max="6" width="12.6640625" customWidth="1"/>
    <col min="7" max="7" width="15" customWidth="1"/>
    <col min="8" max="8" width="13" customWidth="1"/>
    <col min="9" max="9" width="13.21875" customWidth="1"/>
    <col min="10" max="10" width="13.44140625" customWidth="1"/>
  </cols>
  <sheetData>
    <row r="3" spans="2:10" ht="41.4" x14ac:dyDescent="0.3">
      <c r="B3" s="167" t="s">
        <v>49</v>
      </c>
      <c r="C3" s="167"/>
      <c r="D3" s="168" t="s">
        <v>31</v>
      </c>
      <c r="E3" s="169"/>
      <c r="F3" s="56" t="s">
        <v>50</v>
      </c>
      <c r="G3" s="56" t="s">
        <v>51</v>
      </c>
    </row>
    <row r="4" spans="2:10" ht="38.25" customHeight="1" x14ac:dyDescent="0.3">
      <c r="B4" s="173" t="s">
        <v>107</v>
      </c>
      <c r="C4" s="174"/>
      <c r="D4" s="57"/>
      <c r="E4" s="58"/>
      <c r="F4" s="59"/>
      <c r="G4" s="59"/>
    </row>
    <row r="5" spans="2:10" x14ac:dyDescent="0.3">
      <c r="B5" s="75"/>
      <c r="C5" s="76"/>
      <c r="D5" s="60"/>
      <c r="E5" s="61"/>
      <c r="F5" s="62"/>
      <c r="G5" s="62"/>
    </row>
    <row r="6" spans="2:10" x14ac:dyDescent="0.3">
      <c r="B6" s="63">
        <v>1</v>
      </c>
      <c r="C6" s="64" t="s">
        <v>109</v>
      </c>
      <c r="D6" s="60">
        <v>80</v>
      </c>
      <c r="E6" s="61" t="s">
        <v>52</v>
      </c>
      <c r="F6" s="65">
        <v>425000</v>
      </c>
      <c r="G6" s="65">
        <f>F6*D6</f>
        <v>34000000</v>
      </c>
      <c r="H6" s="66"/>
      <c r="I6" s="67"/>
      <c r="J6" s="67"/>
    </row>
    <row r="7" spans="2:10" x14ac:dyDescent="0.3">
      <c r="B7" s="68"/>
      <c r="C7" s="69"/>
      <c r="D7" s="70"/>
      <c r="E7" s="71"/>
      <c r="F7" s="72"/>
      <c r="G7" s="73"/>
    </row>
    <row r="8" spans="2:10" x14ac:dyDescent="0.3">
      <c r="B8" s="170" t="s">
        <v>53</v>
      </c>
      <c r="C8" s="171"/>
      <c r="D8" s="171"/>
      <c r="E8" s="171"/>
      <c r="F8" s="172"/>
      <c r="G8" s="74">
        <f>SUM(G4:G7)</f>
        <v>34000000</v>
      </c>
    </row>
    <row r="10" spans="2:10" x14ac:dyDescent="0.3">
      <c r="B10" s="77"/>
      <c r="C10" s="77" t="s">
        <v>54</v>
      </c>
      <c r="D10" s="146" t="s">
        <v>55</v>
      </c>
    </row>
    <row r="11" spans="2:10" x14ac:dyDescent="0.3">
      <c r="B11" s="78">
        <v>1</v>
      </c>
      <c r="C11" s="78" t="s">
        <v>98</v>
      </c>
      <c r="D11" s="145">
        <v>4</v>
      </c>
    </row>
    <row r="12" spans="2:10" x14ac:dyDescent="0.3">
      <c r="B12" s="78">
        <v>2</v>
      </c>
      <c r="C12" s="78" t="s">
        <v>99</v>
      </c>
      <c r="D12" s="145">
        <v>4</v>
      </c>
    </row>
    <row r="13" spans="2:10" x14ac:dyDescent="0.3">
      <c r="B13" s="78">
        <v>3</v>
      </c>
      <c r="C13" s="78" t="s">
        <v>100</v>
      </c>
      <c r="D13" s="145">
        <v>4</v>
      </c>
    </row>
    <row r="14" spans="2:10" x14ac:dyDescent="0.3">
      <c r="B14" s="78">
        <v>4</v>
      </c>
      <c r="C14" s="78" t="s">
        <v>101</v>
      </c>
      <c r="D14" s="145">
        <v>4</v>
      </c>
    </row>
    <row r="15" spans="2:10" x14ac:dyDescent="0.3">
      <c r="B15" s="78">
        <v>5</v>
      </c>
      <c r="C15" s="78" t="s">
        <v>102</v>
      </c>
      <c r="D15" s="145">
        <v>4</v>
      </c>
    </row>
    <row r="16" spans="2:10" x14ac:dyDescent="0.3">
      <c r="B16" s="78">
        <v>6</v>
      </c>
      <c r="C16" s="78" t="s">
        <v>103</v>
      </c>
      <c r="D16" s="145">
        <v>4</v>
      </c>
    </row>
    <row r="17" spans="2:4" x14ac:dyDescent="0.3">
      <c r="B17" s="78">
        <v>7</v>
      </c>
      <c r="C17" s="78" t="s">
        <v>104</v>
      </c>
      <c r="D17" s="145">
        <v>4</v>
      </c>
    </row>
    <row r="18" spans="2:4" x14ac:dyDescent="0.3">
      <c r="B18" s="78">
        <v>8</v>
      </c>
      <c r="C18" s="78" t="s">
        <v>105</v>
      </c>
      <c r="D18" s="145">
        <v>4</v>
      </c>
    </row>
    <row r="19" spans="2:4" x14ac:dyDescent="0.3">
      <c r="B19" s="78">
        <v>9</v>
      </c>
      <c r="C19" s="78" t="s">
        <v>57</v>
      </c>
      <c r="D19" s="145">
        <v>36</v>
      </c>
    </row>
    <row r="20" spans="2:4" x14ac:dyDescent="0.3">
      <c r="B20" s="78">
        <v>10</v>
      </c>
      <c r="C20" s="78" t="s">
        <v>108</v>
      </c>
      <c r="D20" s="145">
        <v>8</v>
      </c>
    </row>
    <row r="21" spans="2:4" x14ac:dyDescent="0.3">
      <c r="B21" s="78">
        <v>11</v>
      </c>
      <c r="C21" s="78" t="s">
        <v>106</v>
      </c>
      <c r="D21" s="145">
        <v>4</v>
      </c>
    </row>
    <row r="22" spans="2:4" x14ac:dyDescent="0.3">
      <c r="B22" s="77"/>
      <c r="C22" s="77" t="s">
        <v>56</v>
      </c>
      <c r="D22" s="146">
        <f>SUM(D11:D21)</f>
        <v>80</v>
      </c>
    </row>
  </sheetData>
  <mergeCells count="4">
    <mergeCell ref="B3:C3"/>
    <mergeCell ref="D3:E3"/>
    <mergeCell ref="B8:F8"/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12"/>
  <sheetViews>
    <sheetView workbookViewId="0">
      <selection activeCell="C18" sqref="C18"/>
    </sheetView>
  </sheetViews>
  <sheetFormatPr defaultColWidth="8.77734375" defaultRowHeight="14.4" x14ac:dyDescent="0.3"/>
  <cols>
    <col min="2" max="2" width="13.33203125" customWidth="1"/>
    <col min="3" max="3" width="26.77734375" customWidth="1"/>
  </cols>
  <sheetData>
    <row r="3" spans="1:4" x14ac:dyDescent="0.3">
      <c r="A3" s="79" t="s">
        <v>61</v>
      </c>
    </row>
    <row r="4" spans="1:4" x14ac:dyDescent="0.3">
      <c r="A4" s="79" t="s">
        <v>110</v>
      </c>
    </row>
    <row r="5" spans="1:4" x14ac:dyDescent="0.3">
      <c r="B5" t="s">
        <v>60</v>
      </c>
      <c r="C5" t="s">
        <v>111</v>
      </c>
      <c r="D5">
        <v>4</v>
      </c>
    </row>
    <row r="6" spans="1:4" x14ac:dyDescent="0.3">
      <c r="B6" t="s">
        <v>113</v>
      </c>
      <c r="C6" t="s">
        <v>117</v>
      </c>
      <c r="D6">
        <v>4</v>
      </c>
    </row>
    <row r="7" spans="1:4" x14ac:dyDescent="0.3">
      <c r="B7" t="s">
        <v>60</v>
      </c>
      <c r="C7" t="s">
        <v>112</v>
      </c>
      <c r="D7">
        <v>4</v>
      </c>
    </row>
    <row r="8" spans="1:4" x14ac:dyDescent="0.3">
      <c r="B8" t="s">
        <v>115</v>
      </c>
      <c r="C8" t="s">
        <v>112</v>
      </c>
      <c r="D8">
        <v>4</v>
      </c>
    </row>
    <row r="9" spans="1:4" x14ac:dyDescent="0.3">
      <c r="B9" t="s">
        <v>116</v>
      </c>
      <c r="C9" t="s">
        <v>112</v>
      </c>
      <c r="D9">
        <v>4</v>
      </c>
    </row>
    <row r="10" spans="1:4" x14ac:dyDescent="0.3">
      <c r="B10" t="s">
        <v>113</v>
      </c>
      <c r="C10" t="s">
        <v>114</v>
      </c>
      <c r="D10">
        <v>4</v>
      </c>
    </row>
    <row r="11" spans="1:4" x14ac:dyDescent="0.3">
      <c r="B11" t="s">
        <v>60</v>
      </c>
      <c r="C11" t="s">
        <v>114</v>
      </c>
      <c r="D11">
        <v>4</v>
      </c>
    </row>
    <row r="12" spans="1:4" x14ac:dyDescent="0.3">
      <c r="D12">
        <f>SUM(D5:D11)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RAB</vt:lpstr>
      <vt:lpstr>PERDIN</vt:lpstr>
      <vt:lpstr>NON OP</vt:lpstr>
      <vt:lpstr>narsum</vt:lpstr>
      <vt:lpstr>PERDIN!Print_Area</vt:lpstr>
      <vt:lpstr>RAB!Print_Area</vt:lpstr>
      <vt:lpstr>RAB!Print_Titles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lenovo</cp:lastModifiedBy>
  <cp:lastPrinted>2022-09-19T06:55:23Z</cp:lastPrinted>
  <dcterms:created xsi:type="dcterms:W3CDTF">2017-04-27T06:31:12Z</dcterms:created>
  <dcterms:modified xsi:type="dcterms:W3CDTF">2023-01-17T12:21:54Z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e4f24aac-9865-4f39-b117-5fa84a88355a</vt:lpwstr>
  </property>
</Properties>
</file>