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4\"/>
    </mc:Choice>
  </mc:AlternateContent>
  <xr:revisionPtr revIDLastSave="0" documentId="13_ncr:1_{15E6C091-C9D5-4231-B993-45EB59497ACC}" xr6:coauthVersionLast="47" xr6:coauthVersionMax="47" xr10:uidLastSave="{00000000-0000-0000-0000-000000000000}"/>
  <bookViews>
    <workbookView xWindow="-108" yWindow="-108" windowWidth="23256" windowHeight="12576" activeTab="3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Akun'!$A$2:$E$37</definedName>
    <definedName name="_xlnm.Print_Area" localSheetId="2">'Rekap Usulan TUP 4'!$B$1:$H$35</definedName>
    <definedName name="_xlnm.Print_Area" localSheetId="3">'Usulan TUP 4'!$B$1:$L$594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7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F22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B7" i="1"/>
  <c r="F30" i="3"/>
  <c r="F21" i="3"/>
  <c r="F29" i="3"/>
  <c r="F20" i="3"/>
  <c r="F34" i="2"/>
  <c r="F25" i="2"/>
  <c r="F33" i="2"/>
  <c r="F24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J244" i="1" s="1"/>
  <c r="G243" i="1"/>
  <c r="G242" i="1"/>
  <c r="G240" i="1"/>
  <c r="J240" i="1" s="1"/>
  <c r="G238" i="1"/>
  <c r="G237" i="1"/>
  <c r="G236" i="1"/>
  <c r="J236" i="1" s="1"/>
  <c r="G235" i="1"/>
  <c r="H235" i="1" s="1"/>
  <c r="G232" i="1"/>
  <c r="J232" i="1" s="1"/>
  <c r="G230" i="1"/>
  <c r="G229" i="1"/>
  <c r="G228" i="1"/>
  <c r="J228" i="1" s="1"/>
  <c r="G227" i="1"/>
  <c r="G224" i="1"/>
  <c r="J224" i="1" s="1"/>
  <c r="G222" i="1"/>
  <c r="G221" i="1"/>
  <c r="G220" i="1"/>
  <c r="J220" i="1" s="1"/>
  <c r="G219" i="1"/>
  <c r="G216" i="1"/>
  <c r="J216" i="1" s="1"/>
  <c r="G214" i="1"/>
  <c r="G213" i="1"/>
  <c r="G211" i="1"/>
  <c r="G210" i="1"/>
  <c r="G209" i="1"/>
  <c r="H209" i="1" s="1"/>
  <c r="G208" i="1"/>
  <c r="J208" i="1" s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J184" i="1" s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J172" i="1" s="1"/>
  <c r="G171" i="1"/>
  <c r="G168" i="1"/>
  <c r="J168" i="1" s="1"/>
  <c r="G166" i="1"/>
  <c r="G164" i="1"/>
  <c r="J164" i="1" s="1"/>
  <c r="G162" i="1"/>
  <c r="G161" i="1"/>
  <c r="G160" i="1"/>
  <c r="J160" i="1" s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J140" i="1" s="1"/>
  <c r="G135" i="1"/>
  <c r="H135" i="1" s="1"/>
  <c r="G133" i="1"/>
  <c r="G132" i="1"/>
  <c r="J132" i="1" s="1"/>
  <c r="G131" i="1"/>
  <c r="G130" i="1"/>
  <c r="G129" i="1"/>
  <c r="H129" i="1" s="1"/>
  <c r="G126" i="1"/>
  <c r="G124" i="1"/>
  <c r="J124" i="1" s="1"/>
  <c r="G123" i="1"/>
  <c r="G121" i="1"/>
  <c r="G120" i="1"/>
  <c r="J120" i="1" s="1"/>
  <c r="G119" i="1"/>
  <c r="G118" i="1"/>
  <c r="G112" i="1"/>
  <c r="J112" i="1" s="1"/>
  <c r="G104" i="1"/>
  <c r="J104" i="1" s="1"/>
  <c r="G102" i="1"/>
  <c r="G100" i="1"/>
  <c r="J100" i="1" s="1"/>
  <c r="G99" i="1"/>
  <c r="G98" i="1"/>
  <c r="G97" i="1"/>
  <c r="G96" i="1"/>
  <c r="J96" i="1" s="1"/>
  <c r="G93" i="1"/>
  <c r="G91" i="1"/>
  <c r="G90" i="1"/>
  <c r="G89" i="1"/>
  <c r="G88" i="1"/>
  <c r="H88" i="1" s="1"/>
  <c r="G84" i="1"/>
  <c r="H84" i="1" s="1"/>
  <c r="G82" i="1"/>
  <c r="G80" i="1"/>
  <c r="J80" i="1" s="1"/>
  <c r="G79" i="1"/>
  <c r="G78" i="1"/>
  <c r="G77" i="1"/>
  <c r="G74" i="1"/>
  <c r="G72" i="1"/>
  <c r="J72" i="1" s="1"/>
  <c r="G70" i="1"/>
  <c r="G68" i="1"/>
  <c r="J68" i="1" s="1"/>
  <c r="G66" i="1"/>
  <c r="H66" i="1" s="1"/>
  <c r="G65" i="1"/>
  <c r="G64" i="1"/>
  <c r="J64" i="1" s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J44" i="1" s="1"/>
  <c r="G40" i="1"/>
  <c r="J40" i="1" s="1"/>
  <c r="G38" i="1"/>
  <c r="G36" i="1"/>
  <c r="H36" i="1" s="1"/>
  <c r="G35" i="1"/>
  <c r="G34" i="1"/>
  <c r="G33" i="1"/>
  <c r="G30" i="1"/>
  <c r="G28" i="1"/>
  <c r="J28" i="1" s="1"/>
  <c r="G26" i="1"/>
  <c r="H26" i="1" s="1"/>
  <c r="G25" i="1"/>
  <c r="G24" i="1"/>
  <c r="J24" i="1" s="1"/>
  <c r="G23" i="1"/>
  <c r="J23" i="1" s="1"/>
  <c r="G250" i="1" l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J122" i="1" s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J103" i="1"/>
  <c r="G125" i="1"/>
  <c r="H125" i="1" s="1"/>
  <c r="G128" i="1"/>
  <c r="H128" i="1" s="1"/>
  <c r="G139" i="1"/>
  <c r="H139" i="1" s="1"/>
  <c r="G149" i="1"/>
  <c r="H149" i="1" s="1"/>
  <c r="G167" i="1"/>
  <c r="H167" i="1" s="1"/>
  <c r="J167" i="1"/>
  <c r="G189" i="1"/>
  <c r="H189" i="1" s="1"/>
  <c r="G195" i="1"/>
  <c r="H195" i="1" s="1"/>
  <c r="J316" i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J67" i="1"/>
  <c r="G81" i="1"/>
  <c r="H81" i="1" s="1"/>
  <c r="G95" i="1"/>
  <c r="H95" i="1" s="1"/>
  <c r="G117" i="1"/>
  <c r="H117" i="1" s="1"/>
  <c r="G163" i="1"/>
  <c r="H163" i="1" s="1"/>
  <c r="J163" i="1"/>
  <c r="G170" i="1"/>
  <c r="H170" i="1" s="1"/>
  <c r="G181" i="1"/>
  <c r="H181" i="1" s="1"/>
  <c r="G207" i="1"/>
  <c r="H207" i="1" s="1"/>
  <c r="G223" i="1"/>
  <c r="H223" i="1" s="1"/>
  <c r="J223" i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J101" i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J83" i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483" i="1"/>
  <c r="J195" i="1" l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194" i="1" s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J233" i="1" s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F16" i="2" s="1" a="1"/>
  <c r="F16" i="2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F10" i="2" s="1" a="1"/>
  <c r="F10" i="2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F15" i="2" s="1" a="1"/>
  <c r="F15" i="2" s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J391" i="1" s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247" i="1" l="1"/>
  <c r="G16" i="2" a="1"/>
  <c r="G16" i="2" s="1"/>
  <c r="J246" i="1"/>
  <c r="F19" i="2" a="1"/>
  <c r="F19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272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J19" i="1"/>
  <c r="J18" i="1" s="1"/>
  <c r="J17" i="1" s="1"/>
  <c r="J16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J245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G3" i="1"/>
  <c r="G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K115" i="1" l="1"/>
  <c r="K114" i="1" s="1"/>
  <c r="G13" i="2" a="1"/>
  <c r="G13" i="2" s="1"/>
  <c r="K60" i="1"/>
  <c r="G15" i="2" a="1"/>
  <c r="G15" i="2" s="1"/>
  <c r="J137" i="1"/>
  <c r="J136" i="1" s="1"/>
  <c r="F18" i="2" a="1"/>
  <c r="F18" i="2" s="1"/>
  <c r="K337" i="1"/>
  <c r="K336" i="1" s="1"/>
  <c r="G12" i="2" a="1"/>
  <c r="G12" i="2" s="1"/>
  <c r="J407" i="1"/>
  <c r="J406" i="1" s="1"/>
  <c r="K246" i="1"/>
  <c r="K245" i="1" s="1"/>
  <c r="G19" i="2" a="1"/>
  <c r="G19" i="2" s="1"/>
  <c r="G18" i="2" a="1"/>
  <c r="G18" i="2" s="1"/>
  <c r="F12" i="2" a="1"/>
  <c r="F12" i="2" s="1"/>
  <c r="J113" i="1"/>
  <c r="K455" i="1"/>
  <c r="K454" i="1" s="1"/>
  <c r="K538" i="1"/>
  <c r="K537" i="1" s="1"/>
  <c r="K536" i="1" s="1"/>
  <c r="K535" i="1" s="1"/>
  <c r="K19" i="1"/>
  <c r="K18" i="1" s="1"/>
  <c r="K17" i="1" s="1"/>
  <c r="K16" i="1" s="1"/>
  <c r="K137" i="1"/>
  <c r="K136" i="1" s="1"/>
  <c r="K335" i="1"/>
  <c r="G454" i="1"/>
  <c r="H454" i="1" s="1"/>
  <c r="J335" i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K11" i="3" s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N11" i="3" l="1"/>
  <c r="M11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G105" i="1" l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tc={34AE119A-5838-4422-B93A-DA654F915048}</author>
    <author>tc={608C1EE1-7487-4F97-BEA6-F662BD81991E}</author>
    <author>tc={EBAF6F54-481D-43DD-AB58-C69D89F70264}</author>
    <author>tc={DC936AAB-BDBB-45F2-B4AD-ED4DB01F7EB0}</author>
    <author>tc={09545D37-DB24-48A4-99AD-E881498B9CA0}</author>
    <author>tc={3F3C1E02-A07E-4590-8D61-5C6C48C79522}</author>
    <author>tc={673AFC82-C9C0-4689-BE61-352B55908C8B}</author>
    <author>tc={6D3C3A31-33BC-46F8-88F1-31267F5B5A25}</author>
    <author>tc={7E3EA8C2-9205-40F0-8BFF-0EC69B0C657F}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tc={57E8F7EF-1A4D-4E95-8F70-981A097CE247}</author>
    <author>tc={6A559469-0D19-45D0-9769-6BCBF8718963}</author>
  </authors>
  <commentList>
    <comment ref="C21" authorId="0" shapeId="0" xr:uid="{34AE119A-5838-4422-B93A-DA654F9150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C31" authorId="1" shapeId="0" xr:uid="{608C1EE1-7487-4F97-BEA6-F662BD8199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C61" authorId="2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3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4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5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48" authorId="6" shapeId="0" xr:uid="{673AFC82-C9C0-4689-BE61-352B55908C8B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G157" authorId="7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24" authorId="8" shapeId="0" xr:uid="{7E3EA8C2-9205-40F0-8BFF-0EC69B0C657F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C234" authorId="9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10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11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12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13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433" authorId="14" shapeId="0" xr:uid="{57E8F7EF-1A4D-4E95-8F70-981A097CE247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C515" authorId="15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<sst xmlns="http://schemas.openxmlformats.org/spreadsheetml/2006/main" count="1974" uniqueCount="1035">
  <si>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</si>
  <si>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</si>
  <si>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</si>
  <si>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</si>
  <si>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</si>
  <si>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</si>
  <si>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</si>
  <si>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</si>
  <si>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</si>
  <si>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</si>
  <si>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</si>
  <si>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</si>
  <si>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</si>
  <si>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</si>
  <si>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</si>
  <si>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</si>
  <si>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</si>
  <si>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</si>
  <si>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</si>
  <si>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</si>
  <si>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</si>
  <si>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</si>
  <si>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</si>
  <si>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</si>
  <si>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</si>
  <si>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</si>
  <si>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</si>
  <si>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</si>
  <si>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</si>
  <si>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</si>
  <si>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</si>
  <si>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</si>
  <si>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</si>
  <si>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</si>
  <si>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</si>
  <si>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</si>
  <si>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</si>
  <si>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</si>
  <si>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</si>
  <si>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</si>
  <si>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</si>
  <si>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</si>
  <si>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</si>
  <si>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</si>
  <si>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</si>
  <si>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</si>
  <si>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</si>
  <si>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</si>
  <si>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</si>
  <si>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</si>
  <si>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</si>
  <si>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</si>
  <si>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</si>
  <si>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</si>
  <si>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</si>
  <si>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</si>
  <si>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</si>
  <si>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</si>
  <si>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</si>
  <si>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</si>
  <si>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</si>
  <si>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</si>
  <si>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</si>
  <si>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</si>
  <si>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</si>
  <si>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</si>
  <si>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</si>
  <si>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</si>
  <si>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</si>
  <si>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</si>
  <si>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</si>
  <si>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</si>
  <si>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</si>
  <si>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</si>
  <si>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</si>
  <si>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</si>
  <si>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</si>
  <si>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</si>
  <si>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</si>
  <si>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</si>
  <si>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</si>
  <si>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</si>
  <si>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</si>
  <si>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</si>
  <si>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</si>
  <si>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</si>
  <si>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</si>
  <si>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</si>
  <si>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</si>
  <si>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</si>
  <si>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</si>
  <si>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</si>
  <si>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</si>
  <si>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</si>
  <si>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</si>
  <si>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</si>
  <si>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</si>
  <si>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</si>
  <si>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</si>
  <si>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</si>
  <si>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</si>
  <si>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</si>
  <si>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</si>
  <si>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</si>
  <si>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</si>
  <si>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</si>
  <si>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</si>
  <si>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</si>
  <si>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</si>
  <si>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</si>
  <si>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</si>
  <si>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</si>
  <si>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</si>
  <si>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</si>
  <si>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</si>
  <si>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</si>
  <si>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</si>
  <si>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</si>
  <si>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</si>
  <si>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</si>
  <si>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</si>
  <si>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</si>
  <si>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</si>
  <si>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</si>
  <si>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</si>
  <si>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</si>
  <si>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</si>
  <si>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</si>
  <si>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</si>
  <si>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</si>
  <si>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</si>
  <si>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</si>
  <si>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</si>
  <si>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</si>
  <si>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</si>
  <si>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</si>
  <si>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</si>
  <si>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</si>
  <si>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</si>
  <si>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</si>
  <si>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</si>
  <si>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</si>
  <si>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</si>
  <si>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</si>
  <si>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</si>
  <si>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</si>
  <si>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</si>
  <si>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</si>
  <si>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</si>
  <si>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</si>
  <si>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</si>
  <si>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</si>
  <si>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</si>
  <si>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</si>
  <si>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</si>
  <si>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</si>
  <si>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</si>
  <si>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</si>
  <si>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</si>
  <si>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</si>
  <si>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</si>
  <si>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</si>
  <si>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</si>
  <si>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</si>
  <si>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</si>
  <si>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</si>
  <si>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</si>
  <si>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</si>
  <si>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</si>
  <si>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</si>
  <si>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</si>
  <si>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</si>
  <si>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</si>
  <si>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</si>
  <si>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</si>
  <si>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</si>
  <si>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</si>
  <si>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</si>
  <si>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</si>
  <si>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</si>
  <si>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</si>
  <si>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</si>
  <si>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</si>
  <si>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</si>
  <si>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</si>
  <si>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</si>
  <si>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</si>
  <si>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</si>
  <si>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</si>
  <si>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</si>
  <si>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</si>
  <si>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</si>
  <si>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</si>
  <si>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</si>
  <si>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</si>
  <si>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</si>
  <si>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</si>
  <si>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</si>
  <si>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</si>
  <si>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</si>
  <si>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</si>
  <si>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</si>
  <si>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</si>
  <si>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</si>
  <si>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</si>
  <si>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</si>
  <si>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</si>
  <si>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</si>
  <si>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</si>
  <si>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</si>
  <si>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</si>
  <si>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</si>
  <si>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</si>
  <si>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</si>
  <si>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</si>
  <si>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</si>
  <si>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</si>
  <si>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</si>
  <si>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</si>
  <si>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</si>
  <si>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</si>
  <si>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</si>
  <si>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</si>
  <si>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</si>
  <si>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</si>
  <si>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</si>
  <si>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</si>
  <si>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</si>
  <si>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</si>
  <si>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</si>
  <si>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</si>
  <si>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</si>
  <si>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</si>
  <si>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</si>
  <si>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</si>
  <si>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</si>
  <si>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</si>
  <si>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</si>
  <si>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</si>
  <si>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</si>
  <si>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</si>
  <si>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</si>
  <si>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</si>
  <si>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</si>
  <si>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</si>
  <si>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</si>
  <si>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</si>
  <si>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</si>
  <si>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</si>
  <si>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</si>
  <si>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</si>
  <si>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</si>
  <si>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</si>
  <si>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</si>
  <si>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</si>
  <si>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</si>
  <si>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</si>
  <si>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</si>
  <si>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</si>
  <si>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</si>
  <si>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</si>
  <si>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</si>
  <si>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</si>
  <si>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</si>
  <si>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</si>
  <si>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</si>
  <si>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</si>
  <si>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</si>
  <si>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</si>
  <si>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</si>
  <si>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</si>
  <si>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</si>
  <si>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</si>
  <si>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</si>
  <si>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</si>
  <si>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</si>
  <si>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</si>
  <si>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</si>
  <si>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</si>
  <si>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</si>
  <si>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</si>
  <si>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</si>
  <si>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</si>
  <si>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</si>
  <si>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</si>
  <si>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</si>
  <si>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</si>
  <si>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</si>
  <si>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</si>
  <si>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</si>
  <si>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</si>
  <si>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</si>
  <si>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</si>
  <si>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</si>
  <si>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</si>
  <si>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</si>
  <si>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</si>
  <si>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</si>
  <si>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</si>
  <si>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</si>
  <si>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</si>
  <si>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</si>
  <si>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</si>
  <si>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</si>
  <si>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</si>
  <si>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</si>
  <si>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</si>
  <si>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</si>
  <si>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</si>
  <si>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</si>
  <si>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</si>
  <si>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</si>
  <si>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</si>
  <si>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</si>
  <si>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</si>
  <si>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</si>
  <si>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</si>
  <si>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</si>
  <si>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</si>
  <si>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</si>
  <si>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</si>
  <si>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</si>
  <si>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</si>
  <si>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</si>
  <si>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</si>
  <si>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</si>
  <si>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</si>
  <si>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</si>
  <si>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</si>
  <si>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</si>
  <si>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</si>
  <si>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</si>
  <si>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</si>
  <si>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</si>
  <si>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</si>
  <si>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</si>
  <si>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</si>
  <si>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</si>
  <si>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</si>
  <si>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</si>
  <si>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</si>
  <si>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</si>
  <si>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</si>
  <si>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</si>
  <si>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</si>
  <si>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</si>
  <si>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</si>
  <si>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</si>
  <si>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</si>
  <si>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</si>
  <si>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</si>
  <si>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</si>
  <si>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</si>
  <si>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</si>
  <si>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</si>
  <si>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</si>
  <si>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</si>
  <si>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</si>
  <si>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</si>
  <si>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</si>
  <si>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</si>
  <si>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</si>
  <si>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</si>
  <si>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</si>
  <si>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</si>
  <si>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</si>
  <si>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</si>
  <si>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</si>
  <si>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</si>
  <si>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</si>
  <si>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</si>
  <si>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</si>
  <si>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</si>
  <si>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</si>
  <si>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</si>
  <si>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</si>
  <si>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</si>
  <si>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</si>
  <si>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</si>
  <si>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</si>
  <si>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</si>
  <si>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</si>
  <si>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</si>
  <si>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</si>
  <si>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</si>
  <si>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</si>
  <si>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</si>
  <si>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</si>
  <si>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</si>
  <si>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</si>
  <si>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</si>
  <si>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</si>
  <si>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</si>
  <si>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</si>
  <si>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</si>
  <si>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</si>
  <si>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</si>
  <si>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</si>
  <si>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</si>
  <si>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</si>
  <si>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</si>
  <si>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</si>
  <si>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</si>
  <si>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</si>
  <si>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</si>
  <si>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</si>
  <si>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</si>
  <si>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</si>
  <si>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</si>
  <si>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</si>
  <si>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</si>
  <si>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</si>
  <si>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</si>
  <si>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</si>
  <si>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</si>
  <si>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</si>
  <si>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</si>
  <si>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</si>
  <si>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</si>
  <si>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</si>
  <si>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</si>
  <si>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</si>
  <si>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</si>
  <si>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</si>
  <si>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</si>
  <si>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</si>
  <si>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</si>
  <si>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</si>
  <si>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</si>
  <si>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</si>
  <si>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</si>
  <si>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</si>
  <si>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</si>
  <si>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</si>
  <si>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</si>
  <si>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</si>
  <si>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</si>
  <si>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</si>
  <si>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</si>
  <si>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</si>
  <si>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</si>
  <si>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</si>
  <si>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</si>
  <si>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</si>
  <si>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</si>
  <si>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</si>
  <si>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</si>
  <si>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</si>
  <si>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</si>
  <si>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</si>
  <si>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</si>
  <si>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</si>
  <si>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</si>
  <si>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</si>
  <si>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</si>
  <si>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</si>
  <si>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</si>
  <si>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</si>
  <si>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</si>
  <si>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</si>
  <si>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</si>
  <si>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</si>
  <si>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</si>
  <si>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</si>
  <si>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</si>
  <si>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</si>
  <si>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</si>
  <si>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</si>
  <si>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</si>
  <si>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</si>
  <si>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</si>
  <si>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</si>
  <si>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</si>
  <si>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</si>
  <si>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</si>
  <si>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</si>
  <si>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</si>
  <si>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</si>
  <si>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</si>
  <si>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</si>
  <si>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</si>
  <si>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</si>
  <si>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</si>
  <si>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</si>
  <si>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</si>
  <si>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</si>
  <si>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</si>
  <si>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</si>
  <si>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</si>
  <si>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</si>
  <si>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</si>
  <si>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</si>
  <si>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</si>
  <si>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</si>
  <si>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</si>
  <si>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</si>
  <si>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</si>
  <si>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</si>
  <si>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</si>
  <si>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</si>
  <si>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</si>
  <si>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</si>
  <si>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</si>
  <si>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</si>
  <si>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</si>
  <si>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</si>
  <si>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</si>
  <si>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</si>
  <si>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</si>
  <si>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</si>
  <si>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</si>
  <si>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</si>
  <si>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</si>
  <si>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</si>
  <si>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</si>
  <si>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</si>
  <si>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</si>
  <si>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</si>
  <si>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</si>
  <si>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</si>
  <si>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</si>
  <si>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</si>
  <si>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</si>
  <si>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</si>
  <si>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</si>
  <si>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</si>
  <si>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</si>
  <si>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</si>
  <si>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</si>
  <si>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</si>
  <si>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</si>
  <si>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</si>
  <si>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</si>
  <si>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</si>
  <si>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</si>
  <si>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</si>
  <si>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</si>
  <si>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</si>
  <si>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</si>
  <si>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</si>
  <si>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</si>
  <si>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</si>
  <si>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</si>
  <si>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</si>
  <si>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</si>
  <si>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</si>
  <si>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</si>
  <si>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</si>
  <si>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</si>
  <si>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</si>
  <si>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</si>
  <si>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</si>
  <si>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</si>
  <si>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</si>
  <si>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</si>
  <si>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</si>
  <si>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</si>
  <si>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</si>
  <si>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</si>
  <si>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</si>
  <si>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</si>
  <si>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</si>
  <si>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</si>
  <si>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</si>
  <si>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</si>
  <si>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</si>
  <si>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</si>
  <si>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</si>
  <si>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</si>
  <si>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</si>
  <si>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</si>
  <si>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</si>
  <si>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</si>
  <si>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</si>
  <si>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</si>
  <si>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</si>
  <si>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</si>
  <si>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</si>
  <si>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</si>
  <si>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</si>
  <si>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</si>
  <si>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</si>
  <si>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</si>
  <si>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</si>
  <si>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</si>
  <si>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</si>
  <si>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</si>
  <si>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</si>
  <si>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</si>
  <si>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</si>
  <si>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</si>
  <si>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</si>
  <si>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</si>
  <si>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</si>
  <si>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</si>
  <si>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</si>
  <si>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</si>
  <si>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</si>
  <si>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</si>
  <si>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</si>
  <si>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</si>
  <si>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</si>
  <si>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</si>
  <si>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</si>
  <si>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</si>
  <si>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</si>
  <si>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</si>
  <si>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</si>
  <si>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</si>
  <si>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</si>
  <si>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</si>
  <si>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</si>
  <si>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</si>
  <si>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</si>
  <si>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</si>
  <si>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</si>
  <si>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</si>
  <si>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</si>
  <si>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</si>
  <si>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</si>
  <si>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</si>
  <si>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</si>
  <si>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</si>
  <si>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</si>
  <si>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</si>
  <si>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</si>
  <si>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</si>
  <si>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</si>
  <si>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</si>
  <si>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</si>
  <si>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</si>
  <si>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</si>
  <si>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</si>
  <si>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</si>
  <si>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</si>
  <si>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</si>
  <si>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</si>
  <si>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</si>
  <si>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</si>
  <si>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</si>
  <si>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</si>
  <si>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</si>
  <si>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</si>
  <si>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</si>
  <si>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</si>
  <si>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</si>
  <si>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</si>
  <si>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</si>
  <si>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</si>
  <si>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</si>
  <si>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</si>
  <si>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</si>
  <si>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</si>
  <si>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</si>
  <si>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</si>
  <si>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</si>
  <si>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</si>
  <si>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</si>
  <si>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</si>
  <si>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</si>
  <si>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</si>
  <si>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</si>
  <si>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</si>
  <si>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</si>
  <si>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</si>
  <si>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</si>
  <si>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</si>
  <si>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</si>
  <si>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</si>
  <si>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</si>
  <si>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</si>
  <si>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</si>
  <si>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</si>
  <si>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</si>
  <si>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</si>
  <si>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</si>
  <si>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</si>
  <si>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</si>
  <si>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</si>
  <si>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</si>
  <si>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</si>
  <si>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</si>
  <si>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</si>
  <si>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</si>
  <si>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</si>
  <si>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</si>
  <si>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</si>
  <si>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</si>
  <si>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</si>
  <si>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</si>
  <si>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</si>
  <si>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</si>
  <si>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</si>
  <si>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</si>
  <si>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</si>
  <si>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</si>
  <si>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</si>
  <si>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</si>
  <si>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</si>
  <si>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</si>
  <si>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</si>
  <si>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</si>
  <si>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</si>
  <si>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</si>
  <si>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</si>
  <si>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</si>
  <si>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</si>
  <si>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</si>
  <si>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</si>
  <si>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</si>
  <si>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</si>
  <si>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</si>
  <si>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</si>
  <si>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</si>
  <si>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</si>
  <si>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</si>
  <si>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</si>
  <si>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</si>
  <si>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</si>
  <si>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</si>
  <si>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</si>
  <si>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</si>
  <si>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</si>
  <si>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</si>
  <si>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</si>
  <si>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</si>
  <si>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</si>
  <si>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</si>
  <si>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</si>
  <si>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</si>
  <si>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</si>
  <si>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</si>
  <si>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</si>
  <si>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</si>
  <si>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</si>
  <si>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</si>
  <si>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</si>
  <si>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</si>
  <si>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</si>
  <si>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</si>
  <si>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</si>
  <si>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</si>
  <si>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</si>
  <si>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</si>
  <si>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</si>
  <si>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</si>
  <si>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</si>
  <si>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</si>
  <si>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</si>
  <si>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</si>
  <si>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</si>
  <si>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</si>
  <si>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</si>
  <si>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</si>
  <si>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</si>
  <si>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</si>
  <si>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</si>
  <si>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</si>
  <si>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</si>
  <si>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</si>
  <si>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</si>
  <si>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</si>
  <si>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</si>
  <si>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</si>
  <si>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</si>
  <si>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</si>
  <si>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</si>
  <si>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</si>
  <si>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</si>
  <si>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</si>
  <si>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</si>
  <si>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</si>
  <si>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</si>
  <si>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</si>
  <si>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</si>
  <si>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</si>
  <si>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</si>
  <si>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</si>
  <si>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</si>
  <si>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</si>
  <si>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</si>
  <si>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</si>
  <si>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</si>
  <si>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</si>
  <si>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</si>
  <si>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</si>
  <si>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</si>
  <si>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</si>
  <si>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</si>
  <si>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</si>
  <si>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</si>
  <si>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</si>
  <si>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</si>
  <si>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</si>
  <si>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</si>
  <si>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</si>
  <si>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</si>
  <si>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</si>
  <si>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</si>
  <si>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</si>
  <si>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</si>
  <si>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</si>
  <si>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</si>
  <si>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</si>
  <si>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</si>
  <si>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</si>
  <si>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</si>
  <si>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</si>
  <si>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</si>
  <si>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</si>
  <si>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</si>
  <si>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</si>
  <si>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</si>
  <si>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</si>
  <si>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</si>
  <si>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</si>
  <si>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</si>
  <si>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</si>
  <si>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</si>
  <si>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</si>
  <si>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</si>
  <si>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</si>
  <si>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</si>
  <si>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</si>
  <si>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</si>
  <si>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</si>
  <si>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</si>
  <si>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</si>
  <si>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</si>
  <si>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</si>
  <si>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</si>
  <si>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</si>
  <si>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</si>
  <si>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</si>
  <si>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</si>
  <si>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</si>
  <si>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</si>
  <si>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</si>
  <si>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</si>
  <si>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</si>
  <si>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</si>
  <si>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</si>
  <si>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</si>
  <si>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</si>
  <si>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</si>
  <si>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</si>
  <si>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</si>
  <si>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</si>
  <si>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</si>
  <si>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</si>
  <si>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</si>
  <si>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</si>
  <si>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</si>
  <si>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</si>
  <si>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</si>
  <si>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</si>
  <si>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</si>
  <si>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</si>
  <si>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</si>
  <si>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</si>
  <si>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</si>
  <si>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</si>
  <si>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</si>
  <si>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</si>
  <si>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</si>
  <si>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</si>
  <si>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</si>
  <si>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</si>
  <si>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</si>
  <si>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</si>
  <si>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</si>
  <si>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</si>
  <si>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</si>
  <si>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</si>
  <si>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</si>
  <si>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</si>
  <si>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</si>
  <si>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</si>
  <si>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</si>
  <si>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</si>
  <si>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</si>
  <si>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</si>
  <si>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</si>
  <si>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</si>
  <si>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</si>
  <si>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</si>
  <si>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</si>
  <si>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</si>
  <si>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</si>
  <si>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</si>
  <si>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</si>
  <si>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</si>
  <si>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</si>
  <si>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</si>
  <si>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</si>
  <si>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</si>
  <si>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</si>
  <si>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</si>
  <si>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</si>
  <si>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</si>
  <si>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</si>
  <si>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</si>
  <si>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</si>
  <si>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</si>
  <si>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</si>
  <si>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</si>
  <si>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</si>
  <si>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</si>
  <si>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</si>
  <si>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</si>
  <si>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</si>
  <si>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</si>
  <si>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</si>
  <si>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</si>
  <si>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</si>
  <si>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</si>
  <si>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</si>
  <si>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</si>
  <si>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</si>
  <si>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</si>
  <si>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</si>
  <si>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</si>
  <si>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</si>
  <si>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</si>
  <si>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</si>
  <si>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</si>
  <si>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</si>
  <si>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</si>
  <si>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</si>
  <si>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</si>
  <si>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</si>
  <si>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</si>
  <si>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</si>
  <si>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</si>
  <si>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</si>
  <si>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</si>
  <si>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</si>
  <si>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</si>
  <si>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</si>
  <si>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</si>
  <si>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</si>
  <si>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</si>
  <si>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</si>
  <si>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(blank)</t>
  </si>
  <si>
    <t xml:space="preserve"> Total</t>
  </si>
  <si>
    <t>(blank) Total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</si>
  <si>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</si>
  <si>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</si>
  <si>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</si>
  <si>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</si>
  <si>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</si>
  <si>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</si>
  <si>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</si>
  <si>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</si>
  <si>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</si>
  <si>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</si>
  <si>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</si>
  <si>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</si>
  <si>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</si>
  <si>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</si>
  <si>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</si>
  <si>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</si>
  <si>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</si>
  <si>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</si>
  <si>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</si>
  <si>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</si>
  <si>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</si>
  <si>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</si>
  <si>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</si>
  <si>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</si>
  <si>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</si>
  <si>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</si>
  <si>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</si>
  <si>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</si>
  <si>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</si>
  <si>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</si>
  <si>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</si>
  <si>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</si>
  <si>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</si>
  <si>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</si>
  <si>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</si>
  <si>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</si>
  <si>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</si>
  <si>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</si>
  <si>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</si>
  <si>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</si>
  <si>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</si>
  <si>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</si>
  <si>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</si>
  <si>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</si>
  <si>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</si>
  <si>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</si>
  <si>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</si>
  <si>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</si>
  <si>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</si>
  <si>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</si>
  <si>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</si>
  <si>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</si>
  <si>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</si>
  <si>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</si>
  <si>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</si>
  <si>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</si>
  <si>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</si>
  <si>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</si>
  <si>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</si>
  <si>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</si>
  <si>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</si>
  <si>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</si>
  <si>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</si>
  <si>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</si>
  <si>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</si>
  <si>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</si>
  <si>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</si>
  <si>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</si>
  <si>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</si>
  <si>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</si>
  <si>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</si>
  <si>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</si>
  <si>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</si>
  <si>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</si>
  <si>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</si>
  <si>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</si>
  <si>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: 19 Juni 2023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</si>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</sst>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0" fontId="5" fillId="0" borderId="0" xfId="1" applyFont="1" applyAlignment="1">
      <alignment horizontal="center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0" fontId="30" fillId="0" borderId="0" xfId="0" applyFont="1" applyBorder="1" applyAlignment="1">
      <alignment horizontal="center"/>
    </xf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0" fontId="30" fillId="0" borderId="11" xfId="0" applyFont="1" applyBorder="1"/>
    <xf numFmtId="0" fontId="30" fillId="0" borderId="16" xfId="0" applyFont="1" applyBorder="1"/>
    <xf numFmtId="41" fontId="30" fillId="0" borderId="13" xfId="0" applyNumberFormat="1" applyFont="1" applyBorder="1"/>
    <xf numFmtId="41" fontId="30" fillId="0" borderId="14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Font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223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1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5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950259</xdr:colOff>
          <xdr:row>26</xdr:row>
          <xdr:rowOff>53788</xdr:rowOff>
        </xdr:from>
        <xdr:to>
          <xdr:col>4</xdr:col>
          <xdr:colOff>1255058</xdr:colOff>
          <xdr:row>29</xdr:row>
          <xdr:rowOff>152848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1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94212" y="5862917"/>
              <a:ext cx="2994211" cy="6638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490370</xdr:colOff>
      <xdr:row>574</xdr:row>
      <xdr:rowOff>21518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6.542694791664" createdVersion="8" refreshedVersion="8" minRefreshableVersion="3" recordCount="10" xr:uid="{7A068004-A915-4205-9AB1-4CED52DA04A7}">
  <cacheSource type="worksheet">
    <worksheetSource ref="K10:N20" sheet="Rekap TUP 4 Per Akun"/>
  </cacheSource>
  <cacheFields count="4">
    <cacheField name="Program, Kegiatan dan Output" numFmtId="0">
      <sharedItems containsBlank="1" count="6">
        <s v=""/>
        <m/>
        <s v="WA.2378.EBA" u="1"/>
        <s v="WA.2378.EBD" u="1"/>
        <s v="DL.2376.AFA" u="1"/>
        <s v="WA.4345.EBC" u="1"/>
      </sharedItems>
    </cacheField>
    <cacheField name="Akun" numFmtId="0">
      <sharedItems containsNonDate="0" containsBlank="1" count="6">
        <m/>
        <s v="521211" u="1"/>
        <s v="522151" u="1"/>
        <s v="521219" u="1"/>
        <s v="524111" u="1"/>
        <s v="524113" u="1"/>
      </sharedItems>
    </cacheField>
    <cacheField name="Jumlah" numFmtId="41">
      <sharedItems containsSemiMixedTypes="0" containsString="0" containsNumber="1" containsInteger="1" minValue="0" maxValue="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9EAAE-16B5-4471-BD7C-881B036CCB34}" name="PivotTable10" cacheId="74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6" firstHeaderRow="0" firstDataRow="1" firstDataCol="2"/>
  <pivotFields count="4">
    <pivotField name="Program, Kegiatan dan KRO" axis="axisRow" compact="0" outline="0" showAll="0">
      <items count="7">
        <item m="1" x="4"/>
        <item m="1" x="2"/>
        <item m="1" x="3"/>
        <item m="1" x="5"/>
        <item x="0"/>
        <item x="1"/>
        <item t="default"/>
      </items>
    </pivotField>
    <pivotField axis="axisRow" compact="0" outline="0" showAll="0">
      <items count="7">
        <item m="1" x="1"/>
        <item m="1" x="3"/>
        <item m="1" x="4"/>
        <item m="1" x="2"/>
        <item m="1" x="5"/>
        <item x="0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5">
    <i>
      <x v="4"/>
      <x v="5"/>
    </i>
    <i t="default">
      <x v="4"/>
    </i>
    <i>
      <x v="5"/>
      <x v="5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07">
    <format dxfId="222">
      <pivotArea field="0" type="button" dataOnly="0" labelOnly="1" outline="0" axis="axisRow" fieldPosition="0"/>
    </format>
    <format dxfId="221">
      <pivotArea field="1" type="button" dataOnly="0" labelOnly="1" outline="0" axis="axisRow" fieldPosition="1"/>
    </format>
    <format dxfId="220">
      <pivotArea dataOnly="0" labelOnly="1" outline="0" axis="axisValues" fieldPosition="0"/>
    </format>
    <format dxfId="21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1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21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216">
      <pivotArea dataOnly="0" labelOnly="1" grandRow="1" outline="0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0" type="button" dataOnly="0" labelOnly="1" outline="0" axis="axisRow" fieldPosition="0"/>
    </format>
    <format dxfId="212">
      <pivotArea field="1" type="button" dataOnly="0" labelOnly="1" outline="0" axis="axisRow" fieldPosition="1"/>
    </format>
    <format dxfId="211">
      <pivotArea dataOnly="0" labelOnly="1" outline="0" fieldPosition="0">
        <references count="1">
          <reference field="0" count="0"/>
        </references>
      </pivotArea>
    </format>
    <format dxfId="210">
      <pivotArea dataOnly="0" labelOnly="1" outline="0" fieldPosition="0">
        <references count="1">
          <reference field="0" count="0" defaultSubtotal="1"/>
        </references>
      </pivotArea>
    </format>
    <format dxfId="209">
      <pivotArea dataOnly="0" labelOnly="1" grandRow="1" outline="0" fieldPosition="0"/>
    </format>
    <format dxfId="20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207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206">
      <pivotArea dataOnly="0" labelOnly="1" outline="0" axis="axisValues" fieldPosition="0"/>
    </format>
    <format dxfId="205">
      <pivotArea dataOnly="0" labelOnly="1" outline="0" fieldPosition="0">
        <references count="1">
          <reference field="1" count="0"/>
        </references>
      </pivotArea>
    </format>
    <format dxfId="204">
      <pivotArea outline="0" fieldPosition="0">
        <references count="1">
          <reference field="4294967294" count="1">
            <x v="0"/>
          </reference>
        </references>
      </pivotArea>
    </format>
    <format dxfId="203">
      <pivotArea outline="0" fieldPosition="0">
        <references count="1">
          <reference field="0" count="1" selected="0" defaultSubtotal="1">
            <x v="2"/>
          </reference>
        </references>
      </pivotArea>
    </format>
    <format dxfId="202">
      <pivotArea outline="0" fieldPosition="0">
        <references count="1">
          <reference field="0" count="1" selected="0" defaultSubtotal="1">
            <x v="1"/>
          </reference>
        </references>
      </pivotArea>
    </format>
    <format dxfId="201">
      <pivotArea outline="0" fieldPosition="0">
        <references count="1">
          <reference field="0" count="1" selected="0" defaultSubtotal="1">
            <x v="0"/>
          </reference>
        </references>
      </pivotArea>
    </format>
    <format dxfId="200">
      <pivotArea outline="0" fieldPosition="0">
        <references count="1">
          <reference field="0" count="1" selected="0" defaultSubtotal="1">
            <x v="0"/>
          </reference>
        </references>
      </pivotArea>
    </format>
    <format dxfId="199">
      <pivotArea outline="0" fieldPosition="0">
        <references count="1">
          <reference field="0" count="1" selected="0" defaultSubtotal="1">
            <x v="0"/>
          </reference>
        </references>
      </pivotArea>
    </format>
    <format dxfId="19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97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196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195">
      <pivotArea outline="0" fieldPosition="0">
        <references count="1">
          <reference field="0" count="0" selected="0" defaultSubtotal="1"/>
        </references>
      </pivotArea>
    </format>
    <format dxfId="194">
      <pivotArea dataOnly="0" labelOnly="1" outline="0" fieldPosition="0">
        <references count="1">
          <reference field="0" count="0" defaultSubtotal="1"/>
        </references>
      </pivotArea>
    </format>
    <format dxfId="19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9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9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90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18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88">
      <pivotArea outline="0" fieldPosition="0">
        <references count="1">
          <reference field="0" count="1" selected="0" defaultSubtotal="1">
            <x v="0"/>
          </reference>
        </references>
      </pivotArea>
    </format>
    <format dxfId="187">
      <pivotArea outline="0" fieldPosition="0">
        <references count="1">
          <reference field="0" count="1" selected="0" defaultSubtotal="1">
            <x v="1"/>
          </reference>
        </references>
      </pivotArea>
    </format>
    <format dxfId="186">
      <pivotArea outline="0" fieldPosition="0">
        <references count="1">
          <reference field="0" count="1" selected="0" defaultSubtotal="1">
            <x v="2"/>
          </reference>
        </references>
      </pivotArea>
    </format>
    <format dxfId="185">
      <pivotArea grandRow="1" outline="0" collapsedLevelsAreSubtotals="1" fieldPosition="0"/>
    </format>
    <format dxfId="184">
      <pivotArea outline="0" fieldPosition="0">
        <references count="1">
          <reference field="0" count="1" selected="0" defaultSubtotal="1">
            <x v="1"/>
          </reference>
        </references>
      </pivotArea>
    </format>
    <format dxfId="183">
      <pivotArea outline="0" fieldPosition="0">
        <references count="1">
          <reference field="0" count="1" selected="0" defaultSubtotal="1">
            <x v="2"/>
          </reference>
        </references>
      </pivotArea>
    </format>
    <format dxfId="18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8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0" type="button" dataOnly="0" labelOnly="1" outline="0" axis="axisRow" fieldPosition="0"/>
    </format>
    <format dxfId="176">
      <pivotArea field="1" type="button" dataOnly="0" labelOnly="1" outline="0" axis="axisRow" fieldPosition="1"/>
    </format>
    <format dxfId="175">
      <pivotArea dataOnly="0" labelOnly="1" outline="0" fieldPosition="0">
        <references count="1">
          <reference field="0" count="0"/>
        </references>
      </pivotArea>
    </format>
    <format dxfId="174">
      <pivotArea dataOnly="0" labelOnly="1" outline="0" fieldPosition="0">
        <references count="1">
          <reference field="0" count="0" defaultSubtotal="1"/>
        </references>
      </pivotArea>
    </format>
    <format dxfId="173">
      <pivotArea dataOnly="0" labelOnly="1" grandRow="1" outline="0" fieldPosition="0"/>
    </format>
    <format dxfId="17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69">
      <pivotArea dataOnly="0" labelOnly="1" outline="0" axis="axisValues" fieldPosition="0"/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0" type="button" dataOnly="0" labelOnly="1" outline="0" axis="axisRow" fieldPosition="0"/>
    </format>
    <format dxfId="165">
      <pivotArea field="1" type="button" dataOnly="0" labelOnly="1" outline="0" axis="axisRow" fieldPosition="1"/>
    </format>
    <format dxfId="164">
      <pivotArea dataOnly="0" labelOnly="1" outline="0" fieldPosition="0">
        <references count="1">
          <reference field="0" count="0"/>
        </references>
      </pivotArea>
    </format>
    <format dxfId="163">
      <pivotArea dataOnly="0" labelOnly="1" outline="0" fieldPosition="0">
        <references count="1">
          <reference field="0" count="0" defaultSubtotal="1"/>
        </references>
      </pivotArea>
    </format>
    <format dxfId="162">
      <pivotArea dataOnly="0" labelOnly="1" grandRow="1" outline="0" fieldPosition="0"/>
    </format>
    <format dxfId="161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58">
      <pivotArea dataOnly="0" labelOnly="1" outline="0" axis="axisValues" fieldPosition="0"/>
    </format>
    <format dxfId="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55">
      <pivotArea outline="0" fieldPosition="0">
        <references count="1">
          <reference field="4294967294" count="1" selected="0">
            <x v="0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5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50">
      <pivotArea field="0" type="button" dataOnly="0" labelOnly="1" outline="0" axis="axisRow" fieldPosition="0"/>
    </format>
    <format dxfId="149">
      <pivotArea field="1" type="button" dataOnly="0" labelOnly="1" outline="0" axis="axisRow" fieldPosition="1"/>
    </format>
    <format dxfId="1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7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146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145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14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140">
      <pivotArea outline="0" fieldPosition="0">
        <references count="1">
          <reference field="0" count="1" selected="0" defaultSubtotal="1">
            <x v="3"/>
          </reference>
        </references>
      </pivotArea>
    </format>
    <format dxfId="13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0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119">
      <pivotArea outline="0" fieldPosition="0">
        <references count="1">
          <reference field="4294967294" count="1">
            <x v="1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1" dT="2023-01-17T04:55:41.30" personId="{AE2ADCB6-10A2-4F42-A437-15C54D5DEABE}" id="{34AE119A-5838-4422-B93A-DA654F915048}">
    <text>Output :
Buku Kurikulum
Kajian Kurikulum prodi spesifik
Penyusunan skema prestasi taruna
Penyusunan buku pembelajaran digital</text>
  </threadedComment>
  <threadedComment ref="C31" dT="2023-01-17T04:57:03.64" personId="{AE2ADCB6-10A2-4F42-A437-15C54D5DEABE}" id="{608C1EE1-7487-4F97-BEA6-F662BD81991E}">
    <text xml:space="preserve">Output :
Pedoman pembelajaran diluar kampus
Pedoman PKL
Reviu pedoman kewirausahaan
</text>
  </threadedComment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48" dT="2023-01-18T09:51:38.83" personId="{AE2ADCB6-10A2-4F42-A437-15C54D5DEABE}" id="{673AFC82-C9C0-4689-BE61-352B55908C8B}">
    <text>Pagu Menjadi 472 Juta</text>
  </threadedComment>
  <threadedComment ref="G157" dT="2023-01-18T08:34:06.16" personId="{AE2ADCB6-10A2-4F42-A437-15C54D5DEABE}" id="{6D3C3A31-33BC-46F8-88F1-31267F5B5A25}">
    <text>Pagu Menjadi 58 juta</text>
  </threadedComment>
  <threadedComment ref="C224" dT="2023-01-17T04:07:31.19" personId="{AE2ADCB6-10A2-4F42-A437-15C54D5DEABE}" id="{7E3EA8C2-9205-40F0-8BFF-0EC69B0C657F}">
    <text>Mengakomodir kajian serapan tenaga kerja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433" dT="2023-01-17T08:06:43.88" personId="{AE2ADCB6-10A2-4F42-A437-15C54D5DEABE}" id="{57E8F7EF-1A4D-4E95-8F70-981A097CE247}">
    <text>Menjadi pagu 200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D27" sqref="D27"/>
    </sheetView>
  </sheetViews>
  <sheetFormatPr defaultColWidth="8.77734375" defaultRowHeight="13.8" x14ac:dyDescent="0.25"/>
  <cols>
    <col min="1" max="1" width="8.77734375" style="44"/>
    <col min="2" max="2" width="35.77734375" style="44" bestFit="1" customWidth="1"/>
    <col min="3" max="3" width="95.6640625" style="44" customWidth="1"/>
    <col min="4" max="8" width="8.77734375" style="44"/>
    <col min="9" max="9" width="5.77734375" style="44" customWidth="1"/>
    <col min="10" max="10" width="25.21875" style="44" customWidth="1"/>
    <col min="11" max="11" width="12.5546875" style="44" customWidth="1"/>
    <col min="12" max="16384" width="8.77734375" style="44"/>
  </cols>
  <sheetData>
    <row r="3" spans="2:11" ht="20.399999999999999" x14ac:dyDescent="0.35">
      <c r="D3" s="43"/>
      <c r="E3" s="43"/>
    </row>
    <row r="4" spans="2:11" ht="20.399999999999999" x14ac:dyDescent="0.35">
      <c r="D4" s="43"/>
      <c r="E4" s="43"/>
    </row>
    <row r="5" spans="2:11" ht="20.399999999999999" x14ac:dyDescent="0.35">
      <c r="B5" s="43"/>
      <c r="C5" s="43"/>
      <c r="D5" s="43"/>
      <c r="E5" s="43"/>
    </row>
    <row r="6" spans="2:11" ht="20.399999999999999" x14ac:dyDescent="0.35">
      <c r="B6" s="45" t="s">
        <v>1032</v>
      </c>
      <c r="C6" s="45" t="s">
        <v>1033</v>
      </c>
      <c r="D6" s="43"/>
      <c r="E6" s="43"/>
    </row>
    <row r="7" spans="2:11" ht="20.399999999999999" x14ac:dyDescent="0.35">
      <c r="B7" s="45" t="s">
        <v>939</v>
      </c>
      <c r="C7" s="46" t="s">
        <v>1031</v>
      </c>
      <c r="D7" s="43"/>
      <c r="E7" s="43"/>
    </row>
    <row r="8" spans="2:11" ht="20.399999999999999" x14ac:dyDescent="0.35">
      <c r="B8" s="45" t="s">
        <v>937</v>
      </c>
      <c r="C8" s="46" t="s">
        <v>1030</v>
      </c>
      <c r="D8" s="43"/>
      <c r="E8" s="43"/>
    </row>
    <row r="9" spans="2:11" ht="20.399999999999999" x14ac:dyDescent="0.35">
      <c r="B9" s="45" t="s">
        <v>938</v>
      </c>
      <c r="C9" s="46" t="s">
        <v>1022</v>
      </c>
      <c r="D9" s="43"/>
      <c r="E9" s="43"/>
    </row>
    <row r="14" spans="2:11" ht="17.399999999999999" x14ac:dyDescent="0.3">
      <c r="C14" s="296" t="str">
        <f>"Jakarta, "&amp;TRIM(MID('Setting Tanggal'!C9,2,LEN('Setting Tanggal'!C9)))</f>
        <v>Jakarta, 19 Juni 2023</v>
      </c>
      <c r="I14" s="300" t="s">
        <v>1026</v>
      </c>
      <c r="J14" s="300"/>
      <c r="K14" s="300"/>
    </row>
    <row r="15" spans="2:11" ht="17.399999999999999" x14ac:dyDescent="0.3">
      <c r="C15" s="296" t="s">
        <v>1023</v>
      </c>
      <c r="I15" s="301" t="s">
        <v>522</v>
      </c>
      <c r="J15" s="301" t="s">
        <v>1027</v>
      </c>
      <c r="K15" s="301" t="s">
        <v>1028</v>
      </c>
    </row>
    <row r="16" spans="2:11" ht="17.399999999999999" x14ac:dyDescent="0.3">
      <c r="C16" s="296" t="s">
        <v>1034</v>
      </c>
      <c r="I16" s="299">
        <v>1</v>
      </c>
      <c r="J16" s="298" t="s">
        <v>1029</v>
      </c>
      <c r="K16" s="298"/>
    </row>
    <row r="17" spans="3:4" ht="17.399999999999999" x14ac:dyDescent="0.3">
      <c r="C17" s="296"/>
    </row>
    <row r="18" spans="3:4" x14ac:dyDescent="0.25">
      <c r="D18" s="297"/>
    </row>
    <row r="19" spans="3:4" x14ac:dyDescent="0.25">
      <c r="D19" s="297"/>
    </row>
    <row r="20" spans="3:4" ht="17.399999999999999" x14ac:dyDescent="0.3">
      <c r="C20" s="296"/>
    </row>
    <row r="21" spans="3:4" ht="17.399999999999999" x14ac:dyDescent="0.3">
      <c r="C21" s="296"/>
    </row>
    <row r="22" spans="3:4" ht="17.399999999999999" x14ac:dyDescent="0.3">
      <c r="C22" s="296"/>
    </row>
    <row r="23" spans="3:4" ht="17.399999999999999" x14ac:dyDescent="0.3">
      <c r="C23" s="296" t="s">
        <v>1024</v>
      </c>
    </row>
    <row r="24" spans="3:4" ht="17.399999999999999" x14ac:dyDescent="0.3">
      <c r="C24" s="296" t="s">
        <v>1025</v>
      </c>
    </row>
  </sheetData>
  <mergeCells count="1">
    <mergeCell ref="I14:K14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10" zoomScaleNormal="100" zoomScaleSheetLayoutView="100" workbookViewId="0">
      <selection activeCell="H27" sqref="H27"/>
    </sheetView>
  </sheetViews>
  <sheetFormatPr defaultColWidth="8.77734375" defaultRowHeight="13.8" x14ac:dyDescent="0.25"/>
  <cols>
    <col min="1" max="1" width="49" style="1" customWidth="1"/>
    <col min="2" max="2" width="14.77734375" style="1" customWidth="1"/>
    <col min="3" max="3" width="19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21875" style="1" bestFit="1" customWidth="1"/>
    <col min="8" max="8" width="17.21875" style="1" bestFit="1" customWidth="1"/>
    <col min="9" max="10" width="8.77734375" style="1"/>
    <col min="11" max="11" width="28.44140625" style="1" bestFit="1" customWidth="1"/>
    <col min="12" max="12" width="8.77734375" style="1"/>
    <col min="13" max="13" width="15.21875" style="16" bestFit="1" customWidth="1"/>
    <col min="14" max="14" width="14.77734375" style="1" bestFit="1" customWidth="1"/>
    <col min="15" max="15" width="8.77734375" style="1"/>
    <col min="16" max="16" width="12.21875" style="1" bestFit="1" customWidth="1"/>
    <col min="17" max="16384" width="8.77734375" style="1"/>
  </cols>
  <sheetData>
    <row r="2" spans="1:14" x14ac:dyDescent="0.25">
      <c r="B2" s="15" t="s">
        <v>510</v>
      </c>
      <c r="C2" s="1"/>
      <c r="D2" s="1"/>
      <c r="E2" s="20"/>
    </row>
    <row r="3" spans="1:14" x14ac:dyDescent="0.25">
      <c r="B3" s="15" t="s">
        <v>511</v>
      </c>
      <c r="C3" s="1" t="str">
        <f>'Setting Tanggal'!C8</f>
        <v>:        /BRSDM.4/KU.220/VI/2023</v>
      </c>
      <c r="D3" s="1"/>
      <c r="E3" s="20"/>
    </row>
    <row r="4" spans="1:14" x14ac:dyDescent="0.25">
      <c r="B4" s="15" t="s">
        <v>512</v>
      </c>
      <c r="C4" s="1" t="str">
        <f>'Setting Tanggal'!C9</f>
        <v>: 19 Juni 2023</v>
      </c>
      <c r="D4" s="1"/>
      <c r="E4" s="20"/>
    </row>
    <row r="9" spans="1:14" x14ac:dyDescent="0.25">
      <c r="A9" s="250" t="s">
        <v>1021</v>
      </c>
      <c r="B9" s="250"/>
      <c r="C9" s="250"/>
      <c r="D9" s="19"/>
    </row>
    <row r="10" spans="1:14" x14ac:dyDescent="0.25">
      <c r="K10" s="1" t="s">
        <v>532</v>
      </c>
      <c r="L10" s="1" t="s">
        <v>6</v>
      </c>
      <c r="M10" s="16" t="s">
        <v>530</v>
      </c>
      <c r="N10" s="1" t="s">
        <v>940</v>
      </c>
    </row>
    <row r="11" spans="1:14" ht="27.6" x14ac:dyDescent="0.25">
      <c r="A11" s="293" t="s">
        <v>533</v>
      </c>
      <c r="B11" s="293" t="s">
        <v>6</v>
      </c>
      <c r="C11" s="294" t="s">
        <v>534</v>
      </c>
      <c r="D11" s="295" t="s">
        <v>941</v>
      </c>
      <c r="K11" s="1" t="str" cm="1">
        <f t="array" ref="K11">_xlfn.UNIQUE(MID(_xlfn._xlws.FILTER('Usulan TUP 4'!$A$15:$B$1000,(LEN('Usulan TUP 4'!$B$15:$B$1000)=6)*('Usulan TUP 4'!$K$15:$K$1000&gt;0),""),1,11))</f>
        <v/>
      </c>
      <c r="M11" s="16">
        <f>SUMIFS('Usulan TUP 4'!$K$15:$K$1000,'Usulan TUP 4'!$A$15:$A$1000,K11&amp;"*",'Usulan TUP 4'!$B$15:$B$1000,L11)</f>
        <v>0</v>
      </c>
      <c r="N11" s="2">
        <f>SUMIFS('Usulan TUP 4'!$L$15:$L$1000,'Usulan TUP 4'!$A$15:$A$1000,K11&amp;"*",'Usulan TUP 4'!$B$15:$B$1000,L11)</f>
        <v>0</v>
      </c>
    </row>
    <row r="12" spans="1:14" x14ac:dyDescent="0.25">
      <c r="A12" s="282" t="s">
        <v>563</v>
      </c>
      <c r="B12" s="283" t="s">
        <v>943</v>
      </c>
      <c r="C12" s="291">
        <v>0</v>
      </c>
      <c r="D12" s="284">
        <v>0</v>
      </c>
      <c r="E12" s="21"/>
      <c r="F12" s="2"/>
      <c r="G12" s="17"/>
      <c r="M12" s="16">
        <f>SUMIFS('Usulan TUP 4'!$K$15:$K$1000,'Usulan TUP 4'!$A$15:$A$1000,K12&amp;"*",'Usulan TUP 4'!$B$15:$B$1000,L12)</f>
        <v>0</v>
      </c>
      <c r="N12" s="2">
        <f>SUMIFS('Usulan TUP 4'!$L$15:$L$1000,'Usulan TUP 4'!$A$15:$A$1000,K12&amp;"*",'Usulan TUP 4'!$B$15:$B$1000,L12)</f>
        <v>0</v>
      </c>
    </row>
    <row r="13" spans="1:14" x14ac:dyDescent="0.25">
      <c r="A13" s="289" t="s">
        <v>944</v>
      </c>
      <c r="B13" s="290"/>
      <c r="C13" s="292">
        <v>0</v>
      </c>
      <c r="D13" s="285">
        <v>0</v>
      </c>
      <c r="E13" s="153"/>
      <c r="F13" s="2"/>
      <c r="G13" s="17"/>
      <c r="M13" s="16">
        <f>SUMIFS('Usulan TUP 4'!$K$15:$K$1000,'Usulan TUP 4'!$A$15:$A$1000,K13&amp;"*",'Usulan TUP 4'!$B$15:$B$1000,L13)</f>
        <v>0</v>
      </c>
      <c r="N13" s="2">
        <f>SUMIFS('Usulan TUP 4'!$L$15:$L$1000,'Usulan TUP 4'!$A$15:$A$1000,K13&amp;"*",'Usulan TUP 4'!$B$15:$B$1000,L13)</f>
        <v>0</v>
      </c>
    </row>
    <row r="14" spans="1:14" x14ac:dyDescent="0.25">
      <c r="A14" s="282" t="s">
        <v>943</v>
      </c>
      <c r="B14" s="283" t="s">
        <v>943</v>
      </c>
      <c r="C14" s="292">
        <v>0</v>
      </c>
      <c r="D14" s="285">
        <v>0</v>
      </c>
      <c r="E14" s="21"/>
      <c r="F14" s="2"/>
      <c r="G14" s="17"/>
      <c r="M14" s="16">
        <f>SUMIFS('Usulan TUP 4'!$K$15:$K$1000,'Usulan TUP 4'!$A$15:$A$1000,K14&amp;"*",'Usulan TUP 4'!$B$15:$B$1000,L14)</f>
        <v>0</v>
      </c>
      <c r="N14" s="2">
        <f>SUMIFS('Usulan TUP 4'!$L$15:$L$1000,'Usulan TUP 4'!$A$15:$A$1000,K14&amp;"*",'Usulan TUP 4'!$B$15:$B$1000,L14)</f>
        <v>0</v>
      </c>
    </row>
    <row r="15" spans="1:14" x14ac:dyDescent="0.25">
      <c r="A15" s="289" t="s">
        <v>945</v>
      </c>
      <c r="B15" s="290"/>
      <c r="C15" s="292">
        <v>0</v>
      </c>
      <c r="D15" s="285">
        <v>0</v>
      </c>
      <c r="E15" s="21"/>
      <c r="F15" s="2"/>
      <c r="M15" s="16">
        <f>SUMIFS('Usulan TUP 4'!$K$15:$K$1000,'Usulan TUP 4'!$A$15:$A$1000,K15&amp;"*",'Usulan TUP 4'!$B$15:$B$1000,L15)</f>
        <v>0</v>
      </c>
      <c r="N15" s="2">
        <f>SUMIFS('Usulan TUP 4'!$L$15:$L$1000,'Usulan TUP 4'!$A$15:$A$1000,K15&amp;"*",'Usulan TUP 4'!$B$15:$B$1000,L15)</f>
        <v>0</v>
      </c>
    </row>
    <row r="16" spans="1:14" x14ac:dyDescent="0.25">
      <c r="A16" s="286" t="s">
        <v>538</v>
      </c>
      <c r="B16" s="287"/>
      <c r="C16" s="288">
        <v>0</v>
      </c>
      <c r="D16" s="288">
        <v>0</v>
      </c>
      <c r="E16" s="21"/>
      <c r="F16" s="2"/>
      <c r="G16" s="17"/>
      <c r="M16" s="16">
        <f>SUMIFS('Usulan TUP 4'!$K$15:$K$1000,'Usulan TUP 4'!$A$15:$A$1000,K16&amp;"*",'Usulan TUP 4'!$B$15:$B$1000,L16)</f>
        <v>0</v>
      </c>
      <c r="N16" s="2">
        <f>SUMIFS('Usulan TUP 4'!$L$15:$L$1000,'Usulan TUP 4'!$A$15:$A$1000,K16&amp;"*",'Usulan TUP 4'!$B$15:$B$1000,L16)</f>
        <v>0</v>
      </c>
    </row>
    <row r="17" spans="1:14" ht="14.4" x14ac:dyDescent="0.3">
      <c r="A17"/>
      <c r="B17"/>
      <c r="C17"/>
      <c r="D17"/>
      <c r="E17" s="21"/>
      <c r="F17" s="2"/>
      <c r="G17" s="17"/>
      <c r="M17" s="16">
        <f>SUMIFS('Usulan TUP 4'!$K$15:$K$1000,'Usulan TUP 4'!$A$15:$A$1000,K17&amp;"*",'Usulan TUP 4'!$B$15:$B$1000,L17)</f>
        <v>0</v>
      </c>
      <c r="N17" s="2">
        <f>SUMIFS('Usulan TUP 4'!$L$15:$L$1000,'Usulan TUP 4'!$A$15:$A$1000,K17&amp;"*",'Usulan TUP 4'!$B$15:$B$1000,L17)</f>
        <v>0</v>
      </c>
    </row>
    <row r="18" spans="1:14" ht="14.4" x14ac:dyDescent="0.3">
      <c r="A18"/>
      <c r="B18"/>
      <c r="C18"/>
      <c r="D18"/>
      <c r="E18" s="21"/>
      <c r="F18" s="2"/>
      <c r="G18" s="17"/>
      <c r="M18" s="16">
        <f>SUMIFS('Usulan TUP 4'!$K$15:$K$1000,'Usulan TUP 4'!$A$15:$A$1000,K18&amp;"*",'Usulan TUP 4'!$B$15:$B$1000,L18)</f>
        <v>0</v>
      </c>
      <c r="N18" s="2">
        <f>SUMIFS('Usulan TUP 4'!$L$15:$L$1000,'Usulan TUP 4'!$A$15:$A$1000,K18&amp;"*",'Usulan TUP 4'!$B$15:$B$1000,L18)</f>
        <v>0</v>
      </c>
    </row>
    <row r="19" spans="1:14" ht="14.4" x14ac:dyDescent="0.3">
      <c r="A19"/>
      <c r="B19"/>
      <c r="C19"/>
      <c r="D19"/>
      <c r="E19" s="21"/>
      <c r="F19" s="2"/>
      <c r="G19" s="17"/>
      <c r="M19" s="16">
        <f>SUMIFS('Usulan TUP 4'!$K$15:$K$1000,'Usulan TUP 4'!$A$15:$A$1000,K19&amp;"*",'Usulan TUP 4'!$B$15:$B$1000,L19)</f>
        <v>0</v>
      </c>
      <c r="N19" s="2">
        <f>SUMIFS('Usulan TUP 4'!$L$15:$L$1000,'Usulan TUP 4'!$A$15:$A$1000,K19&amp;"*",'Usulan TUP 4'!$B$15:$B$1000,L19)</f>
        <v>0</v>
      </c>
    </row>
    <row r="20" spans="1:14" ht="14.4" x14ac:dyDescent="0.3">
      <c r="A20"/>
      <c r="B20"/>
      <c r="C20"/>
      <c r="D20"/>
      <c r="E20" s="21"/>
      <c r="F20" s="2" t="str">
        <f>'Setting Tanggal'!C14</f>
        <v>Jakarta, 19 Juni 2023</v>
      </c>
      <c r="M20" s="16">
        <f>SUMIFS('Usulan TUP 4'!$K$15:$K$1000,'Usulan TUP 4'!$A$15:$A$1000,K20&amp;"*",'Usulan TUP 4'!$B$15:$B$1000,L20)</f>
        <v>0</v>
      </c>
      <c r="N20" s="2">
        <f>SUMIFS('Usulan TUP 4'!$L$15:$L$1000,'Usulan TUP 4'!$A$15:$A$1000,K20&amp;"*",'Usulan TUP 4'!$B$15:$B$1000,L20)</f>
        <v>0</v>
      </c>
    </row>
    <row r="21" spans="1:14" ht="14.4" x14ac:dyDescent="0.3">
      <c r="A21"/>
      <c r="B21"/>
      <c r="C21"/>
      <c r="D21"/>
      <c r="E21" s="21"/>
      <c r="F21" s="2" t="str">
        <f>'Setting Tanggal'!C15</f>
        <v>Pejabat Pembuat Komitmen</v>
      </c>
      <c r="G21" s="17"/>
      <c r="M21" s="16">
        <f>SUMIFS('Usulan TUP 4'!$K$15:$K$1000,'Usulan TUP 4'!$A$15:$A$1000,K21&amp;"*",'Usulan TUP 4'!$B$15:$B$1000,L21)</f>
        <v>0</v>
      </c>
      <c r="N21" s="2">
        <f>SUMIFS('Usulan TUP 4'!$L$15:$L$1000,'Usulan TUP 4'!$A$15:$A$1000,K21&amp;"*",'Usulan TUP 4'!$B$15:$B$1000,L21)</f>
        <v>0</v>
      </c>
    </row>
    <row r="22" spans="1:14" ht="14.4" x14ac:dyDescent="0.3">
      <c r="A22"/>
      <c r="B22"/>
      <c r="C22"/>
      <c r="D22"/>
      <c r="E22" s="21"/>
      <c r="F22" s="2" t="str">
        <f>'Setting Tanggal'!C16</f>
        <v>Pusat Pendidikan KP,</v>
      </c>
      <c r="G22" s="17"/>
      <c r="M22" s="16">
        <f>SUMIFS('Usulan TUP 4'!$K$15:$K$1000,'Usulan TUP 4'!$A$15:$A$1000,K22&amp;"*",'Usulan TUP 4'!$B$15:$B$1000,L22)</f>
        <v>0</v>
      </c>
      <c r="N22" s="2">
        <f>SUMIFS('Usulan TUP 4'!$L$15:$L$1000,'Usulan TUP 4'!$A$15:$A$1000,K22&amp;"*",'Usulan TUP 4'!$B$15:$B$1000,L22)</f>
        <v>0</v>
      </c>
    </row>
    <row r="23" spans="1:14" ht="14.4" x14ac:dyDescent="0.3">
      <c r="A23"/>
      <c r="B23"/>
      <c r="C23"/>
      <c r="D23"/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ht="14.4" x14ac:dyDescent="0.3">
      <c r="A24"/>
      <c r="B24"/>
      <c r="C24"/>
      <c r="D24"/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ht="14.4" x14ac:dyDescent="0.3">
      <c r="A25"/>
      <c r="B25"/>
      <c r="C25"/>
      <c r="D25"/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ht="14.4" x14ac:dyDescent="0.3">
      <c r="A26"/>
      <c r="B26"/>
      <c r="C26"/>
      <c r="D26"/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5">
      <c r="A27" s="22"/>
      <c r="B27" s="22"/>
      <c r="C27" s="23"/>
      <c r="F27" s="2"/>
    </row>
    <row r="28" spans="1:14" x14ac:dyDescent="0.25">
      <c r="B28" s="18"/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8"/>
    </row>
    <row r="34" spans="2:8" x14ac:dyDescent="0.25">
      <c r="B34" s="18"/>
      <c r="C34" s="38"/>
      <c r="H34" s="25"/>
    </row>
    <row r="35" spans="2:8" x14ac:dyDescent="0.25">
      <c r="B35" s="18"/>
      <c r="H35" s="25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2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topLeftCell="A9" zoomScale="85" zoomScaleNormal="90" zoomScaleSheetLayoutView="85" workbookViewId="0">
      <selection activeCell="N23" sqref="N23"/>
    </sheetView>
  </sheetViews>
  <sheetFormatPr defaultColWidth="14" defaultRowHeight="15" customHeight="1" x14ac:dyDescent="0.25"/>
  <cols>
    <col min="1" max="1" width="3.77734375" style="3" customWidth="1"/>
    <col min="2" max="2" width="6.21875" style="3" customWidth="1"/>
    <col min="3" max="3" width="19.77734375" style="3" customWidth="1"/>
    <col min="4" max="4" width="39.21875" style="3" bestFit="1" customWidth="1"/>
    <col min="5" max="5" width="20" style="3" customWidth="1"/>
    <col min="6" max="6" width="19.21875" style="3" customWidth="1"/>
    <col min="7" max="7" width="20.21875" style="3" customWidth="1"/>
    <col min="8" max="8" width="28.21875" style="3" hidden="1" customWidth="1"/>
    <col min="9" max="9" width="17.5546875" style="3" hidden="1" customWidth="1"/>
    <col min="10" max="10" width="20.77734375" style="3" hidden="1" customWidth="1"/>
    <col min="11" max="11" width="4" style="3" customWidth="1"/>
    <col min="12" max="16384" width="14" style="3"/>
  </cols>
  <sheetData>
    <row r="2" spans="2:16377" ht="15" customHeight="1" x14ac:dyDescent="0.3">
      <c r="B2" s="5" t="s">
        <v>947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39" t="s">
        <v>519</v>
      </c>
      <c r="C3" s="39"/>
      <c r="D3" s="39"/>
      <c r="E3" s="39"/>
      <c r="F3" s="39"/>
      <c r="G3" s="39"/>
      <c r="H3" s="39"/>
      <c r="I3" s="39"/>
      <c r="J3" s="3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253" t="s">
        <v>520</v>
      </c>
      <c r="C5" s="254"/>
      <c r="D5" s="4" t="s">
        <v>521</v>
      </c>
    </row>
    <row r="6" spans="2:16377" ht="25.95" customHeight="1" x14ac:dyDescent="0.3">
      <c r="B6" s="255" t="s">
        <v>522</v>
      </c>
      <c r="C6" s="257" t="s">
        <v>523</v>
      </c>
      <c r="D6" s="257" t="s">
        <v>524</v>
      </c>
      <c r="E6" s="261" t="str">
        <f>"Pagu "</f>
        <v xml:space="preserve">Pagu </v>
      </c>
      <c r="F6" s="263" t="s">
        <v>518</v>
      </c>
      <c r="G6" s="265" t="s">
        <v>948</v>
      </c>
      <c r="H6" s="267" t="s">
        <v>946</v>
      </c>
      <c r="I6" s="269" t="s">
        <v>935</v>
      </c>
      <c r="J6" s="259" t="s">
        <v>931</v>
      </c>
      <c r="K6" s="5"/>
      <c r="L6" s="5"/>
      <c r="M6" s="5"/>
      <c r="N6" s="5"/>
      <c r="O6" s="5"/>
    </row>
    <row r="7" spans="2:16377" ht="25.95" customHeight="1" x14ac:dyDescent="0.3">
      <c r="B7" s="256"/>
      <c r="C7" s="258"/>
      <c r="D7" s="258"/>
      <c r="E7" s="262"/>
      <c r="F7" s="264"/>
      <c r="G7" s="266"/>
      <c r="H7" s="268"/>
      <c r="I7" s="270"/>
      <c r="J7" s="260"/>
      <c r="K7" s="5"/>
      <c r="L7" s="5"/>
      <c r="M7" s="5"/>
      <c r="N7" s="5"/>
      <c r="O7" s="5"/>
    </row>
    <row r="8" spans="2:16377" ht="19.5" customHeight="1" x14ac:dyDescent="0.25">
      <c r="B8" s="6" t="s">
        <v>22</v>
      </c>
      <c r="C8" s="271" t="s">
        <v>525</v>
      </c>
      <c r="D8" s="272"/>
      <c r="E8" s="40"/>
      <c r="F8" s="40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25">
      <c r="B9" s="273">
        <v>1</v>
      </c>
      <c r="C9" s="276" t="s">
        <v>498</v>
      </c>
      <c r="D9" s="41" t="s">
        <v>499</v>
      </c>
      <c r="E9" s="42" cm="1">
        <f t="array" ref="E9">SUM(_xlfn._xlws.FILTER('Usulan TUP 4'!$G$15:$G$1000,'Usulan TUP 4'!$P$15:$P$1000=D9,0))</f>
        <v>364329000</v>
      </c>
      <c r="F9" s="42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13"/>
      <c r="O9" s="13"/>
    </row>
    <row r="10" spans="2:16377" ht="19.5" customHeight="1" x14ac:dyDescent="0.25">
      <c r="B10" s="274"/>
      <c r="C10" s="274"/>
      <c r="D10" s="41" t="s">
        <v>500</v>
      </c>
      <c r="E10" s="42" cm="1">
        <f t="array" ref="E10">SUM(_xlfn._xlws.FILTER('Usulan TUP 4'!$G$15:$G$1000,'Usulan TUP 4'!$P$15:$P$1000=D10,0))</f>
        <v>258356000</v>
      </c>
      <c r="F10" s="42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13"/>
      <c r="O10" s="13"/>
    </row>
    <row r="11" spans="2:16377" ht="19.5" customHeight="1" x14ac:dyDescent="0.25">
      <c r="B11" s="274"/>
      <c r="C11" s="274"/>
      <c r="D11" s="32" t="s">
        <v>526</v>
      </c>
      <c r="E11" s="33">
        <f t="shared" ref="E11:J11" si="0">SUM(E9:E10)</f>
        <v>622685000</v>
      </c>
      <c r="F11" s="33">
        <f t="shared" si="0"/>
        <v>350190181</v>
      </c>
      <c r="G11" s="24">
        <f t="shared" si="0"/>
        <v>0</v>
      </c>
      <c r="H11" s="24">
        <f t="shared" si="0"/>
        <v>0</v>
      </c>
      <c r="I11" s="24" t="e">
        <f t="shared" ref="I11" si="1">SUM(I9:I10)</f>
        <v>#REF!</v>
      </c>
      <c r="J11" s="24" t="e">
        <f t="shared" si="0"/>
        <v>#REF!</v>
      </c>
      <c r="K11" s="27"/>
      <c r="L11" s="13"/>
      <c r="M11" s="13"/>
      <c r="N11" s="13"/>
      <c r="O11" s="13"/>
    </row>
    <row r="12" spans="2:16377" ht="19.5" customHeight="1" x14ac:dyDescent="0.25">
      <c r="B12" s="273">
        <v>2</v>
      </c>
      <c r="C12" s="276" t="s">
        <v>506</v>
      </c>
      <c r="D12" s="41" t="s">
        <v>507</v>
      </c>
      <c r="E12" s="42" cm="1">
        <f t="array" ref="E12">SUM(_xlfn._xlws.FILTER('Usulan TUP 4'!$G$15:$G$1000,'Usulan TUP 4'!$P$15:$P$1000=D12,0))</f>
        <v>10025131000</v>
      </c>
      <c r="F12" s="42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0</v>
      </c>
      <c r="H12" s="35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7"/>
      <c r="L12" s="27"/>
      <c r="M12" s="13"/>
      <c r="N12" s="13"/>
      <c r="O12" s="13"/>
    </row>
    <row r="13" spans="2:16377" ht="19.5" customHeight="1" x14ac:dyDescent="0.25">
      <c r="B13" s="274"/>
      <c r="C13" s="274"/>
      <c r="D13" s="41" t="s">
        <v>508</v>
      </c>
      <c r="E13" s="42" cm="1">
        <f t="array" ref="E13">SUM(_xlfn._xlws.FILTER('Usulan TUP 4'!$G$15:$G$1000,'Usulan TUP 4'!$P$15:$P$1000=D13,0))</f>
        <v>801164000</v>
      </c>
      <c r="F13" s="42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13"/>
      <c r="O13" s="13"/>
    </row>
    <row r="14" spans="2:16377" ht="19.5" customHeight="1" x14ac:dyDescent="0.25">
      <c r="B14" s="274"/>
      <c r="C14" s="274"/>
      <c r="D14" s="32" t="s">
        <v>527</v>
      </c>
      <c r="E14" s="33">
        <f t="shared" ref="E14:J14" si="2">SUM(E12:E13)</f>
        <v>10826295000</v>
      </c>
      <c r="F14" s="33">
        <f t="shared" si="2"/>
        <v>7086821559</v>
      </c>
      <c r="G14" s="24">
        <f t="shared" si="2"/>
        <v>0</v>
      </c>
      <c r="H14" s="24">
        <f t="shared" si="2"/>
        <v>0</v>
      </c>
      <c r="I14" s="24" t="e">
        <f t="shared" ref="I14" si="3">SUM(I12:I13)</f>
        <v>#REF!</v>
      </c>
      <c r="J14" s="24" t="e">
        <f t="shared" si="2"/>
        <v>#REF!</v>
      </c>
      <c r="K14" s="27"/>
      <c r="L14" s="13"/>
      <c r="M14" s="13"/>
      <c r="N14" s="13"/>
      <c r="O14" s="13"/>
    </row>
    <row r="15" spans="2:16377" ht="19.5" customHeight="1" x14ac:dyDescent="0.25">
      <c r="B15" s="273">
        <v>3</v>
      </c>
      <c r="C15" s="276" t="s">
        <v>501</v>
      </c>
      <c r="D15" s="41" t="s">
        <v>502</v>
      </c>
      <c r="E15" s="42" cm="1">
        <f t="array" ref="E15">SUM(_xlfn._xlws.FILTER('Usulan TUP 4'!$G$15:$G$1000,'Usulan TUP 4'!$P$15:$P$1000=D15,0))</f>
        <v>525378000</v>
      </c>
      <c r="F15" s="42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9"/>
      <c r="M15" s="13"/>
      <c r="N15" s="13"/>
      <c r="O15" s="13"/>
    </row>
    <row r="16" spans="2:16377" ht="19.5" customHeight="1" x14ac:dyDescent="0.25">
      <c r="B16" s="274"/>
      <c r="C16" s="274"/>
      <c r="D16" s="41" t="s">
        <v>503</v>
      </c>
      <c r="E16" s="42" cm="1">
        <f t="array" ref="E16">SUM(_xlfn._xlws.FILTER('Usulan TUP 4'!$G$15:$G$1000,'Usulan TUP 4'!$P$15:$P$1000=D16,0))</f>
        <v>219670000</v>
      </c>
      <c r="F16" s="42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13"/>
      <c r="O16" s="13"/>
    </row>
    <row r="17" spans="2:15" ht="19.5" customHeight="1" x14ac:dyDescent="0.25">
      <c r="B17" s="274"/>
      <c r="C17" s="274"/>
      <c r="D17" s="32" t="s">
        <v>528</v>
      </c>
      <c r="E17" s="33">
        <f t="shared" ref="E17:J17" si="4">SUM(E15:E16)</f>
        <v>745048000</v>
      </c>
      <c r="F17" s="33">
        <f t="shared" si="4"/>
        <v>324238092</v>
      </c>
      <c r="G17" s="24">
        <f t="shared" si="4"/>
        <v>0</v>
      </c>
      <c r="H17" s="24">
        <f t="shared" si="4"/>
        <v>0</v>
      </c>
      <c r="I17" s="24" t="e">
        <f t="shared" ref="I17" si="5">SUM(I15:I16)</f>
        <v>#REF!</v>
      </c>
      <c r="J17" s="24" t="e">
        <f t="shared" si="4"/>
        <v>#REF!</v>
      </c>
      <c r="K17" s="27"/>
      <c r="L17" s="27"/>
      <c r="M17" s="13"/>
      <c r="N17" s="13"/>
      <c r="O17" s="13"/>
    </row>
    <row r="18" spans="2:15" ht="19.5" customHeight="1" x14ac:dyDescent="0.25">
      <c r="B18" s="273">
        <v>4</v>
      </c>
      <c r="C18" s="276" t="s">
        <v>504</v>
      </c>
      <c r="D18" s="41" t="s">
        <v>505</v>
      </c>
      <c r="E18" s="42" cm="1">
        <f t="array" ref="E18">SUM(_xlfn._xlws.FILTER('Usulan TUP 4'!$G$15:$G$1000,'Usulan TUP 4'!$P$15:$P$1000=D18,0))</f>
        <v>3568814000</v>
      </c>
      <c r="F18" s="42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13"/>
      <c r="O18" s="13"/>
    </row>
    <row r="19" spans="2:15" ht="19.5" customHeight="1" x14ac:dyDescent="0.25">
      <c r="B19" s="274"/>
      <c r="C19" s="274"/>
      <c r="D19" s="41" t="s">
        <v>509</v>
      </c>
      <c r="E19" s="42" cm="1">
        <f t="array" ref="E19">SUM(_xlfn._xlws.FILTER('Usulan TUP 4'!$G$15:$G$1000,'Usulan TUP 4'!$P$15:$P$1000=D19,0))</f>
        <v>7525338000</v>
      </c>
      <c r="F19" s="42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0</v>
      </c>
      <c r="H19" s="26" cm="1">
        <f t="array" ref="H19">SUM(_xlfn._xlws.FILTER('Usulan TUP 4'!$L$15:$L$564,'Usulan TUP 4'!$P$15:$P$564=$D19,0))</f>
        <v>0</v>
      </c>
      <c r="I19" s="30" t="e" cm="1">
        <f t="array" ref="I19">SUM(_xlfn._xlws.FILTER('Usulan TUP 4'!$M$15:$M$564,'Usulan TUP 4'!$P$15:$P$564=$D19,0))</f>
        <v>#REF!</v>
      </c>
      <c r="J19" s="31" t="e">
        <f>H19-I19</f>
        <v>#REF!</v>
      </c>
      <c r="K19" s="13"/>
      <c r="L19" s="13"/>
      <c r="M19" s="13"/>
      <c r="N19" s="13"/>
      <c r="O19" s="13"/>
    </row>
    <row r="20" spans="2:15" ht="19.5" customHeight="1" x14ac:dyDescent="0.25">
      <c r="B20" s="274"/>
      <c r="C20" s="274"/>
      <c r="D20" s="32" t="s">
        <v>529</v>
      </c>
      <c r="E20" s="33">
        <f>SUM(E18:E19)</f>
        <v>11094152000</v>
      </c>
      <c r="F20" s="33">
        <f>SUM(F18:F19)</f>
        <v>6524619279</v>
      </c>
      <c r="G20" s="34">
        <f>SUM(G18:G19)</f>
        <v>0</v>
      </c>
      <c r="H20" s="34">
        <f t="shared" ref="H20:J20" si="6">SUM(H18:H19)</f>
        <v>0</v>
      </c>
      <c r="I20" s="34" t="e">
        <f t="shared" ref="I20" si="7">SUM(I18:I19)</f>
        <v>#REF!</v>
      </c>
      <c r="J20" s="34" t="e">
        <f t="shared" si="6"/>
        <v>#REF!</v>
      </c>
      <c r="K20" s="27"/>
      <c r="L20" s="28"/>
      <c r="M20" s="13"/>
      <c r="N20" s="13"/>
      <c r="O20" s="13"/>
    </row>
    <row r="21" spans="2:15" ht="24" customHeight="1" x14ac:dyDescent="0.25">
      <c r="B21" s="275" t="s">
        <v>530</v>
      </c>
      <c r="C21" s="275"/>
      <c r="D21" s="275"/>
      <c r="E21" s="37">
        <f>SUM(E11,E14,E17,E20)</f>
        <v>23288180000</v>
      </c>
      <c r="F21" s="37">
        <f t="shared" ref="F21:J21" si="8">SUM(F11,F14,F17,F20)</f>
        <v>14285869111</v>
      </c>
      <c r="G21" s="37">
        <f t="shared" si="8"/>
        <v>0</v>
      </c>
      <c r="H21" s="36">
        <f t="shared" si="8"/>
        <v>0</v>
      </c>
      <c r="I21" s="36" t="e">
        <f t="shared" ref="I21" si="9">SUM(I11,I14,I17,I20)</f>
        <v>#REF!</v>
      </c>
      <c r="J21" s="36" t="e">
        <f t="shared" si="8"/>
        <v>#REF!</v>
      </c>
    </row>
    <row r="22" spans="2:15" x14ac:dyDescent="0.25"/>
    <row r="23" spans="2:15" x14ac:dyDescent="0.25"/>
    <row r="24" spans="2:15" x14ac:dyDescent="0.25">
      <c r="F24" s="3" t="str">
        <f>'Setting Tanggal'!C14</f>
        <v>Jakarta, 19 Juni 2023</v>
      </c>
    </row>
    <row r="25" spans="2:15" x14ac:dyDescent="0.25">
      <c r="F25" s="3" t="str">
        <f>'Setting Tanggal'!C15</f>
        <v>Pejabat Pembuat Komitmen</v>
      </c>
    </row>
    <row r="26" spans="2:15" x14ac:dyDescent="0.25">
      <c r="F26" s="3" t="str">
        <f>'Setting Tanggal'!C16</f>
        <v>Pusat Pendidikan KP,</v>
      </c>
    </row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14"/>
    </row>
    <row r="33" spans="6:6" x14ac:dyDescent="0.25">
      <c r="F33" s="3" t="str">
        <f>'Setting Tanggal'!C23</f>
        <v>Sutrisno, S.Pi., M.M.</v>
      </c>
    </row>
    <row r="34" spans="6:6" x14ac:dyDescent="0.25">
      <c r="F34" s="3" t="str">
        <f>'Setting Tanggal'!C24</f>
        <v>NIP. 19700606 199803 1 004</v>
      </c>
    </row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</mergeCells>
  <printOptions horizontalCentered="1"/>
  <pageMargins left="0.59055118110236227" right="0.59055118110236227" top="0.74803149606299213" bottom="0.74803149606299213" header="0" footer="0.39370078740157483"/>
  <pageSetup paperSize="9" scale="74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S965"/>
  <sheetViews>
    <sheetView showGridLines="0" tabSelected="1" view="pageBreakPreview" topLeftCell="B13" zoomScale="85" zoomScaleNormal="100" zoomScaleSheetLayoutView="85" workbookViewId="0">
      <selection activeCell="O25" sqref="O25"/>
    </sheetView>
  </sheetViews>
  <sheetFormatPr defaultColWidth="14" defaultRowHeight="13.8" x14ac:dyDescent="0.25"/>
  <cols>
    <col min="1" max="1" width="33.21875" style="152" hidden="1" customWidth="1"/>
    <col min="2" max="2" width="16.5546875" style="147" customWidth="1"/>
    <col min="3" max="3" width="72.44140625" style="147" customWidth="1"/>
    <col min="4" max="4" width="6.109375" style="147" bestFit="1" customWidth="1"/>
    <col min="5" max="5" width="11.21875" style="147" customWidth="1"/>
    <col min="6" max="6" width="16.109375" style="147" customWidth="1"/>
    <col min="7" max="7" width="17.109375" style="147" bestFit="1" customWidth="1"/>
    <col min="8" max="8" width="18.5546875" style="151" hidden="1" customWidth="1"/>
    <col min="9" max="9" width="18.5546875" style="151" customWidth="1"/>
    <col min="10" max="11" width="18.5546875" style="141" customWidth="1"/>
    <col min="12" max="12" width="20.21875" style="141" hidden="1" customWidth="1"/>
    <col min="13" max="13" width="15.77734375" style="141" hidden="1" customWidth="1"/>
    <col min="14" max="14" width="12.5546875" style="141" hidden="1" customWidth="1"/>
    <col min="15" max="15" width="26.21875" style="141" customWidth="1"/>
    <col min="16" max="16" width="31.77734375" style="141" customWidth="1"/>
    <col min="17" max="16384" width="14" style="141"/>
  </cols>
  <sheetData>
    <row r="1" spans="1:18" s="125" customFormat="1" ht="13.2" x14ac:dyDescent="0.25">
      <c r="A1" s="124"/>
      <c r="F1" s="126" t="s">
        <v>531</v>
      </c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s="125" customFormat="1" ht="13.2" x14ac:dyDescent="0.25">
      <c r="A2" s="124"/>
      <c r="F2" s="126" t="s">
        <v>511</v>
      </c>
      <c r="G2" s="125" t="str">
        <f>'Setting Tanggal'!C8</f>
        <v>:        /BRSDM.4/KU.220/VI/2023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s="125" customFormat="1" ht="13.2" x14ac:dyDescent="0.25">
      <c r="A3" s="124"/>
      <c r="F3" s="126" t="s">
        <v>512</v>
      </c>
      <c r="G3" s="125" t="str">
        <f>'Setting Tanggal'!C9</f>
        <v>: 19 Juni 2023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s="125" customFormat="1" ht="13.2" x14ac:dyDescent="0.25">
      <c r="A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</row>
    <row r="5" spans="1:18" s="125" customFormat="1" x14ac:dyDescent="0.25">
      <c r="A5" s="124"/>
      <c r="B5" s="251" t="s">
        <v>1020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127"/>
      <c r="N5" s="127"/>
      <c r="O5" s="124"/>
      <c r="P5" s="124"/>
      <c r="Q5" s="124"/>
      <c r="R5" s="124"/>
    </row>
    <row r="6" spans="1:18" s="125" customFormat="1" ht="13.2" x14ac:dyDescent="0.25">
      <c r="A6" s="124"/>
      <c r="B6" s="252" t="s">
        <v>513</v>
      </c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127"/>
      <c r="N6" s="127"/>
      <c r="O6" s="124"/>
      <c r="P6" s="124"/>
      <c r="Q6" s="124"/>
      <c r="R6" s="124"/>
    </row>
    <row r="7" spans="1:18" s="125" customFormat="1" ht="13.2" x14ac:dyDescent="0.25">
      <c r="A7" s="124"/>
      <c r="B7" s="252" t="str">
        <f>"Berdasarkan "&amp;'Setting Tanggal'!$C$6</f>
        <v>Berdasarkan DIPA Revisi 2, POK Ke 1 Pusdik KP TA. 2023 (Tanggal 09 Mei 2023)</v>
      </c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127"/>
      <c r="N7" s="127"/>
      <c r="O7" s="124"/>
      <c r="P7" s="124"/>
      <c r="Q7" s="124"/>
      <c r="R7" s="124"/>
    </row>
    <row r="8" spans="1:18" s="125" customFormat="1" ht="13.2" x14ac:dyDescent="0.25">
      <c r="A8" s="124"/>
      <c r="B8" s="128"/>
      <c r="C8" s="128"/>
      <c r="D8" s="128"/>
      <c r="E8" s="128"/>
      <c r="F8" s="128"/>
      <c r="G8" s="128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 s="125" customFormat="1" ht="13.2" x14ac:dyDescent="0.25">
      <c r="A9" s="124"/>
      <c r="B9" s="126" t="s">
        <v>514</v>
      </c>
      <c r="C9" s="126" t="s">
        <v>515</v>
      </c>
      <c r="D9" s="129"/>
      <c r="E9" s="129"/>
      <c r="F9" s="126"/>
      <c r="G9" s="130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 s="125" customFormat="1" ht="13.2" x14ac:dyDescent="0.25">
      <c r="A10" s="124"/>
      <c r="B10" s="126" t="s">
        <v>516</v>
      </c>
      <c r="C10" s="126" t="s">
        <v>517</v>
      </c>
      <c r="D10" s="129"/>
      <c r="E10" s="129"/>
      <c r="F10" s="126"/>
      <c r="G10" s="130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 s="125" customFormat="1" ht="13.2" x14ac:dyDescent="0.25">
      <c r="A11" s="124"/>
      <c r="B11" s="126" t="s">
        <v>1019</v>
      </c>
      <c r="C11" s="126" t="str">
        <f>": Rp. "&amp;TEXT(K15,"#.##")</f>
        <v xml:space="preserve">: Rp. </v>
      </c>
      <c r="D11" s="131"/>
      <c r="E11" s="131"/>
      <c r="F11" s="132"/>
      <c r="G11" s="133"/>
      <c r="H11" s="124"/>
      <c r="I11" s="124"/>
      <c r="J11" s="124"/>
      <c r="K11" s="134"/>
      <c r="L11" s="134"/>
      <c r="M11" s="134"/>
      <c r="N11" s="134"/>
      <c r="O11" s="124"/>
      <c r="P11" s="124"/>
      <c r="Q11" s="124"/>
      <c r="R11" s="124"/>
    </row>
    <row r="12" spans="1:18" s="163" customFormat="1" x14ac:dyDescent="0.25">
      <c r="A12" s="135"/>
      <c r="B12" s="136" t="s">
        <v>942</v>
      </c>
      <c r="C12" s="162" t="str">
        <f>": Rp. "&amp;TEXT(L15,"#.##")</f>
        <v xml:space="preserve">: Rp. </v>
      </c>
      <c r="D12" s="136"/>
      <c r="E12" s="136"/>
      <c r="F12" s="136"/>
      <c r="G12" s="136"/>
      <c r="H12" s="137"/>
      <c r="I12" s="137"/>
      <c r="J12" s="138">
        <f>'Rekap Usulan TUP 4'!F21</f>
        <v>14285869111</v>
      </c>
    </row>
    <row r="13" spans="1:18" ht="31.95" customHeight="1" x14ac:dyDescent="0.25">
      <c r="A13" s="139"/>
      <c r="B13" s="50" t="s">
        <v>0</v>
      </c>
      <c r="C13" s="51" t="s">
        <v>1</v>
      </c>
      <c r="D13" s="50" t="s">
        <v>2</v>
      </c>
      <c r="E13" s="50" t="s">
        <v>3</v>
      </c>
      <c r="F13" s="52" t="s">
        <v>4</v>
      </c>
      <c r="G13" s="52" t="s">
        <v>5</v>
      </c>
      <c r="H13" s="48" t="s">
        <v>936</v>
      </c>
      <c r="I13" s="48" t="s">
        <v>1017</v>
      </c>
      <c r="J13" s="74" t="s">
        <v>518</v>
      </c>
      <c r="K13" s="74" t="s">
        <v>1018</v>
      </c>
      <c r="L13" s="154" t="s">
        <v>932</v>
      </c>
      <c r="M13" s="48" t="s">
        <v>933</v>
      </c>
      <c r="N13" s="48" t="s">
        <v>934</v>
      </c>
      <c r="O13" s="278" t="s">
        <v>541</v>
      </c>
      <c r="P13" s="140" t="s">
        <v>542</v>
      </c>
      <c r="Q13" s="277"/>
    </row>
    <row r="14" spans="1:18" s="143" customFormat="1" ht="13.2" x14ac:dyDescent="0.25">
      <c r="A14" s="142"/>
      <c r="B14" s="53">
        <v>1</v>
      </c>
      <c r="C14" s="53">
        <v>2</v>
      </c>
      <c r="D14" s="54">
        <v>3</v>
      </c>
      <c r="E14" s="54">
        <v>4</v>
      </c>
      <c r="F14" s="55">
        <v>5</v>
      </c>
      <c r="G14" s="53">
        <v>6</v>
      </c>
      <c r="H14" s="49">
        <v>7</v>
      </c>
      <c r="I14" s="49"/>
      <c r="J14" s="75">
        <v>7</v>
      </c>
      <c r="K14" s="53">
        <v>8</v>
      </c>
      <c r="L14" s="47">
        <v>5</v>
      </c>
      <c r="M14" s="47">
        <v>6</v>
      </c>
      <c r="N14" s="47">
        <v>7</v>
      </c>
      <c r="O14" s="279">
        <v>9</v>
      </c>
      <c r="P14" s="280">
        <v>10</v>
      </c>
    </row>
    <row r="15" spans="1:18" x14ac:dyDescent="0.25">
      <c r="A15" s="144"/>
      <c r="B15" s="161" t="s">
        <v>516</v>
      </c>
      <c r="C15" s="155" t="s">
        <v>7</v>
      </c>
      <c r="D15" s="156"/>
      <c r="E15" s="157"/>
      <c r="F15" s="158"/>
      <c r="G15" s="159">
        <f>SUM(G16,G105)</f>
        <v>23288180000</v>
      </c>
      <c r="H15" s="248" t="b">
        <f>G15='[5]Pvt SP2D Pusdik'!B16</f>
        <v>1</v>
      </c>
      <c r="I15" s="249">
        <f>'[5]Pvt SP2D Pusdik'!C16</f>
        <v>9002310889</v>
      </c>
      <c r="J15" s="164">
        <f>SUM(J16,J105)</f>
        <v>14285869111</v>
      </c>
      <c r="K15" s="159">
        <f>SUM(K16,K105)</f>
        <v>0</v>
      </c>
      <c r="L15" s="160">
        <f t="shared" ref="K15:L15" si="0">SUM(L16,L104)</f>
        <v>0</v>
      </c>
      <c r="M15" s="145" t="e">
        <f t="shared" ref="M15:N15" si="1">SUM(M16,M104)</f>
        <v>#REF!</v>
      </c>
      <c r="N15" s="145" t="e">
        <f t="shared" si="1"/>
        <v>#REF!</v>
      </c>
      <c r="O15" s="281"/>
      <c r="P15" s="281"/>
      <c r="Q15" s="146"/>
    </row>
    <row r="16" spans="1:18" ht="13.2" x14ac:dyDescent="0.25">
      <c r="A16" s="165" t="s">
        <v>8</v>
      </c>
      <c r="B16" s="166" t="s">
        <v>8</v>
      </c>
      <c r="C16" s="57" t="s">
        <v>9</v>
      </c>
      <c r="D16" s="56"/>
      <c r="E16" s="56"/>
      <c r="F16" s="58"/>
      <c r="G16" s="58">
        <f t="shared" ref="G16:G18" si="2">G17</f>
        <v>1000000000</v>
      </c>
      <c r="H16" s="58" t="b">
        <f>G16='[5]Pvt SP2D Pusdik'!B17</f>
        <v>1</v>
      </c>
      <c r="I16" s="58">
        <f>'[5]Pvt SP2D Pusdik'!C17</f>
        <v>502986007</v>
      </c>
      <c r="J16" s="58">
        <f t="shared" ref="J16:K18" si="3">J17</f>
        <v>497013993</v>
      </c>
      <c r="K16" s="58">
        <f t="shared" si="3"/>
        <v>0</v>
      </c>
      <c r="L16" s="58">
        <f t="shared" ref="K16:N18" si="4">L17</f>
        <v>0</v>
      </c>
      <c r="M16" s="58" t="e">
        <f t="shared" si="4"/>
        <v>#REF!</v>
      </c>
      <c r="N16" s="58" t="e">
        <f t="shared" si="4"/>
        <v>#REF!</v>
      </c>
      <c r="O16" s="281"/>
      <c r="P16" s="281"/>
      <c r="Q16" s="146"/>
    </row>
    <row r="17" spans="1:17" ht="13.2" x14ac:dyDescent="0.25">
      <c r="A17" s="165" t="s">
        <v>10</v>
      </c>
      <c r="B17" s="167" t="s">
        <v>560</v>
      </c>
      <c r="C17" s="60" t="s">
        <v>11</v>
      </c>
      <c r="D17" s="59"/>
      <c r="E17" s="59"/>
      <c r="F17" s="61"/>
      <c r="G17" s="61">
        <f t="shared" si="2"/>
        <v>1000000000</v>
      </c>
      <c r="H17" s="61" t="b">
        <f>G17='[5]Pvt SP2D Pusdik'!B18</f>
        <v>1</v>
      </c>
      <c r="I17" s="61">
        <f>'[5]Pvt SP2D Pusdik'!C18</f>
        <v>502986007</v>
      </c>
      <c r="J17" s="61">
        <f t="shared" si="3"/>
        <v>497013993</v>
      </c>
      <c r="K17" s="61">
        <f t="shared" si="3"/>
        <v>0</v>
      </c>
      <c r="L17" s="61">
        <f t="shared" si="4"/>
        <v>0</v>
      </c>
      <c r="M17" s="61" t="e">
        <f t="shared" si="4"/>
        <v>#REF!</v>
      </c>
      <c r="N17" s="61" t="e">
        <f t="shared" si="4"/>
        <v>#REF!</v>
      </c>
      <c r="O17" s="281"/>
      <c r="P17" s="281"/>
      <c r="Q17" s="146"/>
    </row>
    <row r="18" spans="1:17" ht="13.2" customHeight="1" x14ac:dyDescent="0.25">
      <c r="A18" s="165" t="s">
        <v>12</v>
      </c>
      <c r="B18" s="168" t="s">
        <v>13</v>
      </c>
      <c r="C18" s="63" t="s">
        <v>561</v>
      </c>
      <c r="D18" s="62">
        <v>5</v>
      </c>
      <c r="E18" s="169" t="s">
        <v>562</v>
      </c>
      <c r="F18" s="169"/>
      <c r="G18" s="64">
        <f t="shared" si="2"/>
        <v>1000000000</v>
      </c>
      <c r="H18" s="64" t="b">
        <f>G18='[5]Pvt SP2D Pusdik'!B19</f>
        <v>1</v>
      </c>
      <c r="I18" s="64">
        <f>'[5]Pvt SP2D Pusdik'!C19</f>
        <v>502986007</v>
      </c>
      <c r="J18" s="64">
        <f t="shared" si="3"/>
        <v>497013993</v>
      </c>
      <c r="K18" s="64">
        <f t="shared" si="3"/>
        <v>0</v>
      </c>
      <c r="L18" s="64">
        <f t="shared" si="4"/>
        <v>0</v>
      </c>
      <c r="M18" s="64" t="e">
        <f t="shared" si="4"/>
        <v>#REF!</v>
      </c>
      <c r="N18" s="64" t="e">
        <f t="shared" si="4"/>
        <v>#REF!</v>
      </c>
      <c r="O18" s="281"/>
      <c r="P18" s="281"/>
      <c r="Q18" s="146"/>
    </row>
    <row r="19" spans="1:17" ht="13.2" x14ac:dyDescent="0.25">
      <c r="A19" s="165" t="s">
        <v>15</v>
      </c>
      <c r="B19" s="170" t="s">
        <v>16</v>
      </c>
      <c r="C19" s="66" t="s">
        <v>17</v>
      </c>
      <c r="D19" s="65">
        <v>5</v>
      </c>
      <c r="E19" s="65" t="s">
        <v>14</v>
      </c>
      <c r="F19" s="67"/>
      <c r="G19" s="67">
        <f>SUM(G20,G41,G60,G85)</f>
        <v>1000000000</v>
      </c>
      <c r="H19" s="67" t="b">
        <f>G19='[5]Pvt SP2D Pusdik'!B20</f>
        <v>1</v>
      </c>
      <c r="I19" s="67">
        <f>'[5]Pvt SP2D Pusdik'!C20</f>
        <v>502986007</v>
      </c>
      <c r="J19" s="67">
        <f>SUM(J20,J41,J60,J85)</f>
        <v>497013993</v>
      </c>
      <c r="K19" s="67">
        <f>SUM(K20,K41,K60,K85)</f>
        <v>0</v>
      </c>
      <c r="L19" s="67">
        <f t="shared" ref="K19:L19" si="5">SUM(L20,L41,L60,L84)</f>
        <v>0</v>
      </c>
      <c r="M19" s="67" t="e">
        <f t="shared" ref="M19:N19" si="6">SUM(M20,M41,M60,M84)</f>
        <v>#REF!</v>
      </c>
      <c r="N19" s="67" t="e">
        <f t="shared" si="6"/>
        <v>#REF!</v>
      </c>
      <c r="O19" s="281"/>
      <c r="P19" s="281"/>
      <c r="Q19" s="146"/>
    </row>
    <row r="20" spans="1:17" ht="13.2" x14ac:dyDescent="0.25">
      <c r="A20" s="165" t="s">
        <v>18</v>
      </c>
      <c r="B20" s="171" t="s">
        <v>19</v>
      </c>
      <c r="C20" s="172" t="s">
        <v>20</v>
      </c>
      <c r="D20" s="173"/>
      <c r="E20" s="173" t="s">
        <v>563</v>
      </c>
      <c r="F20" s="174"/>
      <c r="G20" s="174">
        <f>SUM(G21,G31)</f>
        <v>186192000</v>
      </c>
      <c r="H20" s="174" t="b">
        <f>G20='[5]Pvt SP2D Pusdik'!B21</f>
        <v>1</v>
      </c>
      <c r="I20" s="174">
        <f>'[5]Pvt SP2D Pusdik'!C21</f>
        <v>88815200</v>
      </c>
      <c r="J20" s="174">
        <f>SUM(J21,J31)</f>
        <v>97376800</v>
      </c>
      <c r="K20" s="174">
        <f>SUM(K21,K31)</f>
        <v>0</v>
      </c>
      <c r="L20" s="174">
        <f t="shared" ref="K20:L20" si="7">SUM(L21,L31)</f>
        <v>0</v>
      </c>
      <c r="M20" s="174" t="e">
        <f t="shared" ref="M20:N20" si="8">SUM(M21,M31)</f>
        <v>#REF!</v>
      </c>
      <c r="N20" s="174" t="e">
        <f t="shared" si="8"/>
        <v>#REF!</v>
      </c>
      <c r="O20" s="281"/>
      <c r="P20" s="281"/>
      <c r="Q20" s="146"/>
    </row>
    <row r="21" spans="1:17" ht="13.2" x14ac:dyDescent="0.25">
      <c r="A21" s="165" t="s">
        <v>21</v>
      </c>
      <c r="B21" s="175" t="s">
        <v>22</v>
      </c>
      <c r="C21" s="176" t="s">
        <v>23</v>
      </c>
      <c r="D21" s="177"/>
      <c r="E21" s="177"/>
      <c r="F21" s="178"/>
      <c r="G21" s="178">
        <f>SUM(G22,G27,G29)</f>
        <v>131673000</v>
      </c>
      <c r="H21" s="178" t="b">
        <f>G21='[5]Pvt SP2D Pusdik'!B22</f>
        <v>1</v>
      </c>
      <c r="I21" s="178">
        <f>'[5]Pvt SP2D Pusdik'!C22</f>
        <v>58874400</v>
      </c>
      <c r="J21" s="178">
        <f>SUM(J22,J27,J29)</f>
        <v>72798600</v>
      </c>
      <c r="K21" s="178">
        <f>SUM(K22,K27,K29)</f>
        <v>0</v>
      </c>
      <c r="L21" s="178">
        <f t="shared" ref="K21:L21" si="9">SUM(L22,L27,L29)</f>
        <v>0</v>
      </c>
      <c r="M21" s="178" t="e">
        <f t="shared" ref="M21:N21" si="10">SUM(M22,M27,M29)</f>
        <v>#REF!</v>
      </c>
      <c r="N21" s="178" t="e">
        <f t="shared" si="10"/>
        <v>#REF!</v>
      </c>
      <c r="O21" s="281" t="s">
        <v>498</v>
      </c>
      <c r="P21" s="281" t="s">
        <v>499</v>
      </c>
      <c r="Q21" s="146"/>
    </row>
    <row r="22" spans="1:17" ht="13.2" x14ac:dyDescent="0.25">
      <c r="A22" s="165" t="s">
        <v>24</v>
      </c>
      <c r="B22" s="179" t="s">
        <v>535</v>
      </c>
      <c r="C22" s="72" t="s">
        <v>25</v>
      </c>
      <c r="D22" s="71"/>
      <c r="E22" s="71"/>
      <c r="F22" s="73"/>
      <c r="G22" s="73">
        <f>SUM(G23:G26)</f>
        <v>48225000</v>
      </c>
      <c r="H22" s="73" t="b">
        <f>G22='[5]Pvt SP2D Pusdik'!B23</f>
        <v>1</v>
      </c>
      <c r="I22" s="73">
        <f>'[5]Pvt SP2D Pusdik'!C23</f>
        <v>7217000</v>
      </c>
      <c r="J22" s="73">
        <f>SUM(J23:J26)</f>
        <v>41008000</v>
      </c>
      <c r="K22" s="73">
        <f>SUM(K23:K26)</f>
        <v>0</v>
      </c>
      <c r="L22" s="73">
        <f t="shared" ref="K22:L22" si="11">SUM(L23:L26)</f>
        <v>0</v>
      </c>
      <c r="M22" s="73" t="e" cm="1">
        <f t="array" ref="M22">SUM(_xlfn._xlws.FILTER([6]!Draft_SPBY[Jumlah],[6]!Draft_SPBY[MAK4]=A22,0))</f>
        <v>#REF!</v>
      </c>
      <c r="N22" s="73" t="e">
        <f>L22-M22</f>
        <v>#REF!</v>
      </c>
      <c r="O22" s="281"/>
      <c r="P22" s="281"/>
      <c r="Q22" s="146"/>
    </row>
    <row r="23" spans="1:17" ht="13.2" x14ac:dyDescent="0.25">
      <c r="A23" s="165" t="s">
        <v>26</v>
      </c>
      <c r="B23" s="180"/>
      <c r="C23" s="181" t="s">
        <v>564</v>
      </c>
      <c r="D23" s="182">
        <v>533</v>
      </c>
      <c r="E23" s="182" t="s">
        <v>27</v>
      </c>
      <c r="F23" s="183">
        <v>75000</v>
      </c>
      <c r="G23" s="184">
        <f>ROUNDDOWN(D23*F23,-3)</f>
        <v>39975000</v>
      </c>
      <c r="H23" s="184" t="b">
        <f>G23='[5]Pvt SP2D Pusdik'!B24</f>
        <v>1</v>
      </c>
      <c r="I23" s="184">
        <f>'[5]Pvt SP2D Pusdik'!C24</f>
        <v>4771700</v>
      </c>
      <c r="J23" s="184">
        <f>G23-I23</f>
        <v>35203300</v>
      </c>
      <c r="K23" s="184"/>
      <c r="L23" s="184"/>
      <c r="M23" s="184"/>
      <c r="N23" s="184"/>
      <c r="O23" s="281"/>
      <c r="P23" s="281"/>
      <c r="Q23" s="146"/>
    </row>
    <row r="24" spans="1:17" ht="13.2" x14ac:dyDescent="0.25">
      <c r="A24" s="165" t="s">
        <v>28</v>
      </c>
      <c r="B24" s="180"/>
      <c r="C24" s="181" t="s">
        <v>565</v>
      </c>
      <c r="D24" s="182">
        <v>1</v>
      </c>
      <c r="E24" s="182" t="s">
        <v>121</v>
      </c>
      <c r="F24" s="184">
        <v>750000</v>
      </c>
      <c r="G24" s="184">
        <f>ROUNDDOWN(D24*F24,-3)</f>
        <v>750000</v>
      </c>
      <c r="H24" s="184" t="b">
        <f>G24='[5]Pvt SP2D Pusdik'!B25</f>
        <v>1</v>
      </c>
      <c r="I24" s="184">
        <f>'[5]Pvt SP2D Pusdik'!C25</f>
        <v>0</v>
      </c>
      <c r="J24" s="184">
        <f t="shared" ref="J24:K26" si="12">G24-I24</f>
        <v>750000</v>
      </c>
      <c r="K24" s="184"/>
      <c r="L24" s="184"/>
      <c r="M24" s="184"/>
      <c r="N24" s="184"/>
      <c r="O24" s="281"/>
      <c r="P24" s="281"/>
      <c r="Q24" s="146"/>
    </row>
    <row r="25" spans="1:17" ht="13.2" x14ac:dyDescent="0.25">
      <c r="A25" s="165" t="s">
        <v>29</v>
      </c>
      <c r="B25" s="180"/>
      <c r="C25" s="181" t="s">
        <v>566</v>
      </c>
      <c r="D25" s="182">
        <v>3</v>
      </c>
      <c r="E25" s="182" t="s">
        <v>121</v>
      </c>
      <c r="F25" s="184">
        <v>1500000</v>
      </c>
      <c r="G25" s="184">
        <f>ROUNDDOWN(D25*F25,-3)</f>
        <v>4500000</v>
      </c>
      <c r="H25" s="184" t="b">
        <f>G25='[5]Pvt SP2D Pusdik'!B26</f>
        <v>1</v>
      </c>
      <c r="I25" s="184">
        <f>'[5]Pvt SP2D Pusdik'!C26</f>
        <v>1448000</v>
      </c>
      <c r="J25" s="184">
        <f t="shared" si="12"/>
        <v>3052000</v>
      </c>
      <c r="K25" s="184"/>
      <c r="L25" s="184"/>
      <c r="M25" s="184"/>
      <c r="N25" s="184"/>
      <c r="O25" s="281"/>
      <c r="P25" s="281"/>
      <c r="Q25" s="146"/>
    </row>
    <row r="26" spans="1:17" ht="13.2" x14ac:dyDescent="0.25">
      <c r="A26" s="165" t="s">
        <v>30</v>
      </c>
      <c r="B26" s="180"/>
      <c r="C26" s="181" t="s">
        <v>567</v>
      </c>
      <c r="D26" s="182">
        <v>3</v>
      </c>
      <c r="E26" s="182" t="s">
        <v>121</v>
      </c>
      <c r="F26" s="184">
        <v>1000000</v>
      </c>
      <c r="G26" s="184">
        <f>ROUNDDOWN(D26*F26,-3)</f>
        <v>3000000</v>
      </c>
      <c r="H26" s="184" t="b">
        <f>G26='[5]Pvt SP2D Pusdik'!B27</f>
        <v>1</v>
      </c>
      <c r="I26" s="184">
        <f>'[5]Pvt SP2D Pusdik'!C27</f>
        <v>997300</v>
      </c>
      <c r="J26" s="184">
        <f t="shared" si="12"/>
        <v>2002700</v>
      </c>
      <c r="K26" s="184"/>
      <c r="L26" s="184"/>
      <c r="M26" s="184"/>
      <c r="N26" s="184"/>
      <c r="O26" s="281"/>
      <c r="P26" s="281"/>
      <c r="Q26" s="146"/>
    </row>
    <row r="27" spans="1:17" ht="13.2" x14ac:dyDescent="0.25">
      <c r="A27" s="165" t="s">
        <v>31</v>
      </c>
      <c r="B27" s="179" t="s">
        <v>539</v>
      </c>
      <c r="C27" s="72" t="s">
        <v>32</v>
      </c>
      <c r="D27" s="71"/>
      <c r="E27" s="71"/>
      <c r="F27" s="73"/>
      <c r="G27" s="73">
        <f>G28</f>
        <v>16000000</v>
      </c>
      <c r="H27" s="73" t="b">
        <f>G27='[5]Pvt SP2D Pusdik'!B28</f>
        <v>1</v>
      </c>
      <c r="I27" s="73">
        <f>'[5]Pvt SP2D Pusdik'!C28</f>
        <v>0</v>
      </c>
      <c r="J27" s="73">
        <f>J28</f>
        <v>16000000</v>
      </c>
      <c r="K27" s="73">
        <f>K28</f>
        <v>0</v>
      </c>
      <c r="L27" s="73">
        <f t="shared" ref="K27:L27" si="13">L28</f>
        <v>0</v>
      </c>
      <c r="M27" s="73" t="e" cm="1">
        <f t="array" ref="M27">SUM(_xlfn._xlws.FILTER([6]!Draft_SPBY[Jumlah],[6]!Draft_SPBY[MAK4]=A27,0))</f>
        <v>#REF!</v>
      </c>
      <c r="N27" s="73" t="e">
        <f>L27-M27</f>
        <v>#REF!</v>
      </c>
      <c r="O27" s="281"/>
      <c r="P27" s="281"/>
      <c r="Q27" s="146"/>
    </row>
    <row r="28" spans="1:17" ht="13.2" x14ac:dyDescent="0.25">
      <c r="A28" s="165" t="s">
        <v>33</v>
      </c>
      <c r="B28" s="180"/>
      <c r="C28" s="181" t="s">
        <v>568</v>
      </c>
      <c r="D28" s="182">
        <v>16</v>
      </c>
      <c r="E28" s="182" t="s">
        <v>34</v>
      </c>
      <c r="F28" s="184">
        <v>1000000</v>
      </c>
      <c r="G28" s="184">
        <f>ROUNDDOWN(D28*F28,-3)</f>
        <v>16000000</v>
      </c>
      <c r="H28" s="184" t="b">
        <f>G28='[5]Pvt SP2D Pusdik'!B29</f>
        <v>1</v>
      </c>
      <c r="I28" s="184">
        <f>'[5]Pvt SP2D Pusdik'!C29</f>
        <v>0</v>
      </c>
      <c r="J28" s="184">
        <f>G28-I28</f>
        <v>16000000</v>
      </c>
      <c r="K28" s="184"/>
      <c r="L28" s="184"/>
      <c r="M28" s="184"/>
      <c r="N28" s="184"/>
      <c r="O28" s="281"/>
      <c r="P28" s="281"/>
      <c r="Q28" s="146"/>
    </row>
    <row r="29" spans="1:17" ht="13.2" x14ac:dyDescent="0.25">
      <c r="A29" s="165" t="s">
        <v>35</v>
      </c>
      <c r="B29" s="179" t="s">
        <v>537</v>
      </c>
      <c r="C29" s="72" t="s">
        <v>36</v>
      </c>
      <c r="D29" s="71"/>
      <c r="E29" s="71"/>
      <c r="F29" s="73"/>
      <c r="G29" s="73">
        <f>G30</f>
        <v>67448000</v>
      </c>
      <c r="H29" s="73" t="b">
        <f>G29='[5]Pvt SP2D Pusdik'!B30</f>
        <v>1</v>
      </c>
      <c r="I29" s="73">
        <f>'[5]Pvt SP2D Pusdik'!C30</f>
        <v>51657400</v>
      </c>
      <c r="J29" s="73">
        <f>J30</f>
        <v>15790600</v>
      </c>
      <c r="K29" s="73">
        <f>K30</f>
        <v>0</v>
      </c>
      <c r="L29" s="73">
        <f t="shared" ref="K29:L29" si="14">L30</f>
        <v>0</v>
      </c>
      <c r="M29" s="73" t="e" cm="1">
        <f t="array" ref="M29">SUM(_xlfn._xlws.FILTER([6]!Draft_SPBY[Jumlah],[6]!Draft_SPBY[MAK4]=A29,0))</f>
        <v>#REF!</v>
      </c>
      <c r="N29" s="73" t="e">
        <f>L29-M29</f>
        <v>#REF!</v>
      </c>
      <c r="O29" s="281"/>
      <c r="P29" s="281"/>
      <c r="Q29" s="146"/>
    </row>
    <row r="30" spans="1:17" ht="13.2" x14ac:dyDescent="0.25">
      <c r="A30" s="165" t="s">
        <v>37</v>
      </c>
      <c r="B30" s="180"/>
      <c r="C30" s="181" t="s">
        <v>569</v>
      </c>
      <c r="D30" s="182">
        <v>13</v>
      </c>
      <c r="E30" s="182" t="s">
        <v>27</v>
      </c>
      <c r="F30" s="184">
        <v>5188308</v>
      </c>
      <c r="G30" s="184">
        <f>ROUNDDOWN(D30*F30,-3)</f>
        <v>67448000</v>
      </c>
      <c r="H30" s="184" t="b">
        <f>G30='[5]Pvt SP2D Pusdik'!B31</f>
        <v>1</v>
      </c>
      <c r="I30" s="184">
        <f>'[5]Pvt SP2D Pusdik'!C31</f>
        <v>51657400</v>
      </c>
      <c r="J30" s="184">
        <f>G30-I30</f>
        <v>15790600</v>
      </c>
      <c r="K30" s="184"/>
      <c r="L30" s="184"/>
      <c r="M30" s="184"/>
      <c r="N30" s="184"/>
      <c r="O30" s="281"/>
      <c r="P30" s="281"/>
      <c r="Q30" s="146"/>
    </row>
    <row r="31" spans="1:17" ht="13.2" x14ac:dyDescent="0.25">
      <c r="A31" s="165" t="s">
        <v>38</v>
      </c>
      <c r="B31" s="175" t="s">
        <v>39</v>
      </c>
      <c r="C31" s="176" t="s">
        <v>40</v>
      </c>
      <c r="D31" s="177"/>
      <c r="E31" s="177"/>
      <c r="F31" s="178"/>
      <c r="G31" s="178">
        <f>SUM(G32,G37,G39)</f>
        <v>54519000</v>
      </c>
      <c r="H31" s="178" t="b">
        <f>G31='[5]Pvt SP2D Pusdik'!B32</f>
        <v>1</v>
      </c>
      <c r="I31" s="178">
        <f>'[5]Pvt SP2D Pusdik'!C32</f>
        <v>29940800</v>
      </c>
      <c r="J31" s="178">
        <f>SUM(J32,J37,J39)</f>
        <v>24578200</v>
      </c>
      <c r="K31" s="178">
        <f>SUM(K32,K37,K39)</f>
        <v>0</v>
      </c>
      <c r="L31" s="178">
        <f t="shared" ref="K31:L31" si="15">SUM(L32,L37,L39)</f>
        <v>0</v>
      </c>
      <c r="M31" s="178" t="e">
        <f t="shared" ref="M31:N31" si="16">SUM(M32,M37,M39)</f>
        <v>#REF!</v>
      </c>
      <c r="N31" s="178" t="e">
        <f t="shared" si="16"/>
        <v>#REF!</v>
      </c>
      <c r="O31" s="281" t="s">
        <v>498</v>
      </c>
      <c r="P31" s="281" t="s">
        <v>499</v>
      </c>
      <c r="Q31" s="146"/>
    </row>
    <row r="32" spans="1:17" ht="13.2" x14ac:dyDescent="0.25">
      <c r="A32" s="165" t="s">
        <v>41</v>
      </c>
      <c r="B32" s="179" t="s">
        <v>535</v>
      </c>
      <c r="C32" s="72" t="s">
        <v>25</v>
      </c>
      <c r="D32" s="71"/>
      <c r="E32" s="71"/>
      <c r="F32" s="73"/>
      <c r="G32" s="73">
        <f>SUM(G33:G36)</f>
        <v>17500000</v>
      </c>
      <c r="H32" s="73" t="b">
        <f>G32='[5]Pvt SP2D Pusdik'!B33</f>
        <v>1</v>
      </c>
      <c r="I32" s="73">
        <f>'[5]Pvt SP2D Pusdik'!C33</f>
        <v>6160800</v>
      </c>
      <c r="J32" s="73">
        <f>SUM(J33:J36)</f>
        <v>11339200</v>
      </c>
      <c r="K32" s="73">
        <f>SUM(K33:K36)</f>
        <v>0</v>
      </c>
      <c r="L32" s="73">
        <f t="shared" ref="K32:L32" si="17">SUM(L33:L36)</f>
        <v>0</v>
      </c>
      <c r="M32" s="73" t="e" cm="1">
        <f t="array" ref="M32">SUM(_xlfn._xlws.FILTER([6]!Draft_SPBY[Jumlah],[6]!Draft_SPBY[MAK4]=A32,0))</f>
        <v>#REF!</v>
      </c>
      <c r="N32" s="73" t="e">
        <f>L32-M32</f>
        <v>#REF!</v>
      </c>
      <c r="O32" s="281"/>
      <c r="P32" s="281"/>
      <c r="Q32" s="146"/>
    </row>
    <row r="33" spans="1:17" ht="13.2" x14ac:dyDescent="0.25">
      <c r="A33" s="165" t="s">
        <v>42</v>
      </c>
      <c r="B33" s="180"/>
      <c r="C33" s="181" t="s">
        <v>564</v>
      </c>
      <c r="D33" s="182">
        <v>140</v>
      </c>
      <c r="E33" s="182" t="s">
        <v>27</v>
      </c>
      <c r="F33" s="184">
        <v>75000</v>
      </c>
      <c r="G33" s="184">
        <f>ROUNDDOWN(D33*F33,-3)</f>
        <v>10500000</v>
      </c>
      <c r="H33" s="184" t="b">
        <f>G33='[5]Pvt SP2D Pusdik'!B34</f>
        <v>1</v>
      </c>
      <c r="I33" s="184">
        <f>'[5]Pvt SP2D Pusdik'!C34</f>
        <v>3695800</v>
      </c>
      <c r="J33" s="184">
        <f t="shared" ref="J33:K36" si="18">G33-I33</f>
        <v>6804200</v>
      </c>
      <c r="K33" s="184"/>
      <c r="L33" s="184"/>
      <c r="M33" s="184"/>
      <c r="N33" s="184"/>
      <c r="O33" s="281"/>
      <c r="P33" s="281"/>
      <c r="Q33" s="146"/>
    </row>
    <row r="34" spans="1:17" ht="13.2" x14ac:dyDescent="0.25">
      <c r="A34" s="165" t="s">
        <v>43</v>
      </c>
      <c r="B34" s="180"/>
      <c r="C34" s="181" t="s">
        <v>565</v>
      </c>
      <c r="D34" s="182">
        <v>2</v>
      </c>
      <c r="E34" s="182" t="s">
        <v>121</v>
      </c>
      <c r="F34" s="184">
        <v>1000000</v>
      </c>
      <c r="G34" s="184">
        <f>ROUNDDOWN(D34*F34,-3)</f>
        <v>2000000</v>
      </c>
      <c r="H34" s="184" t="b">
        <f>G34='[5]Pvt SP2D Pusdik'!B35</f>
        <v>1</v>
      </c>
      <c r="I34" s="184">
        <f>'[5]Pvt SP2D Pusdik'!C35</f>
        <v>0</v>
      </c>
      <c r="J34" s="184">
        <f t="shared" si="18"/>
        <v>2000000</v>
      </c>
      <c r="K34" s="184"/>
      <c r="L34" s="184"/>
      <c r="M34" s="184"/>
      <c r="N34" s="184"/>
      <c r="O34" s="281"/>
      <c r="P34" s="281"/>
      <c r="Q34" s="146"/>
    </row>
    <row r="35" spans="1:17" ht="13.2" x14ac:dyDescent="0.25">
      <c r="A35" s="165" t="s">
        <v>44</v>
      </c>
      <c r="B35" s="180"/>
      <c r="C35" s="181" t="s">
        <v>566</v>
      </c>
      <c r="D35" s="182">
        <v>2</v>
      </c>
      <c r="E35" s="182" t="s">
        <v>121</v>
      </c>
      <c r="F35" s="184">
        <v>1500000</v>
      </c>
      <c r="G35" s="184">
        <f>ROUNDDOWN(D35*F35,-3)</f>
        <v>3000000</v>
      </c>
      <c r="H35" s="184" t="b">
        <f>G35='[5]Pvt SP2D Pusdik'!B36</f>
        <v>1</v>
      </c>
      <c r="I35" s="184">
        <f>'[5]Pvt SP2D Pusdik'!C36</f>
        <v>1475000</v>
      </c>
      <c r="J35" s="184">
        <f t="shared" si="18"/>
        <v>1525000</v>
      </c>
      <c r="K35" s="184"/>
      <c r="L35" s="184"/>
      <c r="M35" s="184"/>
      <c r="N35" s="184"/>
      <c r="O35" s="281"/>
      <c r="P35" s="281"/>
      <c r="Q35" s="146"/>
    </row>
    <row r="36" spans="1:17" ht="13.2" x14ac:dyDescent="0.25">
      <c r="A36" s="165" t="s">
        <v>45</v>
      </c>
      <c r="B36" s="180"/>
      <c r="C36" s="181" t="s">
        <v>567</v>
      </c>
      <c r="D36" s="182">
        <v>2</v>
      </c>
      <c r="E36" s="182" t="s">
        <v>121</v>
      </c>
      <c r="F36" s="184">
        <v>1000000</v>
      </c>
      <c r="G36" s="184">
        <f>ROUNDDOWN(D36*F36,-3)</f>
        <v>2000000</v>
      </c>
      <c r="H36" s="184" t="b">
        <f>G36='[5]Pvt SP2D Pusdik'!B37</f>
        <v>1</v>
      </c>
      <c r="I36" s="184">
        <f>'[5]Pvt SP2D Pusdik'!C37</f>
        <v>990000</v>
      </c>
      <c r="J36" s="184">
        <f t="shared" si="18"/>
        <v>1010000</v>
      </c>
      <c r="K36" s="184"/>
      <c r="L36" s="184"/>
      <c r="M36" s="184"/>
      <c r="N36" s="184"/>
      <c r="O36" s="281"/>
      <c r="P36" s="281"/>
      <c r="Q36" s="146"/>
    </row>
    <row r="37" spans="1:17" ht="13.2" x14ac:dyDescent="0.25">
      <c r="A37" s="165" t="s">
        <v>46</v>
      </c>
      <c r="B37" s="179" t="s">
        <v>539</v>
      </c>
      <c r="C37" s="72" t="s">
        <v>32</v>
      </c>
      <c r="D37" s="71"/>
      <c r="E37" s="71"/>
      <c r="F37" s="73"/>
      <c r="G37" s="73">
        <f>G38</f>
        <v>5000000</v>
      </c>
      <c r="H37" s="73" t="b">
        <f>G37='[5]Pvt SP2D Pusdik'!B38</f>
        <v>1</v>
      </c>
      <c r="I37" s="73">
        <f>'[5]Pvt SP2D Pusdik'!C38</f>
        <v>2400000</v>
      </c>
      <c r="J37" s="73">
        <f>J38</f>
        <v>2600000</v>
      </c>
      <c r="K37" s="73">
        <f>K38</f>
        <v>0</v>
      </c>
      <c r="L37" s="73">
        <f t="shared" ref="K37:L37" si="19">L38</f>
        <v>0</v>
      </c>
      <c r="M37" s="73" t="e" cm="1">
        <f t="array" ref="M37">SUM(_xlfn._xlws.FILTER([6]!Draft_SPBY[Jumlah],[6]!Draft_SPBY[MAK4]=A37,0))</f>
        <v>#REF!</v>
      </c>
      <c r="N37" s="73" t="e">
        <f>L37-M37</f>
        <v>#REF!</v>
      </c>
      <c r="O37" s="281"/>
      <c r="P37" s="281"/>
      <c r="Q37" s="146"/>
    </row>
    <row r="38" spans="1:17" ht="13.2" x14ac:dyDescent="0.25">
      <c r="A38" s="165" t="s">
        <v>47</v>
      </c>
      <c r="B38" s="180"/>
      <c r="C38" s="181" t="s">
        <v>568</v>
      </c>
      <c r="D38" s="182">
        <v>5</v>
      </c>
      <c r="E38" s="182" t="s">
        <v>34</v>
      </c>
      <c r="F38" s="184">
        <v>1000000</v>
      </c>
      <c r="G38" s="184">
        <f>ROUNDDOWN(D38*F38,-3)</f>
        <v>5000000</v>
      </c>
      <c r="H38" s="184" t="b">
        <f>G38='[5]Pvt SP2D Pusdik'!B39</f>
        <v>1</v>
      </c>
      <c r="I38" s="184">
        <f>'[5]Pvt SP2D Pusdik'!C39</f>
        <v>2400000</v>
      </c>
      <c r="J38" s="184">
        <f>G38-I38</f>
        <v>2600000</v>
      </c>
      <c r="K38" s="184"/>
      <c r="L38" s="184"/>
      <c r="M38" s="184"/>
      <c r="N38" s="184"/>
      <c r="O38" s="281"/>
      <c r="P38" s="281"/>
      <c r="Q38" s="146"/>
    </row>
    <row r="39" spans="1:17" ht="13.2" x14ac:dyDescent="0.25">
      <c r="A39" s="165" t="s">
        <v>48</v>
      </c>
      <c r="B39" s="179" t="s">
        <v>537</v>
      </c>
      <c r="C39" s="72" t="s">
        <v>36</v>
      </c>
      <c r="D39" s="71"/>
      <c r="E39" s="71"/>
      <c r="F39" s="73"/>
      <c r="G39" s="73">
        <f>G40</f>
        <v>32019000</v>
      </c>
      <c r="H39" s="73" t="b">
        <f>G39='[5]Pvt SP2D Pusdik'!B40</f>
        <v>1</v>
      </c>
      <c r="I39" s="73">
        <f>'[5]Pvt SP2D Pusdik'!C40</f>
        <v>21380000</v>
      </c>
      <c r="J39" s="73">
        <f>J40</f>
        <v>10639000</v>
      </c>
      <c r="K39" s="73">
        <f>K40</f>
        <v>0</v>
      </c>
      <c r="L39" s="73">
        <f t="shared" ref="K39:L39" si="20">L40</f>
        <v>0</v>
      </c>
      <c r="M39" s="73" t="e" cm="1">
        <f t="array" ref="M39">SUM(_xlfn._xlws.FILTER([6]!Draft_SPBY[Jumlah],[6]!Draft_SPBY[MAK4]=A39,0))</f>
        <v>#REF!</v>
      </c>
      <c r="N39" s="73" t="e">
        <f>L39-M39</f>
        <v>#REF!</v>
      </c>
      <c r="O39" s="281"/>
      <c r="P39" s="281"/>
      <c r="Q39" s="146"/>
    </row>
    <row r="40" spans="1:17" ht="13.2" x14ac:dyDescent="0.25">
      <c r="A40" s="165" t="s">
        <v>49</v>
      </c>
      <c r="B40" s="180"/>
      <c r="C40" s="181" t="s">
        <v>570</v>
      </c>
      <c r="D40" s="182">
        <v>11</v>
      </c>
      <c r="E40" s="182" t="s">
        <v>27</v>
      </c>
      <c r="F40" s="184">
        <v>2910883</v>
      </c>
      <c r="G40" s="184">
        <f>ROUNDDOWN(D40*F40,-3)</f>
        <v>32019000</v>
      </c>
      <c r="H40" s="184" t="b">
        <f>G40='[5]Pvt SP2D Pusdik'!B41</f>
        <v>1</v>
      </c>
      <c r="I40" s="184">
        <f>'[5]Pvt SP2D Pusdik'!C41</f>
        <v>21380000</v>
      </c>
      <c r="J40" s="184">
        <f>G40-I40</f>
        <v>10639000</v>
      </c>
      <c r="K40" s="184"/>
      <c r="L40" s="184"/>
      <c r="M40" s="184"/>
      <c r="N40" s="184"/>
      <c r="O40" s="281"/>
      <c r="P40" s="281"/>
      <c r="Q40" s="146"/>
    </row>
    <row r="41" spans="1:17" ht="13.2" x14ac:dyDescent="0.25">
      <c r="A41" s="165" t="s">
        <v>50</v>
      </c>
      <c r="B41" s="185" t="s">
        <v>51</v>
      </c>
      <c r="C41" s="69" t="s">
        <v>52</v>
      </c>
      <c r="D41" s="68"/>
      <c r="E41" s="68" t="s">
        <v>563</v>
      </c>
      <c r="F41" s="70"/>
      <c r="G41" s="70">
        <f>SUM(G42,G50)</f>
        <v>118802000</v>
      </c>
      <c r="H41" s="70" t="b">
        <f>G41='[5]Pvt SP2D Pusdik'!B42</f>
        <v>1</v>
      </c>
      <c r="I41" s="70">
        <f>'[5]Pvt SP2D Pusdik'!C42</f>
        <v>40182856</v>
      </c>
      <c r="J41" s="70">
        <f>SUM(J42,J50)</f>
        <v>78619144</v>
      </c>
      <c r="K41" s="70">
        <f>SUM(K42,K50)</f>
        <v>0</v>
      </c>
      <c r="L41" s="70">
        <f t="shared" ref="K41:L41" si="21">SUM(L42,L50)</f>
        <v>0</v>
      </c>
      <c r="M41" s="70" t="e">
        <f t="shared" ref="M41:N41" si="22">SUM(M42,M50)</f>
        <v>#REF!</v>
      </c>
      <c r="N41" s="70" t="e">
        <f t="shared" si="22"/>
        <v>#REF!</v>
      </c>
      <c r="O41" s="281"/>
      <c r="P41" s="281"/>
      <c r="Q41" s="146"/>
    </row>
    <row r="42" spans="1:17" ht="13.2" x14ac:dyDescent="0.25">
      <c r="A42" s="165" t="s">
        <v>53</v>
      </c>
      <c r="B42" s="175" t="s">
        <v>22</v>
      </c>
      <c r="C42" s="176" t="s">
        <v>571</v>
      </c>
      <c r="D42" s="177"/>
      <c r="E42" s="177"/>
      <c r="F42" s="178"/>
      <c r="G42" s="178">
        <f>SUM(G43,G48)</f>
        <v>35050000</v>
      </c>
      <c r="H42" s="178" t="b">
        <f>G42='[5]Pvt SP2D Pusdik'!B43</f>
        <v>1</v>
      </c>
      <c r="I42" s="178">
        <f>'[5]Pvt SP2D Pusdik'!C43</f>
        <v>23210000</v>
      </c>
      <c r="J42" s="178">
        <f>SUM(J43,J48)</f>
        <v>11840000</v>
      </c>
      <c r="K42" s="178">
        <f>SUM(K43,K48)</f>
        <v>0</v>
      </c>
      <c r="L42" s="178">
        <f t="shared" ref="K42:L42" si="23">SUM(L43,L48)</f>
        <v>0</v>
      </c>
      <c r="M42" s="178" t="e">
        <f t="shared" ref="M42:N42" si="24">SUM(M43,M48)</f>
        <v>#REF!</v>
      </c>
      <c r="N42" s="178" t="e">
        <f t="shared" si="24"/>
        <v>#REF!</v>
      </c>
      <c r="O42" s="281" t="s">
        <v>498</v>
      </c>
      <c r="P42" s="281" t="s">
        <v>500</v>
      </c>
      <c r="Q42" s="146"/>
    </row>
    <row r="43" spans="1:17" ht="13.2" x14ac:dyDescent="0.25">
      <c r="A43" s="165" t="s">
        <v>54</v>
      </c>
      <c r="B43" s="179" t="s">
        <v>535</v>
      </c>
      <c r="C43" s="72" t="s">
        <v>25</v>
      </c>
      <c r="D43" s="71"/>
      <c r="E43" s="71"/>
      <c r="F43" s="73"/>
      <c r="G43" s="73">
        <f>SUM(G44:G47)</f>
        <v>11050000</v>
      </c>
      <c r="H43" s="73" t="b">
        <f>G43='[5]Pvt SP2D Pusdik'!B44</f>
        <v>1</v>
      </c>
      <c r="I43" s="73">
        <f>'[5]Pvt SP2D Pusdik'!C44</f>
        <v>4900000</v>
      </c>
      <c r="J43" s="73">
        <f>SUM(J44:J47)</f>
        <v>6150000</v>
      </c>
      <c r="K43" s="73">
        <f>SUM(K44:K47)</f>
        <v>0</v>
      </c>
      <c r="L43" s="73">
        <f t="shared" ref="K43:L43" si="25">SUM(L44:L47)</f>
        <v>0</v>
      </c>
      <c r="M43" s="73" t="e" cm="1">
        <f t="array" ref="M43">SUM(_xlfn._xlws.FILTER([6]!Draft_SPBY[Jumlah],[6]!Draft_SPBY[MAK4]=A43,0))</f>
        <v>#REF!</v>
      </c>
      <c r="N43" s="73" t="e">
        <f>L43-M43</f>
        <v>#REF!</v>
      </c>
      <c r="O43" s="281"/>
      <c r="P43" s="281"/>
      <c r="Q43" s="146"/>
    </row>
    <row r="44" spans="1:17" ht="13.2" x14ac:dyDescent="0.25">
      <c r="A44" s="165" t="s">
        <v>55</v>
      </c>
      <c r="B44" s="180"/>
      <c r="C44" s="181" t="s">
        <v>564</v>
      </c>
      <c r="D44" s="182">
        <v>100</v>
      </c>
      <c r="E44" s="182" t="s">
        <v>27</v>
      </c>
      <c r="F44" s="184">
        <v>75000</v>
      </c>
      <c r="G44" s="184">
        <f>ROUNDDOWN(D44*F44,-3)</f>
        <v>7500000</v>
      </c>
      <c r="H44" s="184" t="b">
        <f>G44='[5]Pvt SP2D Pusdik'!B45</f>
        <v>1</v>
      </c>
      <c r="I44" s="184">
        <f>'[5]Pvt SP2D Pusdik'!C45</f>
        <v>2442000</v>
      </c>
      <c r="J44" s="184">
        <f t="shared" ref="J44:K47" si="26">G44-I44</f>
        <v>5058000</v>
      </c>
      <c r="K44" s="184"/>
      <c r="L44" s="184"/>
      <c r="M44" s="184"/>
      <c r="N44" s="184"/>
      <c r="O44" s="281"/>
      <c r="P44" s="281"/>
      <c r="Q44" s="146"/>
    </row>
    <row r="45" spans="1:17" ht="13.2" x14ac:dyDescent="0.25">
      <c r="A45" s="165" t="s">
        <v>57</v>
      </c>
      <c r="B45" s="180"/>
      <c r="C45" s="181" t="s">
        <v>572</v>
      </c>
      <c r="D45" s="182">
        <v>1</v>
      </c>
      <c r="E45" s="182" t="s">
        <v>121</v>
      </c>
      <c r="F45" s="184">
        <v>1500000</v>
      </c>
      <c r="G45" s="184">
        <f>ROUNDDOWN(D45*F45,-3)</f>
        <v>1500000</v>
      </c>
      <c r="H45" s="184" t="b">
        <f>G45='[5]Pvt SP2D Pusdik'!B46</f>
        <v>1</v>
      </c>
      <c r="I45" s="184">
        <f>'[5]Pvt SP2D Pusdik'!C46</f>
        <v>1470000</v>
      </c>
      <c r="J45" s="184">
        <f t="shared" si="26"/>
        <v>30000</v>
      </c>
      <c r="K45" s="184"/>
      <c r="L45" s="184"/>
      <c r="M45" s="184"/>
      <c r="N45" s="184"/>
      <c r="O45" s="281"/>
      <c r="P45" s="281"/>
      <c r="Q45" s="146"/>
    </row>
    <row r="46" spans="1:17" ht="13.2" x14ac:dyDescent="0.25">
      <c r="A46" s="165" t="s">
        <v>58</v>
      </c>
      <c r="B46" s="180"/>
      <c r="C46" s="181" t="s">
        <v>573</v>
      </c>
      <c r="D46" s="182">
        <v>1</v>
      </c>
      <c r="E46" s="182" t="s">
        <v>121</v>
      </c>
      <c r="F46" s="184">
        <v>1000000</v>
      </c>
      <c r="G46" s="184">
        <f>ROUNDDOWN(D46*F46,-3)</f>
        <v>1000000</v>
      </c>
      <c r="H46" s="184" t="b">
        <f>G46='[5]Pvt SP2D Pusdik'!B47</f>
        <v>1</v>
      </c>
      <c r="I46" s="184">
        <f>'[5]Pvt SP2D Pusdik'!C47</f>
        <v>988000</v>
      </c>
      <c r="J46" s="184">
        <f t="shared" si="26"/>
        <v>12000</v>
      </c>
      <c r="K46" s="184"/>
      <c r="L46" s="184"/>
      <c r="M46" s="184"/>
      <c r="N46" s="184"/>
      <c r="O46" s="281"/>
      <c r="P46" s="281"/>
      <c r="Q46" s="146"/>
    </row>
    <row r="47" spans="1:17" ht="13.2" x14ac:dyDescent="0.25">
      <c r="A47" s="165" t="s">
        <v>59</v>
      </c>
      <c r="B47" s="180"/>
      <c r="C47" s="181" t="s">
        <v>574</v>
      </c>
      <c r="D47" s="182">
        <v>3</v>
      </c>
      <c r="E47" s="182" t="s">
        <v>60</v>
      </c>
      <c r="F47" s="184">
        <v>350000</v>
      </c>
      <c r="G47" s="184">
        <f>ROUNDDOWN(D47*F47,-3)</f>
        <v>1050000</v>
      </c>
      <c r="H47" s="184" t="b">
        <f>G47='[5]Pvt SP2D Pusdik'!B48</f>
        <v>1</v>
      </c>
      <c r="I47" s="184">
        <f>'[5]Pvt SP2D Pusdik'!C48</f>
        <v>0</v>
      </c>
      <c r="J47" s="184">
        <f t="shared" si="26"/>
        <v>1050000</v>
      </c>
      <c r="K47" s="184"/>
      <c r="L47" s="184"/>
      <c r="M47" s="184"/>
      <c r="N47" s="184"/>
      <c r="O47" s="281"/>
      <c r="P47" s="281"/>
      <c r="Q47" s="146"/>
    </row>
    <row r="48" spans="1:17" ht="13.2" x14ac:dyDescent="0.25">
      <c r="A48" s="165" t="s">
        <v>61</v>
      </c>
      <c r="B48" s="186" t="s">
        <v>537</v>
      </c>
      <c r="C48" s="77" t="s">
        <v>36</v>
      </c>
      <c r="D48" s="76"/>
      <c r="E48" s="76"/>
      <c r="F48" s="78"/>
      <c r="G48" s="78">
        <f>G49</f>
        <v>24000000</v>
      </c>
      <c r="H48" s="78" t="b">
        <f>G48='[5]Pvt SP2D Pusdik'!B49</f>
        <v>1</v>
      </c>
      <c r="I48" s="78">
        <f>'[5]Pvt SP2D Pusdik'!C49</f>
        <v>18310000</v>
      </c>
      <c r="J48" s="78">
        <f>J49</f>
        <v>5690000</v>
      </c>
      <c r="K48" s="78">
        <f>K49</f>
        <v>0</v>
      </c>
      <c r="L48" s="78">
        <f t="shared" ref="K48:L48" si="27">L49</f>
        <v>0</v>
      </c>
      <c r="M48" s="78" t="e" cm="1">
        <f t="array" ref="M48">SUM(_xlfn._xlws.FILTER([6]!Draft_SPBY[Jumlah],[6]!Draft_SPBY[MAK4]=A48,0))</f>
        <v>#REF!</v>
      </c>
      <c r="N48" s="78" t="e">
        <f>L48-M48</f>
        <v>#REF!</v>
      </c>
      <c r="O48" s="281"/>
      <c r="P48" s="281"/>
      <c r="Q48" s="146"/>
    </row>
    <row r="49" spans="1:17" ht="13.2" x14ac:dyDescent="0.25">
      <c r="A49" s="165" t="s">
        <v>62</v>
      </c>
      <c r="B49" s="180"/>
      <c r="C49" s="181" t="s">
        <v>575</v>
      </c>
      <c r="D49" s="182">
        <v>6</v>
      </c>
      <c r="E49" s="182" t="s">
        <v>27</v>
      </c>
      <c r="F49" s="184">
        <v>4000000</v>
      </c>
      <c r="G49" s="184">
        <f>ROUNDDOWN(D49*F49,-3)</f>
        <v>24000000</v>
      </c>
      <c r="H49" s="184" t="b">
        <f>G49='[5]Pvt SP2D Pusdik'!B50</f>
        <v>1</v>
      </c>
      <c r="I49" s="184">
        <f>'[5]Pvt SP2D Pusdik'!C50</f>
        <v>18310000</v>
      </c>
      <c r="J49" s="184">
        <f>G49-I49</f>
        <v>5690000</v>
      </c>
      <c r="K49" s="184"/>
      <c r="L49" s="184"/>
      <c r="M49" s="184"/>
      <c r="N49" s="184"/>
      <c r="O49" s="281"/>
      <c r="P49" s="281"/>
      <c r="Q49" s="146"/>
    </row>
    <row r="50" spans="1:17" ht="13.2" x14ac:dyDescent="0.25">
      <c r="A50" s="165" t="s">
        <v>63</v>
      </c>
      <c r="B50" s="187" t="s">
        <v>39</v>
      </c>
      <c r="C50" s="188" t="s">
        <v>576</v>
      </c>
      <c r="D50" s="189"/>
      <c r="E50" s="189"/>
      <c r="F50" s="190"/>
      <c r="G50" s="190">
        <f>SUM(G51,G56,G58)</f>
        <v>83752000</v>
      </c>
      <c r="H50" s="190" t="b">
        <f>G50='[5]Pvt SP2D Pusdik'!B51</f>
        <v>1</v>
      </c>
      <c r="I50" s="190">
        <f>'[5]Pvt SP2D Pusdik'!C51</f>
        <v>16972856</v>
      </c>
      <c r="J50" s="190">
        <f>SUM(J51,J56,J58)</f>
        <v>66779144</v>
      </c>
      <c r="K50" s="190">
        <f>SUM(K51,K56,K58)</f>
        <v>0</v>
      </c>
      <c r="L50" s="190">
        <f t="shared" ref="K50:L50" si="28">SUM(L51,L56,L58)</f>
        <v>0</v>
      </c>
      <c r="M50" s="190" t="e">
        <f t="shared" ref="M50:N50" si="29">SUM(M51,M56,M58)</f>
        <v>#REF!</v>
      </c>
      <c r="N50" s="190" t="e">
        <f t="shared" si="29"/>
        <v>#REF!</v>
      </c>
      <c r="O50" s="281" t="s">
        <v>498</v>
      </c>
      <c r="P50" s="281" t="s">
        <v>500</v>
      </c>
      <c r="Q50" s="146"/>
    </row>
    <row r="51" spans="1:17" ht="13.2" x14ac:dyDescent="0.25">
      <c r="A51" s="165" t="s">
        <v>577</v>
      </c>
      <c r="B51" s="186" t="s">
        <v>535</v>
      </c>
      <c r="C51" s="77" t="s">
        <v>25</v>
      </c>
      <c r="D51" s="76"/>
      <c r="E51" s="76"/>
      <c r="F51" s="78"/>
      <c r="G51" s="78">
        <f>SUM(G52:G55)</f>
        <v>13500000</v>
      </c>
      <c r="H51" s="78" t="b">
        <f>G51='[5]Pvt SP2D Pusdik'!B52</f>
        <v>1</v>
      </c>
      <c r="I51" s="78">
        <f>'[5]Pvt SP2D Pusdik'!C52</f>
        <v>4069000</v>
      </c>
      <c r="J51" s="78">
        <f>SUM(J52:J55)</f>
        <v>9431000</v>
      </c>
      <c r="K51" s="78">
        <f>SUM(K52:K55)</f>
        <v>0</v>
      </c>
      <c r="L51" s="78">
        <f t="shared" ref="K51:L51" si="30">SUM(L52:L55)</f>
        <v>0</v>
      </c>
      <c r="M51" s="78" t="e" cm="1">
        <f t="array" ref="M51">SUM(_xlfn._xlws.FILTER([6]!Draft_SPBY[Jumlah],[6]!Draft_SPBY[MAK4]=A51,0))</f>
        <v>#REF!</v>
      </c>
      <c r="N51" s="78" t="e">
        <f>L51-M51</f>
        <v>#REF!</v>
      </c>
      <c r="O51" s="281"/>
      <c r="P51" s="281"/>
      <c r="Q51" s="146"/>
    </row>
    <row r="52" spans="1:17" ht="13.2" x14ac:dyDescent="0.25">
      <c r="A52" s="165" t="s">
        <v>578</v>
      </c>
      <c r="B52" s="180"/>
      <c r="C52" s="181" t="s">
        <v>564</v>
      </c>
      <c r="D52" s="182">
        <v>100</v>
      </c>
      <c r="E52" s="182" t="s">
        <v>27</v>
      </c>
      <c r="F52" s="184">
        <v>75000</v>
      </c>
      <c r="G52" s="184">
        <f>ROUNDDOWN(D52*F52,-3)</f>
        <v>7500000</v>
      </c>
      <c r="H52" s="184" t="b">
        <f>G52='[5]Pvt SP2D Pusdik'!B53</f>
        <v>1</v>
      </c>
      <c r="I52" s="184">
        <f>'[5]Pvt SP2D Pusdik'!C53</f>
        <v>1584000</v>
      </c>
      <c r="J52" s="184">
        <f t="shared" ref="J52:K55" si="31">G52-I52</f>
        <v>5916000</v>
      </c>
      <c r="K52" s="184"/>
      <c r="L52" s="184"/>
      <c r="M52" s="184"/>
      <c r="N52" s="184"/>
      <c r="O52" s="281"/>
      <c r="P52" s="281"/>
      <c r="Q52" s="146"/>
    </row>
    <row r="53" spans="1:17" ht="13.2" x14ac:dyDescent="0.25">
      <c r="A53" s="165" t="s">
        <v>579</v>
      </c>
      <c r="B53" s="180"/>
      <c r="C53" s="181" t="s">
        <v>572</v>
      </c>
      <c r="D53" s="182">
        <v>2</v>
      </c>
      <c r="E53" s="182" t="s">
        <v>121</v>
      </c>
      <c r="F53" s="184">
        <v>1500000</v>
      </c>
      <c r="G53" s="184">
        <f>ROUNDDOWN(D53*F53,-3)</f>
        <v>3000000</v>
      </c>
      <c r="H53" s="184" t="b">
        <f>G53='[5]Pvt SP2D Pusdik'!B54</f>
        <v>1</v>
      </c>
      <c r="I53" s="184">
        <f>'[5]Pvt SP2D Pusdik'!C54</f>
        <v>1495000</v>
      </c>
      <c r="J53" s="184">
        <f t="shared" si="31"/>
        <v>1505000</v>
      </c>
      <c r="K53" s="184"/>
      <c r="L53" s="184"/>
      <c r="M53" s="184"/>
      <c r="N53" s="184"/>
      <c r="O53" s="281"/>
      <c r="P53" s="281"/>
      <c r="Q53" s="146"/>
    </row>
    <row r="54" spans="1:17" ht="13.2" x14ac:dyDescent="0.25">
      <c r="A54" s="165" t="s">
        <v>580</v>
      </c>
      <c r="B54" s="180"/>
      <c r="C54" s="181" t="s">
        <v>573</v>
      </c>
      <c r="D54" s="182">
        <v>2</v>
      </c>
      <c r="E54" s="182" t="s">
        <v>121</v>
      </c>
      <c r="F54" s="184">
        <v>1000000</v>
      </c>
      <c r="G54" s="184">
        <f>ROUNDDOWN(D54*F54,-3)</f>
        <v>2000000</v>
      </c>
      <c r="H54" s="184" t="b">
        <f>G54='[5]Pvt SP2D Pusdik'!B55</f>
        <v>1</v>
      </c>
      <c r="I54" s="184">
        <f>'[5]Pvt SP2D Pusdik'!C55</f>
        <v>990000</v>
      </c>
      <c r="J54" s="184">
        <f t="shared" si="31"/>
        <v>1010000</v>
      </c>
      <c r="K54" s="184"/>
      <c r="L54" s="184"/>
      <c r="M54" s="184"/>
      <c r="N54" s="184"/>
      <c r="O54" s="281"/>
      <c r="P54" s="281"/>
      <c r="Q54" s="146"/>
    </row>
    <row r="55" spans="1:17" ht="13.2" x14ac:dyDescent="0.25">
      <c r="A55" s="191" t="s">
        <v>581</v>
      </c>
      <c r="B55" s="180"/>
      <c r="C55" s="181" t="s">
        <v>582</v>
      </c>
      <c r="D55" s="182">
        <v>4</v>
      </c>
      <c r="E55" s="182" t="s">
        <v>60</v>
      </c>
      <c r="F55" s="184">
        <v>250000</v>
      </c>
      <c r="G55" s="184">
        <f>ROUNDDOWN(D55*F55,-3)</f>
        <v>1000000</v>
      </c>
      <c r="H55" s="184" t="b">
        <f>G55='[5]Pvt SP2D Pusdik'!B56</f>
        <v>1</v>
      </c>
      <c r="I55" s="184">
        <f>'[5]Pvt SP2D Pusdik'!C56</f>
        <v>0</v>
      </c>
      <c r="J55" s="184">
        <f t="shared" si="31"/>
        <v>1000000</v>
      </c>
      <c r="K55" s="184"/>
      <c r="L55" s="184"/>
      <c r="M55" s="184"/>
      <c r="N55" s="184"/>
      <c r="O55" s="281"/>
      <c r="P55" s="281"/>
      <c r="Q55" s="146"/>
    </row>
    <row r="56" spans="1:17" ht="13.2" x14ac:dyDescent="0.25">
      <c r="A56" s="165" t="s">
        <v>583</v>
      </c>
      <c r="B56" s="192" t="s">
        <v>539</v>
      </c>
      <c r="C56" s="80" t="s">
        <v>32</v>
      </c>
      <c r="D56" s="79"/>
      <c r="E56" s="79"/>
      <c r="F56" s="81"/>
      <c r="G56" s="81">
        <f>G57</f>
        <v>4000000</v>
      </c>
      <c r="H56" s="81" t="b">
        <f>G56='[5]Pvt SP2D Pusdik'!B57</f>
        <v>1</v>
      </c>
      <c r="I56" s="81">
        <f>'[5]Pvt SP2D Pusdik'!C57</f>
        <v>0</v>
      </c>
      <c r="J56" s="81">
        <f>J57</f>
        <v>4000000</v>
      </c>
      <c r="K56" s="81">
        <f>K57</f>
        <v>0</v>
      </c>
      <c r="L56" s="81">
        <f t="shared" ref="K56:L56" si="32">L57</f>
        <v>0</v>
      </c>
      <c r="M56" s="81" t="e" cm="1">
        <f t="array" ref="M56">SUM(_xlfn._xlws.FILTER([6]!Draft_SPBY[Jumlah],[6]!Draft_SPBY[MAK4]=A56,0))</f>
        <v>#REF!</v>
      </c>
      <c r="N56" s="81" t="e">
        <f>L56-M56</f>
        <v>#REF!</v>
      </c>
      <c r="O56" s="281"/>
      <c r="P56" s="281"/>
      <c r="Q56" s="146"/>
    </row>
    <row r="57" spans="1:17" ht="13.2" x14ac:dyDescent="0.25">
      <c r="A57" s="165" t="s">
        <v>584</v>
      </c>
      <c r="B57" s="180"/>
      <c r="C57" s="181" t="s">
        <v>568</v>
      </c>
      <c r="D57" s="182">
        <v>4</v>
      </c>
      <c r="E57" s="182" t="s">
        <v>34</v>
      </c>
      <c r="F57" s="184">
        <v>1000000</v>
      </c>
      <c r="G57" s="184">
        <f>ROUNDDOWN(D57*F57,-3)</f>
        <v>4000000</v>
      </c>
      <c r="H57" s="184" t="b">
        <f>G57='[5]Pvt SP2D Pusdik'!B58</f>
        <v>1</v>
      </c>
      <c r="I57" s="184">
        <f>'[5]Pvt SP2D Pusdik'!C58</f>
        <v>0</v>
      </c>
      <c r="J57" s="184">
        <f>G57-I57</f>
        <v>4000000</v>
      </c>
      <c r="K57" s="184"/>
      <c r="L57" s="184"/>
      <c r="M57" s="184"/>
      <c r="N57" s="184"/>
      <c r="O57" s="281"/>
      <c r="P57" s="281"/>
      <c r="Q57" s="146"/>
    </row>
    <row r="58" spans="1:17" ht="13.2" x14ac:dyDescent="0.25">
      <c r="A58" s="165" t="s">
        <v>64</v>
      </c>
      <c r="B58" s="186" t="s">
        <v>537</v>
      </c>
      <c r="C58" s="77" t="s">
        <v>36</v>
      </c>
      <c r="D58" s="76"/>
      <c r="E58" s="76"/>
      <c r="F58" s="78"/>
      <c r="G58" s="78">
        <f>G59</f>
        <v>66252000</v>
      </c>
      <c r="H58" s="78" t="b">
        <f>G58='[5]Pvt SP2D Pusdik'!B59</f>
        <v>1</v>
      </c>
      <c r="I58" s="78">
        <f>'[5]Pvt SP2D Pusdik'!C59</f>
        <v>12903856</v>
      </c>
      <c r="J58" s="78">
        <f>J59</f>
        <v>53348144</v>
      </c>
      <c r="K58" s="78">
        <f>K59</f>
        <v>0</v>
      </c>
      <c r="L58" s="78">
        <f t="shared" ref="K58:L58" si="33">L59</f>
        <v>0</v>
      </c>
      <c r="M58" s="78" t="e" cm="1">
        <f t="array" ref="M58">SUM(_xlfn._xlws.FILTER([6]!Draft_SPBY[Jumlah],[6]!Draft_SPBY[MAK4]=A58,0))</f>
        <v>#REF!</v>
      </c>
      <c r="N58" s="78" t="e">
        <f>L58-M58</f>
        <v>#REF!</v>
      </c>
      <c r="O58" s="281"/>
      <c r="P58" s="281"/>
      <c r="Q58" s="146"/>
    </row>
    <row r="59" spans="1:17" ht="13.2" x14ac:dyDescent="0.25">
      <c r="A59" s="165" t="s">
        <v>65</v>
      </c>
      <c r="B59" s="180"/>
      <c r="C59" s="181" t="s">
        <v>585</v>
      </c>
      <c r="D59" s="182">
        <v>12</v>
      </c>
      <c r="E59" s="182" t="s">
        <v>27</v>
      </c>
      <c r="F59" s="184">
        <v>5521000</v>
      </c>
      <c r="G59" s="184">
        <f>ROUNDDOWN(D59*F59,-3)</f>
        <v>66252000</v>
      </c>
      <c r="H59" s="184" t="b">
        <f>G59='[5]Pvt SP2D Pusdik'!B60</f>
        <v>1</v>
      </c>
      <c r="I59" s="184">
        <f>'[5]Pvt SP2D Pusdik'!C60</f>
        <v>12903856</v>
      </c>
      <c r="J59" s="184">
        <f>G59-I59</f>
        <v>53348144</v>
      </c>
      <c r="K59" s="184"/>
      <c r="L59" s="184"/>
      <c r="M59" s="184"/>
      <c r="N59" s="184"/>
      <c r="O59" s="281"/>
      <c r="P59" s="281"/>
      <c r="Q59" s="146"/>
    </row>
    <row r="60" spans="1:17" ht="13.2" x14ac:dyDescent="0.25">
      <c r="A60" s="165" t="s">
        <v>66</v>
      </c>
      <c r="B60" s="193" t="s">
        <v>67</v>
      </c>
      <c r="C60" s="83" t="s">
        <v>68</v>
      </c>
      <c r="D60" s="82"/>
      <c r="E60" s="82" t="s">
        <v>563</v>
      </c>
      <c r="F60" s="84"/>
      <c r="G60" s="84">
        <f>SUM(G61,G75)</f>
        <v>475336000</v>
      </c>
      <c r="H60" s="84" t="b">
        <f>G60='[5]Pvt SP2D Pusdik'!B61</f>
        <v>1</v>
      </c>
      <c r="I60" s="84">
        <f>'[5]Pvt SP2D Pusdik'!C61</f>
        <v>219264007</v>
      </c>
      <c r="J60" s="84">
        <f>SUM(J61,J75)</f>
        <v>256071993</v>
      </c>
      <c r="K60" s="84">
        <f>SUM(K61,K75)</f>
        <v>0</v>
      </c>
      <c r="L60" s="84">
        <f t="shared" ref="K60:L60" si="34">SUM(L61,L74)</f>
        <v>0</v>
      </c>
      <c r="M60" s="84" t="e">
        <f t="shared" ref="M60:N60" si="35">SUM(M61,M74)</f>
        <v>#REF!</v>
      </c>
      <c r="N60" s="84" t="e">
        <f t="shared" si="35"/>
        <v>#REF!</v>
      </c>
      <c r="O60" s="281"/>
      <c r="P60" s="281"/>
      <c r="Q60" s="146"/>
    </row>
    <row r="61" spans="1:17" ht="13.2" x14ac:dyDescent="0.25">
      <c r="A61" s="165" t="s">
        <v>69</v>
      </c>
      <c r="B61" s="187" t="s">
        <v>22</v>
      </c>
      <c r="C61" s="188" t="s">
        <v>586</v>
      </c>
      <c r="D61" s="189"/>
      <c r="E61" s="189"/>
      <c r="F61" s="190"/>
      <c r="G61" s="190">
        <f>SUM(G62,G67,G69,G71,G73)</f>
        <v>404820000</v>
      </c>
      <c r="H61" s="190" t="b">
        <f>G61='[5]Pvt SP2D Pusdik'!B62</f>
        <v>1</v>
      </c>
      <c r="I61" s="190">
        <f>'[5]Pvt SP2D Pusdik'!C62</f>
        <v>215290807</v>
      </c>
      <c r="J61" s="190">
        <f>SUM(J62,J67,J69,J71,J73)</f>
        <v>189529193</v>
      </c>
      <c r="K61" s="190">
        <f>SUM(K62,K67,K69,K71,K73)</f>
        <v>0</v>
      </c>
      <c r="L61" s="190">
        <f t="shared" ref="K61:L61" si="36">SUM(L62,L68,L70,L72)</f>
        <v>0</v>
      </c>
      <c r="M61" s="190" t="e">
        <f t="shared" ref="M61:N61" si="37">SUM(M62,M68,M70,M72)</f>
        <v>#REF!</v>
      </c>
      <c r="N61" s="190" t="e">
        <f t="shared" si="37"/>
        <v>#REF!</v>
      </c>
      <c r="O61" s="281" t="s">
        <v>501</v>
      </c>
      <c r="P61" s="281" t="s">
        <v>502</v>
      </c>
      <c r="Q61" s="146"/>
    </row>
    <row r="62" spans="1:17" ht="13.2" x14ac:dyDescent="0.25">
      <c r="A62" s="165" t="s">
        <v>70</v>
      </c>
      <c r="B62" s="186" t="s">
        <v>535</v>
      </c>
      <c r="C62" s="77" t="s">
        <v>25</v>
      </c>
      <c r="D62" s="76"/>
      <c r="E62" s="76"/>
      <c r="F62" s="78"/>
      <c r="G62" s="78">
        <f>SUM(G63:G66)</f>
        <v>43000000</v>
      </c>
      <c r="H62" s="78" t="b">
        <f>G62='[5]Pvt SP2D Pusdik'!B63</f>
        <v>1</v>
      </c>
      <c r="I62" s="78">
        <f>'[5]Pvt SP2D Pusdik'!C63</f>
        <v>25678950</v>
      </c>
      <c r="J62" s="78">
        <f>SUM(J63:J66)</f>
        <v>17321050</v>
      </c>
      <c r="K62" s="78">
        <f>SUM(K63:K66)</f>
        <v>0</v>
      </c>
      <c r="L62" s="78">
        <f t="shared" ref="K62:L62" si="38">SUM(L63:L67)</f>
        <v>0</v>
      </c>
      <c r="M62" s="78" t="e" cm="1">
        <f t="array" ref="M62">SUM(_xlfn._xlws.FILTER([6]!Draft_SPBY[Jumlah],[6]!Draft_SPBY[MAK4]=A62,0))</f>
        <v>#REF!</v>
      </c>
      <c r="N62" s="78" t="e">
        <f>L62-M62</f>
        <v>#REF!</v>
      </c>
      <c r="O62" s="281"/>
      <c r="P62" s="281"/>
      <c r="Q62" s="146"/>
    </row>
    <row r="63" spans="1:17" ht="13.2" x14ac:dyDescent="0.25">
      <c r="A63" s="165" t="s">
        <v>71</v>
      </c>
      <c r="B63" s="180"/>
      <c r="C63" s="181" t="s">
        <v>564</v>
      </c>
      <c r="D63" s="182">
        <v>200</v>
      </c>
      <c r="E63" s="182" t="s">
        <v>27</v>
      </c>
      <c r="F63" s="184">
        <v>75000</v>
      </c>
      <c r="G63" s="184">
        <f>ROUNDDOWN(D63*F63,-3)</f>
        <v>15000000</v>
      </c>
      <c r="H63" s="184" t="b">
        <f>G63='[5]Pvt SP2D Pusdik'!B64</f>
        <v>1</v>
      </c>
      <c r="I63" s="184">
        <f>'[5]Pvt SP2D Pusdik'!C64</f>
        <v>14240000</v>
      </c>
      <c r="J63" s="184">
        <f t="shared" ref="J63:K66" si="39">G63-I63</f>
        <v>760000</v>
      </c>
      <c r="K63" s="184"/>
      <c r="L63" s="184"/>
      <c r="M63" s="184"/>
      <c r="N63" s="184"/>
      <c r="O63" s="281"/>
      <c r="P63" s="281"/>
      <c r="Q63" s="146"/>
    </row>
    <row r="64" spans="1:17" ht="13.2" x14ac:dyDescent="0.25">
      <c r="A64" s="165" t="s">
        <v>72</v>
      </c>
      <c r="B64" s="180"/>
      <c r="C64" s="181" t="s">
        <v>565</v>
      </c>
      <c r="D64" s="182">
        <v>8</v>
      </c>
      <c r="E64" s="182" t="s">
        <v>121</v>
      </c>
      <c r="F64" s="184">
        <v>1000000</v>
      </c>
      <c r="G64" s="184">
        <f>ROUNDDOWN(D64*F64,-3)</f>
        <v>8000000</v>
      </c>
      <c r="H64" s="184" t="b">
        <f>G64='[5]Pvt SP2D Pusdik'!B65</f>
        <v>1</v>
      </c>
      <c r="I64" s="184">
        <f>'[5]Pvt SP2D Pusdik'!C65</f>
        <v>3989450</v>
      </c>
      <c r="J64" s="184">
        <f t="shared" si="39"/>
        <v>4010550</v>
      </c>
      <c r="K64" s="184"/>
      <c r="L64" s="184"/>
      <c r="M64" s="184"/>
      <c r="N64" s="184"/>
      <c r="O64" s="281"/>
      <c r="P64" s="281"/>
      <c r="Q64" s="146"/>
    </row>
    <row r="65" spans="1:17" ht="13.2" x14ac:dyDescent="0.25">
      <c r="A65" s="165" t="s">
        <v>73</v>
      </c>
      <c r="B65" s="180"/>
      <c r="C65" s="181" t="s">
        <v>566</v>
      </c>
      <c r="D65" s="182">
        <v>8</v>
      </c>
      <c r="E65" s="182" t="s">
        <v>121</v>
      </c>
      <c r="F65" s="184">
        <v>1500000</v>
      </c>
      <c r="G65" s="184">
        <f>ROUNDDOWN(D65*F65,-3)</f>
        <v>12000000</v>
      </c>
      <c r="H65" s="184" t="b">
        <f>G65='[5]Pvt SP2D Pusdik'!B66</f>
        <v>1</v>
      </c>
      <c r="I65" s="184">
        <f>'[5]Pvt SP2D Pusdik'!C66</f>
        <v>4460000</v>
      </c>
      <c r="J65" s="184">
        <f t="shared" si="39"/>
        <v>7540000</v>
      </c>
      <c r="K65" s="184"/>
      <c r="L65" s="184"/>
      <c r="M65" s="184"/>
      <c r="N65" s="184"/>
      <c r="O65" s="281"/>
      <c r="P65" s="281"/>
      <c r="Q65" s="146"/>
    </row>
    <row r="66" spans="1:17" ht="13.2" x14ac:dyDescent="0.25">
      <c r="A66" s="165" t="s">
        <v>587</v>
      </c>
      <c r="B66" s="180"/>
      <c r="C66" s="181" t="s">
        <v>567</v>
      </c>
      <c r="D66" s="182">
        <v>8</v>
      </c>
      <c r="E66" s="182" t="s">
        <v>121</v>
      </c>
      <c r="F66" s="184">
        <v>1000000</v>
      </c>
      <c r="G66" s="184">
        <f>ROUNDDOWN(D66*F66,-3)</f>
        <v>8000000</v>
      </c>
      <c r="H66" s="184" t="b">
        <f>G66='[5]Pvt SP2D Pusdik'!B67</f>
        <v>1</v>
      </c>
      <c r="I66" s="184">
        <f>'[5]Pvt SP2D Pusdik'!C67</f>
        <v>2989500</v>
      </c>
      <c r="J66" s="184">
        <f t="shared" si="39"/>
        <v>5010500</v>
      </c>
      <c r="K66" s="184"/>
      <c r="L66" s="184"/>
      <c r="M66" s="184"/>
      <c r="N66" s="184"/>
      <c r="O66" s="281"/>
      <c r="P66" s="281"/>
      <c r="Q66" s="146"/>
    </row>
    <row r="67" spans="1:17" ht="13.2" x14ac:dyDescent="0.25">
      <c r="A67" s="165" t="s">
        <v>949</v>
      </c>
      <c r="B67" s="179" t="s">
        <v>536</v>
      </c>
      <c r="C67" s="72" t="s">
        <v>74</v>
      </c>
      <c r="D67" s="71"/>
      <c r="E67" s="71"/>
      <c r="F67" s="73"/>
      <c r="G67" s="73">
        <f>G68</f>
        <v>31000000</v>
      </c>
      <c r="H67" s="73" t="b">
        <f>G67='[5]Pvt SP2D Pusdik'!B68</f>
        <v>1</v>
      </c>
      <c r="I67" s="73">
        <f>'[5]Pvt SP2D Pusdik'!C68</f>
        <v>4147500</v>
      </c>
      <c r="J67" s="73">
        <f>J68</f>
        <v>26852500</v>
      </c>
      <c r="K67" s="73">
        <f>K68</f>
        <v>0</v>
      </c>
      <c r="L67" s="73"/>
      <c r="M67" s="73"/>
      <c r="N67" s="73"/>
      <c r="O67" s="281"/>
      <c r="P67" s="281"/>
      <c r="Q67" s="146"/>
    </row>
    <row r="68" spans="1:17" ht="13.2" x14ac:dyDescent="0.25">
      <c r="A68" s="165" t="s">
        <v>950</v>
      </c>
      <c r="B68" s="180"/>
      <c r="C68" s="181" t="s">
        <v>951</v>
      </c>
      <c r="D68" s="182">
        <v>1</v>
      </c>
      <c r="E68" s="182" t="s">
        <v>121</v>
      </c>
      <c r="F68" s="184">
        <v>31000000</v>
      </c>
      <c r="G68" s="184">
        <f>ROUNDDOWN(D68*F68,-3)</f>
        <v>31000000</v>
      </c>
      <c r="H68" s="184" t="b">
        <f>G68='[5]Pvt SP2D Pusdik'!B69</f>
        <v>1</v>
      </c>
      <c r="I68" s="184">
        <f>'[5]Pvt SP2D Pusdik'!C69</f>
        <v>4147500</v>
      </c>
      <c r="J68" s="184">
        <f>G68-I68</f>
        <v>26852500</v>
      </c>
      <c r="K68" s="184"/>
      <c r="L68" s="184">
        <f t="shared" ref="K68:L68" si="40">L69</f>
        <v>0</v>
      </c>
      <c r="M68" s="184" t="e" cm="1">
        <f t="array" ref="M68">SUM(_xlfn._xlws.FILTER([6]!Draft_SPBY[Jumlah],[6]!Draft_SPBY[MAK4]=A68,0))</f>
        <v>#REF!</v>
      </c>
      <c r="N68" s="184" t="e">
        <f>L68-M68</f>
        <v>#REF!</v>
      </c>
      <c r="O68" s="281"/>
      <c r="P68" s="281"/>
      <c r="Q68" s="146"/>
    </row>
    <row r="69" spans="1:17" ht="13.2" x14ac:dyDescent="0.25">
      <c r="A69" s="165" t="s">
        <v>76</v>
      </c>
      <c r="B69" s="186" t="s">
        <v>539</v>
      </c>
      <c r="C69" s="77" t="s">
        <v>32</v>
      </c>
      <c r="D69" s="76"/>
      <c r="E69" s="76"/>
      <c r="F69" s="78"/>
      <c r="G69" s="78">
        <f>G70</f>
        <v>25200000</v>
      </c>
      <c r="H69" s="78" t="b">
        <f>G69='[5]Pvt SP2D Pusdik'!B70</f>
        <v>1</v>
      </c>
      <c r="I69" s="78">
        <f>'[5]Pvt SP2D Pusdik'!C70</f>
        <v>0</v>
      </c>
      <c r="J69" s="78">
        <f>J70</f>
        <v>25200000</v>
      </c>
      <c r="K69" s="78">
        <f>K70</f>
        <v>0</v>
      </c>
      <c r="L69" s="78"/>
      <c r="M69" s="78"/>
      <c r="N69" s="78"/>
      <c r="O69" s="281"/>
      <c r="P69" s="281"/>
      <c r="Q69" s="146"/>
    </row>
    <row r="70" spans="1:17" ht="13.2" x14ac:dyDescent="0.25">
      <c r="A70" s="165" t="s">
        <v>77</v>
      </c>
      <c r="B70" s="180"/>
      <c r="C70" s="181" t="s">
        <v>568</v>
      </c>
      <c r="D70" s="182">
        <v>28</v>
      </c>
      <c r="E70" s="182" t="s">
        <v>34</v>
      </c>
      <c r="F70" s="184">
        <v>900000</v>
      </c>
      <c r="G70" s="184">
        <f>ROUNDDOWN(D70*F70,-3)</f>
        <v>25200000</v>
      </c>
      <c r="H70" s="184" t="b">
        <f>G70='[5]Pvt SP2D Pusdik'!B71</f>
        <v>1</v>
      </c>
      <c r="I70" s="184">
        <f>'[5]Pvt SP2D Pusdik'!C71</f>
        <v>0</v>
      </c>
      <c r="J70" s="184">
        <f>G70-I70</f>
        <v>25200000</v>
      </c>
      <c r="K70" s="184"/>
      <c r="L70" s="184">
        <f t="shared" ref="K70:L70" si="41">L71</f>
        <v>0</v>
      </c>
      <c r="M70" s="184" t="e" cm="1">
        <f t="array" ref="M70">SUM(_xlfn._xlws.FILTER([6]!Draft_SPBY[Jumlah],[6]!Draft_SPBY[MAK4]=A70,0))</f>
        <v>#REF!</v>
      </c>
      <c r="N70" s="184" t="e">
        <f>L70-M70</f>
        <v>#REF!</v>
      </c>
      <c r="O70" s="281"/>
      <c r="P70" s="281"/>
      <c r="Q70" s="146"/>
    </row>
    <row r="71" spans="1:17" ht="13.2" x14ac:dyDescent="0.25">
      <c r="A71" s="165" t="s">
        <v>78</v>
      </c>
      <c r="B71" s="186" t="s">
        <v>537</v>
      </c>
      <c r="C71" s="77" t="s">
        <v>36</v>
      </c>
      <c r="D71" s="76"/>
      <c r="E71" s="76"/>
      <c r="F71" s="78"/>
      <c r="G71" s="78">
        <f>G72</f>
        <v>304120000</v>
      </c>
      <c r="H71" s="78" t="b">
        <f>G71='[5]Pvt SP2D Pusdik'!B72</f>
        <v>1</v>
      </c>
      <c r="I71" s="78">
        <f>'[5]Pvt SP2D Pusdik'!C72</f>
        <v>184864357</v>
      </c>
      <c r="J71" s="78">
        <f>J72</f>
        <v>119255643</v>
      </c>
      <c r="K71" s="78">
        <f>K72</f>
        <v>0</v>
      </c>
      <c r="L71" s="78"/>
      <c r="M71" s="78"/>
      <c r="N71" s="78"/>
      <c r="O71" s="281"/>
      <c r="P71" s="281"/>
      <c r="Q71" s="146"/>
    </row>
    <row r="72" spans="1:17" ht="13.2" x14ac:dyDescent="0.25">
      <c r="A72" s="165" t="s">
        <v>79</v>
      </c>
      <c r="B72" s="180"/>
      <c r="C72" s="181" t="s">
        <v>588</v>
      </c>
      <c r="D72" s="182">
        <v>52</v>
      </c>
      <c r="E72" s="182" t="s">
        <v>27</v>
      </c>
      <c r="F72" s="184">
        <v>5848480</v>
      </c>
      <c r="G72" s="184">
        <f>ROUNDDOWN(D72*F72,-3)</f>
        <v>304120000</v>
      </c>
      <c r="H72" s="184" t="b">
        <f>G72='[5]Pvt SP2D Pusdik'!B73</f>
        <v>1</v>
      </c>
      <c r="I72" s="184">
        <f>'[5]Pvt SP2D Pusdik'!C73</f>
        <v>184864357</v>
      </c>
      <c r="J72" s="184">
        <f>G72-I72</f>
        <v>119255643</v>
      </c>
      <c r="K72" s="184"/>
      <c r="L72" s="184">
        <f t="shared" ref="K72:L72" si="42">L73</f>
        <v>0</v>
      </c>
      <c r="M72" s="184" t="e" cm="1">
        <f t="array" ref="M72">SUM(_xlfn._xlws.FILTER([6]!Draft_SPBY[Jumlah],[6]!Draft_SPBY[MAK4]=A72,0))</f>
        <v>#REF!</v>
      </c>
      <c r="N72" s="184" t="e">
        <f>L72-M72</f>
        <v>#REF!</v>
      </c>
      <c r="O72" s="281"/>
      <c r="P72" s="281"/>
      <c r="Q72" s="146"/>
    </row>
    <row r="73" spans="1:17" ht="13.2" x14ac:dyDescent="0.25">
      <c r="A73" s="165" t="s">
        <v>80</v>
      </c>
      <c r="B73" s="186" t="s">
        <v>589</v>
      </c>
      <c r="C73" s="77" t="s">
        <v>81</v>
      </c>
      <c r="D73" s="76"/>
      <c r="E73" s="76"/>
      <c r="F73" s="78"/>
      <c r="G73" s="78">
        <f>G74</f>
        <v>1500000</v>
      </c>
      <c r="H73" s="78" t="b">
        <f>G73='[5]Pvt SP2D Pusdik'!B74</f>
        <v>1</v>
      </c>
      <c r="I73" s="78">
        <f>'[5]Pvt SP2D Pusdik'!C74</f>
        <v>600000</v>
      </c>
      <c r="J73" s="78">
        <f>J74</f>
        <v>900000</v>
      </c>
      <c r="K73" s="78">
        <f>K74</f>
        <v>0</v>
      </c>
      <c r="L73" s="78"/>
      <c r="M73" s="78"/>
      <c r="N73" s="78"/>
      <c r="O73" s="281"/>
      <c r="P73" s="281"/>
      <c r="Q73" s="146"/>
    </row>
    <row r="74" spans="1:17" ht="13.2" x14ac:dyDescent="0.25">
      <c r="A74" s="165" t="s">
        <v>82</v>
      </c>
      <c r="B74" s="180"/>
      <c r="C74" s="181" t="s">
        <v>590</v>
      </c>
      <c r="D74" s="182">
        <v>10</v>
      </c>
      <c r="E74" s="182" t="s">
        <v>27</v>
      </c>
      <c r="F74" s="184">
        <v>150000</v>
      </c>
      <c r="G74" s="184">
        <f>ROUNDDOWN(D74*F74,-3)</f>
        <v>1500000</v>
      </c>
      <c r="H74" s="184" t="b">
        <f>G74='[5]Pvt SP2D Pusdik'!B75</f>
        <v>1</v>
      </c>
      <c r="I74" s="184">
        <f>'[5]Pvt SP2D Pusdik'!C75</f>
        <v>600000</v>
      </c>
      <c r="J74" s="184">
        <f>G74-I74</f>
        <v>900000</v>
      </c>
      <c r="K74" s="184"/>
      <c r="L74" s="184">
        <f t="shared" ref="K74:L74" si="43">SUM(L75,L80,L82)</f>
        <v>0</v>
      </c>
      <c r="M74" s="184" t="e">
        <f t="shared" ref="M74:N74" si="44">SUM(M75,M80,M82)</f>
        <v>#REF!</v>
      </c>
      <c r="N74" s="184" t="e">
        <f t="shared" si="44"/>
        <v>#REF!</v>
      </c>
      <c r="O74" s="281"/>
      <c r="P74" s="281"/>
      <c r="Q74" s="146"/>
    </row>
    <row r="75" spans="1:17" ht="13.2" x14ac:dyDescent="0.25">
      <c r="A75" s="165" t="s">
        <v>83</v>
      </c>
      <c r="B75" s="187" t="s">
        <v>39</v>
      </c>
      <c r="C75" s="188" t="s">
        <v>93</v>
      </c>
      <c r="D75" s="189"/>
      <c r="E75" s="189"/>
      <c r="F75" s="190"/>
      <c r="G75" s="190">
        <f>SUM(G76,G81,G83)</f>
        <v>70516000</v>
      </c>
      <c r="H75" s="190" t="b">
        <f>G75='[5]Pvt SP2D Pusdik'!B76</f>
        <v>1</v>
      </c>
      <c r="I75" s="190">
        <f>'[5]Pvt SP2D Pusdik'!C76</f>
        <v>3973200</v>
      </c>
      <c r="J75" s="190">
        <f>SUM(J76,J81,J83)</f>
        <v>66542800</v>
      </c>
      <c r="K75" s="190">
        <f>SUM(K76,K81,K83)</f>
        <v>0</v>
      </c>
      <c r="L75" s="190">
        <f t="shared" ref="K75:L75" si="45">SUM(L76:L79)</f>
        <v>0</v>
      </c>
      <c r="M75" s="190" t="e" cm="1">
        <f t="array" ref="M75">SUM(_xlfn._xlws.FILTER([6]!Draft_SPBY[Jumlah],[6]!Draft_SPBY[MAK4]=A75,0))</f>
        <v>#REF!</v>
      </c>
      <c r="N75" s="190" t="e">
        <f>L75-M75</f>
        <v>#REF!</v>
      </c>
      <c r="O75" s="281" t="s">
        <v>501</v>
      </c>
      <c r="P75" s="281" t="s">
        <v>502</v>
      </c>
      <c r="Q75" s="146"/>
    </row>
    <row r="76" spans="1:17" ht="13.2" x14ac:dyDescent="0.25">
      <c r="A76" s="165" t="s">
        <v>84</v>
      </c>
      <c r="B76" s="186" t="s">
        <v>535</v>
      </c>
      <c r="C76" s="77" t="s">
        <v>25</v>
      </c>
      <c r="D76" s="76"/>
      <c r="E76" s="76"/>
      <c r="F76" s="78"/>
      <c r="G76" s="78">
        <f>SUM(G77:G80)</f>
        <v>22625000</v>
      </c>
      <c r="H76" s="78" t="b">
        <f>G76='[5]Pvt SP2D Pusdik'!B77</f>
        <v>1</v>
      </c>
      <c r="I76" s="78">
        <f>'[5]Pvt SP2D Pusdik'!C77</f>
        <v>3973200</v>
      </c>
      <c r="J76" s="78">
        <f>SUM(J77:J80)</f>
        <v>18651800</v>
      </c>
      <c r="K76" s="78">
        <f>SUM(K77:K80)</f>
        <v>0</v>
      </c>
      <c r="L76" s="78"/>
      <c r="M76" s="78"/>
      <c r="N76" s="78"/>
      <c r="O76" s="281"/>
      <c r="P76" s="281"/>
      <c r="Q76" s="146"/>
    </row>
    <row r="77" spans="1:17" ht="13.2" x14ac:dyDescent="0.25">
      <c r="A77" s="165" t="s">
        <v>85</v>
      </c>
      <c r="B77" s="180"/>
      <c r="C77" s="181" t="s">
        <v>564</v>
      </c>
      <c r="D77" s="182">
        <v>75</v>
      </c>
      <c r="E77" s="182" t="s">
        <v>27</v>
      </c>
      <c r="F77" s="184">
        <v>75000</v>
      </c>
      <c r="G77" s="184">
        <f>ROUNDDOWN(D77*F77,-3)</f>
        <v>5625000</v>
      </c>
      <c r="H77" s="184" t="b">
        <f>G77='[5]Pvt SP2D Pusdik'!B78</f>
        <v>1</v>
      </c>
      <c r="I77" s="184">
        <f>'[5]Pvt SP2D Pusdik'!C78</f>
        <v>0</v>
      </c>
      <c r="J77" s="184">
        <f t="shared" ref="J77:K80" si="46">G77-I77</f>
        <v>5625000</v>
      </c>
      <c r="K77" s="184"/>
      <c r="L77" s="184"/>
      <c r="M77" s="184"/>
      <c r="N77" s="184"/>
      <c r="O77" s="281"/>
      <c r="P77" s="281"/>
      <c r="Q77" s="146"/>
    </row>
    <row r="78" spans="1:17" ht="13.2" x14ac:dyDescent="0.25">
      <c r="A78" s="165" t="s">
        <v>86</v>
      </c>
      <c r="B78" s="180"/>
      <c r="C78" s="181" t="s">
        <v>565</v>
      </c>
      <c r="D78" s="182">
        <v>4</v>
      </c>
      <c r="E78" s="182" t="s">
        <v>121</v>
      </c>
      <c r="F78" s="184">
        <v>1500000</v>
      </c>
      <c r="G78" s="184">
        <f>ROUNDDOWN(D78*F78,-3)</f>
        <v>6000000</v>
      </c>
      <c r="H78" s="184" t="b">
        <f>G78='[5]Pvt SP2D Pusdik'!B79</f>
        <v>1</v>
      </c>
      <c r="I78" s="184">
        <f>'[5]Pvt SP2D Pusdik'!C79</f>
        <v>1488200</v>
      </c>
      <c r="J78" s="184">
        <f t="shared" si="46"/>
        <v>4511800</v>
      </c>
      <c r="K78" s="184"/>
      <c r="L78" s="184"/>
      <c r="M78" s="184"/>
      <c r="N78" s="184"/>
      <c r="O78" s="281"/>
      <c r="P78" s="281"/>
      <c r="Q78" s="146"/>
    </row>
    <row r="79" spans="1:17" ht="13.2" x14ac:dyDescent="0.25">
      <c r="A79" s="165" t="s">
        <v>591</v>
      </c>
      <c r="B79" s="180"/>
      <c r="C79" s="181" t="s">
        <v>566</v>
      </c>
      <c r="D79" s="182">
        <v>4</v>
      </c>
      <c r="E79" s="182" t="s">
        <v>121</v>
      </c>
      <c r="F79" s="184">
        <v>1500000</v>
      </c>
      <c r="G79" s="184">
        <f>ROUNDDOWN(D79*F79,-3)</f>
        <v>6000000</v>
      </c>
      <c r="H79" s="184" t="b">
        <f>G79='[5]Pvt SP2D Pusdik'!B80</f>
        <v>1</v>
      </c>
      <c r="I79" s="184">
        <f>'[5]Pvt SP2D Pusdik'!C80</f>
        <v>1500000</v>
      </c>
      <c r="J79" s="184">
        <f t="shared" si="46"/>
        <v>4500000</v>
      </c>
      <c r="K79" s="184"/>
      <c r="L79" s="184"/>
      <c r="M79" s="184"/>
      <c r="N79" s="184"/>
      <c r="O79" s="281"/>
      <c r="P79" s="281"/>
      <c r="Q79" s="146"/>
    </row>
    <row r="80" spans="1:17" ht="13.2" x14ac:dyDescent="0.25">
      <c r="A80" s="165" t="s">
        <v>592</v>
      </c>
      <c r="B80" s="180"/>
      <c r="C80" s="181" t="s">
        <v>567</v>
      </c>
      <c r="D80" s="182">
        <v>5</v>
      </c>
      <c r="E80" s="182" t="s">
        <v>121</v>
      </c>
      <c r="F80" s="184">
        <v>1000000</v>
      </c>
      <c r="G80" s="184">
        <f>ROUNDDOWN(D80*F80,-3)</f>
        <v>5000000</v>
      </c>
      <c r="H80" s="184" t="b">
        <f>G80='[5]Pvt SP2D Pusdik'!B81</f>
        <v>1</v>
      </c>
      <c r="I80" s="184">
        <f>'[5]Pvt SP2D Pusdik'!C81</f>
        <v>985000</v>
      </c>
      <c r="J80" s="184">
        <f t="shared" si="46"/>
        <v>4015000</v>
      </c>
      <c r="K80" s="184"/>
      <c r="L80" s="184">
        <f t="shared" ref="K80:L80" si="47">L81</f>
        <v>0</v>
      </c>
      <c r="M80" s="184" t="e" cm="1">
        <f t="array" ref="M80">SUM(_xlfn._xlws.FILTER([6]!Draft_SPBY[Jumlah],[6]!Draft_SPBY[MAK4]=A80,0))</f>
        <v>#REF!</v>
      </c>
      <c r="N80" s="184" t="e">
        <f>L80-M80</f>
        <v>#REF!</v>
      </c>
      <c r="O80" s="281"/>
      <c r="P80" s="281"/>
      <c r="Q80" s="146"/>
    </row>
    <row r="81" spans="1:17" ht="13.2" x14ac:dyDescent="0.25">
      <c r="A81" s="165" t="s">
        <v>87</v>
      </c>
      <c r="B81" s="179" t="s">
        <v>539</v>
      </c>
      <c r="C81" s="72" t="s">
        <v>32</v>
      </c>
      <c r="D81" s="71"/>
      <c r="E81" s="71"/>
      <c r="F81" s="73"/>
      <c r="G81" s="73">
        <f>G82</f>
        <v>7200000</v>
      </c>
      <c r="H81" s="73" t="b">
        <f>G81='[5]Pvt SP2D Pusdik'!B82</f>
        <v>1</v>
      </c>
      <c r="I81" s="73">
        <f>'[5]Pvt SP2D Pusdik'!C82</f>
        <v>0</v>
      </c>
      <c r="J81" s="73">
        <f>J82</f>
        <v>7200000</v>
      </c>
      <c r="K81" s="73">
        <f>K82</f>
        <v>0</v>
      </c>
      <c r="L81" s="73"/>
      <c r="M81" s="73"/>
      <c r="N81" s="73"/>
      <c r="O81" s="281"/>
      <c r="P81" s="281"/>
      <c r="Q81" s="146"/>
    </row>
    <row r="82" spans="1:17" ht="13.2" x14ac:dyDescent="0.25">
      <c r="A82" s="165" t="s">
        <v>88</v>
      </c>
      <c r="B82" s="180"/>
      <c r="C82" s="181" t="s">
        <v>568</v>
      </c>
      <c r="D82" s="182">
        <v>8</v>
      </c>
      <c r="E82" s="182" t="s">
        <v>34</v>
      </c>
      <c r="F82" s="184">
        <v>900000</v>
      </c>
      <c r="G82" s="184">
        <f>ROUNDDOWN(D82*F82,-3)</f>
        <v>7200000</v>
      </c>
      <c r="H82" s="184" t="b">
        <f>G82='[5]Pvt SP2D Pusdik'!B83</f>
        <v>1</v>
      </c>
      <c r="I82" s="184">
        <f>'[5]Pvt SP2D Pusdik'!C83</f>
        <v>0</v>
      </c>
      <c r="J82" s="184">
        <f>G82-I82</f>
        <v>7200000</v>
      </c>
      <c r="K82" s="184"/>
      <c r="L82" s="184">
        <f t="shared" ref="K82:L82" si="48">L83</f>
        <v>0</v>
      </c>
      <c r="M82" s="184" t="e" cm="1">
        <f t="array" ref="M82">SUM(_xlfn._xlws.FILTER([6]!Draft_SPBY[Jumlah],[6]!Draft_SPBY[MAK4]=A82,0))</f>
        <v>#REF!</v>
      </c>
      <c r="N82" s="184" t="e">
        <f>L82-M82</f>
        <v>#REF!</v>
      </c>
      <c r="O82" s="281"/>
      <c r="P82" s="281"/>
      <c r="Q82" s="146"/>
    </row>
    <row r="83" spans="1:17" ht="13.2" x14ac:dyDescent="0.25">
      <c r="A83" s="165" t="s">
        <v>90</v>
      </c>
      <c r="B83" s="186" t="s">
        <v>537</v>
      </c>
      <c r="C83" s="77" t="s">
        <v>36</v>
      </c>
      <c r="D83" s="76"/>
      <c r="E83" s="76"/>
      <c r="F83" s="78"/>
      <c r="G83" s="78">
        <f>G84</f>
        <v>40691000</v>
      </c>
      <c r="H83" s="78" t="b">
        <f>G83='[5]Pvt SP2D Pusdik'!B84</f>
        <v>1</v>
      </c>
      <c r="I83" s="78">
        <f>'[5]Pvt SP2D Pusdik'!C84</f>
        <v>0</v>
      </c>
      <c r="J83" s="78">
        <f>J84</f>
        <v>40691000</v>
      </c>
      <c r="K83" s="78">
        <f>K84</f>
        <v>0</v>
      </c>
      <c r="L83" s="78"/>
      <c r="M83" s="78"/>
      <c r="N83" s="78"/>
      <c r="O83" s="281"/>
      <c r="P83" s="281"/>
      <c r="Q83" s="146"/>
    </row>
    <row r="84" spans="1:17" ht="13.2" x14ac:dyDescent="0.25">
      <c r="A84" s="165" t="s">
        <v>91</v>
      </c>
      <c r="B84" s="180"/>
      <c r="C84" s="181" t="s">
        <v>593</v>
      </c>
      <c r="D84" s="182">
        <v>20</v>
      </c>
      <c r="E84" s="182" t="s">
        <v>27</v>
      </c>
      <c r="F84" s="184">
        <v>2034550</v>
      </c>
      <c r="G84" s="184">
        <f>ROUNDDOWN(D84*F84,-3)</f>
        <v>40691000</v>
      </c>
      <c r="H84" s="184" t="b">
        <f>G84='[5]Pvt SP2D Pusdik'!B85</f>
        <v>1</v>
      </c>
      <c r="I84" s="184">
        <f>'[5]Pvt SP2D Pusdik'!C85</f>
        <v>0</v>
      </c>
      <c r="J84" s="184">
        <f>G84-I84</f>
        <v>40691000</v>
      </c>
      <c r="K84" s="184"/>
      <c r="L84" s="184">
        <f t="shared" ref="K84:L84" si="49">SUM(L85,L93)</f>
        <v>0</v>
      </c>
      <c r="M84" s="184" t="e">
        <f t="shared" ref="M84:N84" si="50">SUM(M85,M93)</f>
        <v>#REF!</v>
      </c>
      <c r="N84" s="184" t="e">
        <f t="shared" si="50"/>
        <v>#REF!</v>
      </c>
      <c r="O84" s="281"/>
      <c r="P84" s="281"/>
      <c r="Q84" s="146"/>
    </row>
    <row r="85" spans="1:17" ht="13.2" x14ac:dyDescent="0.25">
      <c r="A85" s="165" t="s">
        <v>94</v>
      </c>
      <c r="B85" s="193" t="s">
        <v>95</v>
      </c>
      <c r="C85" s="83" t="s">
        <v>96</v>
      </c>
      <c r="D85" s="82"/>
      <c r="E85" s="82" t="s">
        <v>563</v>
      </c>
      <c r="F85" s="84"/>
      <c r="G85" s="84">
        <f>SUM(G86,G94)</f>
        <v>219670000</v>
      </c>
      <c r="H85" s="84" t="b">
        <f>G85='[5]Pvt SP2D Pusdik'!B86</f>
        <v>1</v>
      </c>
      <c r="I85" s="84">
        <f>'[5]Pvt SP2D Pusdik'!C86</f>
        <v>154723944</v>
      </c>
      <c r="J85" s="84">
        <f>SUM(J86,J94)</f>
        <v>64946056</v>
      </c>
      <c r="K85" s="84">
        <f>SUM(K86,K94)</f>
        <v>0</v>
      </c>
      <c r="L85" s="84">
        <f t="shared" ref="K85:L85" si="51">SUM(L86,L91)</f>
        <v>0</v>
      </c>
      <c r="M85" s="84" t="e">
        <f t="shared" ref="M85:N85" si="52">SUM(M86,M91)</f>
        <v>#REF!</v>
      </c>
      <c r="N85" s="84" t="e">
        <f t="shared" si="52"/>
        <v>#REF!</v>
      </c>
      <c r="O85" s="281"/>
      <c r="P85" s="281"/>
      <c r="Q85" s="146"/>
    </row>
    <row r="86" spans="1:17" ht="13.2" x14ac:dyDescent="0.25">
      <c r="A86" s="165" t="s">
        <v>97</v>
      </c>
      <c r="B86" s="187" t="s">
        <v>22</v>
      </c>
      <c r="C86" s="188" t="s">
        <v>594</v>
      </c>
      <c r="D86" s="189"/>
      <c r="E86" s="189"/>
      <c r="F86" s="190"/>
      <c r="G86" s="190">
        <f>SUM(G87,G92)</f>
        <v>116750000</v>
      </c>
      <c r="H86" s="190" t="b">
        <f>G86='[5]Pvt SP2D Pusdik'!B87</f>
        <v>1</v>
      </c>
      <c r="I86" s="190">
        <f>'[5]Pvt SP2D Pusdik'!C87</f>
        <v>68572983</v>
      </c>
      <c r="J86" s="190">
        <f>SUM(J87,J92)</f>
        <v>48177017</v>
      </c>
      <c r="K86" s="190">
        <f>SUM(K87,K92)</f>
        <v>0</v>
      </c>
      <c r="L86" s="190">
        <f t="shared" ref="K86:L86" si="53">SUM(L87:L90)</f>
        <v>0</v>
      </c>
      <c r="M86" s="190" t="e" cm="1">
        <f t="array" ref="M86">SUM(_xlfn._xlws.FILTER([6]!Draft_SPBY[Jumlah],[6]!Draft_SPBY[MAK4]=A86,0))</f>
        <v>#REF!</v>
      </c>
      <c r="N86" s="190" t="e">
        <f>L86-M86</f>
        <v>#REF!</v>
      </c>
      <c r="O86" s="281" t="s">
        <v>501</v>
      </c>
      <c r="P86" s="281" t="s">
        <v>503</v>
      </c>
      <c r="Q86" s="146"/>
    </row>
    <row r="87" spans="1:17" ht="13.2" x14ac:dyDescent="0.25">
      <c r="A87" s="165" t="s">
        <v>99</v>
      </c>
      <c r="B87" s="186" t="s">
        <v>535</v>
      </c>
      <c r="C87" s="77" t="s">
        <v>25</v>
      </c>
      <c r="D87" s="76"/>
      <c r="E87" s="76"/>
      <c r="F87" s="78"/>
      <c r="G87" s="78">
        <f>SUM(G88:G91)</f>
        <v>50750000</v>
      </c>
      <c r="H87" s="78" t="b">
        <f>G87='[5]Pvt SP2D Pusdik'!B88</f>
        <v>1</v>
      </c>
      <c r="I87" s="78">
        <f>'[5]Pvt SP2D Pusdik'!C88</f>
        <v>12767900</v>
      </c>
      <c r="J87" s="78">
        <f>SUM(J88:J91)</f>
        <v>37982100</v>
      </c>
      <c r="K87" s="78">
        <f>SUM(K88:K91)</f>
        <v>0</v>
      </c>
      <c r="L87" s="78"/>
      <c r="M87" s="78"/>
      <c r="N87" s="78"/>
      <c r="O87" s="281"/>
      <c r="P87" s="281"/>
      <c r="Q87" s="146"/>
    </row>
    <row r="88" spans="1:17" ht="13.2" x14ac:dyDescent="0.25">
      <c r="A88" s="165" t="s">
        <v>100</v>
      </c>
      <c r="B88" s="180"/>
      <c r="C88" s="181" t="s">
        <v>564</v>
      </c>
      <c r="D88" s="182">
        <v>250</v>
      </c>
      <c r="E88" s="182" t="s">
        <v>27</v>
      </c>
      <c r="F88" s="184">
        <v>75000</v>
      </c>
      <c r="G88" s="184">
        <f>ROUNDDOWN(D88*F88,-3)</f>
        <v>18750000</v>
      </c>
      <c r="H88" s="184" t="b">
        <f>G88='[5]Pvt SP2D Pusdik'!B89</f>
        <v>1</v>
      </c>
      <c r="I88" s="184">
        <f>'[5]Pvt SP2D Pusdik'!C89</f>
        <v>770000</v>
      </c>
      <c r="J88" s="184">
        <f t="shared" ref="J88:K91" si="54">G88-I88</f>
        <v>17980000</v>
      </c>
      <c r="K88" s="184"/>
      <c r="L88" s="184"/>
      <c r="M88" s="184"/>
      <c r="N88" s="184"/>
      <c r="O88" s="281"/>
      <c r="P88" s="281"/>
      <c r="Q88" s="146"/>
    </row>
    <row r="89" spans="1:17" ht="13.2" x14ac:dyDescent="0.25">
      <c r="A89" s="165" t="s">
        <v>101</v>
      </c>
      <c r="B89" s="180"/>
      <c r="C89" s="181" t="s">
        <v>565</v>
      </c>
      <c r="D89" s="182">
        <v>8</v>
      </c>
      <c r="E89" s="182" t="s">
        <v>121</v>
      </c>
      <c r="F89" s="184">
        <v>1500000</v>
      </c>
      <c r="G89" s="184">
        <f>ROUNDDOWN(D89*F89,-3)</f>
        <v>12000000</v>
      </c>
      <c r="H89" s="184" t="b">
        <f>G89='[5]Pvt SP2D Pusdik'!B90</f>
        <v>1</v>
      </c>
      <c r="I89" s="184">
        <f>'[5]Pvt SP2D Pusdik'!C90</f>
        <v>4497900</v>
      </c>
      <c r="J89" s="184">
        <f t="shared" si="54"/>
        <v>7502100</v>
      </c>
      <c r="K89" s="184"/>
      <c r="L89" s="184"/>
      <c r="M89" s="184"/>
      <c r="N89" s="184"/>
      <c r="O89" s="281"/>
      <c r="P89" s="281"/>
      <c r="Q89" s="146"/>
    </row>
    <row r="90" spans="1:17" ht="13.2" x14ac:dyDescent="0.25">
      <c r="A90" s="165" t="s">
        <v>102</v>
      </c>
      <c r="B90" s="180"/>
      <c r="C90" s="181" t="s">
        <v>566</v>
      </c>
      <c r="D90" s="182">
        <v>8</v>
      </c>
      <c r="E90" s="182" t="s">
        <v>121</v>
      </c>
      <c r="F90" s="184">
        <v>1500000</v>
      </c>
      <c r="G90" s="184">
        <f>ROUNDDOWN(D90*F90,-3)</f>
        <v>12000000</v>
      </c>
      <c r="H90" s="184" t="b">
        <f>G90='[5]Pvt SP2D Pusdik'!B91</f>
        <v>1</v>
      </c>
      <c r="I90" s="184">
        <f>'[5]Pvt SP2D Pusdik'!C91</f>
        <v>4500000</v>
      </c>
      <c r="J90" s="184">
        <f t="shared" si="54"/>
        <v>7500000</v>
      </c>
      <c r="K90" s="184"/>
      <c r="L90" s="184"/>
      <c r="M90" s="184"/>
      <c r="N90" s="184"/>
      <c r="O90" s="281"/>
      <c r="P90" s="281"/>
      <c r="Q90" s="146"/>
    </row>
    <row r="91" spans="1:17" ht="13.2" x14ac:dyDescent="0.25">
      <c r="A91" s="165" t="s">
        <v>103</v>
      </c>
      <c r="B91" s="180"/>
      <c r="C91" s="181" t="s">
        <v>567</v>
      </c>
      <c r="D91" s="182">
        <v>8</v>
      </c>
      <c r="E91" s="182" t="s">
        <v>121</v>
      </c>
      <c r="F91" s="184">
        <v>1000000</v>
      </c>
      <c r="G91" s="184">
        <f>ROUNDDOWN(D91*F91,-3)</f>
        <v>8000000</v>
      </c>
      <c r="H91" s="184" t="b">
        <f>G91='[5]Pvt SP2D Pusdik'!B92</f>
        <v>1</v>
      </c>
      <c r="I91" s="184">
        <f>'[5]Pvt SP2D Pusdik'!C92</f>
        <v>3000000</v>
      </c>
      <c r="J91" s="184">
        <f t="shared" si="54"/>
        <v>5000000</v>
      </c>
      <c r="K91" s="184"/>
      <c r="L91" s="184">
        <f t="shared" ref="K91:L91" si="55">L92</f>
        <v>0</v>
      </c>
      <c r="M91" s="184" t="e" cm="1">
        <f t="array" ref="M91">SUM(_xlfn._xlws.FILTER([6]!Draft_SPBY[Jumlah],[6]!Draft_SPBY[MAK4]=A91,0))</f>
        <v>#REF!</v>
      </c>
      <c r="N91" s="184" t="e">
        <f>L91-M91</f>
        <v>#REF!</v>
      </c>
      <c r="O91" s="281"/>
      <c r="P91" s="281"/>
      <c r="Q91" s="146"/>
    </row>
    <row r="92" spans="1:17" ht="13.2" x14ac:dyDescent="0.25">
      <c r="A92" s="165" t="s">
        <v>104</v>
      </c>
      <c r="B92" s="186" t="s">
        <v>537</v>
      </c>
      <c r="C92" s="77" t="s">
        <v>36</v>
      </c>
      <c r="D92" s="76"/>
      <c r="E92" s="76"/>
      <c r="F92" s="78"/>
      <c r="G92" s="78">
        <f>G93</f>
        <v>66000000</v>
      </c>
      <c r="H92" s="78" t="b">
        <f>G92='[5]Pvt SP2D Pusdik'!B93</f>
        <v>1</v>
      </c>
      <c r="I92" s="78">
        <f>'[5]Pvt SP2D Pusdik'!C93</f>
        <v>55805083</v>
      </c>
      <c r="J92" s="78">
        <f>J93</f>
        <v>10194917</v>
      </c>
      <c r="K92" s="78">
        <f>K93</f>
        <v>0</v>
      </c>
      <c r="L92" s="78"/>
      <c r="M92" s="78"/>
      <c r="N92" s="78"/>
      <c r="O92" s="281"/>
      <c r="P92" s="281"/>
      <c r="Q92" s="146"/>
    </row>
    <row r="93" spans="1:17" ht="13.2" x14ac:dyDescent="0.25">
      <c r="A93" s="165" t="s">
        <v>105</v>
      </c>
      <c r="B93" s="180"/>
      <c r="C93" s="181" t="s">
        <v>595</v>
      </c>
      <c r="D93" s="182">
        <v>12</v>
      </c>
      <c r="E93" s="182" t="s">
        <v>27</v>
      </c>
      <c r="F93" s="184">
        <v>5500000</v>
      </c>
      <c r="G93" s="184">
        <f>ROUNDDOWN(D93*F93,-3)</f>
        <v>66000000</v>
      </c>
      <c r="H93" s="184" t="b">
        <f>G93='[5]Pvt SP2D Pusdik'!B94</f>
        <v>1</v>
      </c>
      <c r="I93" s="184">
        <f>'[5]Pvt SP2D Pusdik'!C94</f>
        <v>55805083</v>
      </c>
      <c r="J93" s="184">
        <f>G93-I93</f>
        <v>10194917</v>
      </c>
      <c r="K93" s="184"/>
      <c r="L93" s="184">
        <f t="shared" ref="K93:L93" si="56">SUM(L94,L100,L102)</f>
        <v>0</v>
      </c>
      <c r="M93" s="184" t="e">
        <f t="shared" ref="M93:N93" si="57">SUM(M94,M100,M102)</f>
        <v>#REF!</v>
      </c>
      <c r="N93" s="184" t="e">
        <f t="shared" si="57"/>
        <v>#REF!</v>
      </c>
      <c r="O93" s="281"/>
      <c r="P93" s="281"/>
      <c r="Q93" s="146"/>
    </row>
    <row r="94" spans="1:17" ht="13.2" x14ac:dyDescent="0.25">
      <c r="A94" s="165" t="s">
        <v>596</v>
      </c>
      <c r="B94" s="194" t="s">
        <v>39</v>
      </c>
      <c r="C94" s="195" t="s">
        <v>98</v>
      </c>
      <c r="D94" s="196"/>
      <c r="E94" s="196"/>
      <c r="F94" s="197"/>
      <c r="G94" s="197">
        <f>SUM(G95,G101,G103)</f>
        <v>102920000</v>
      </c>
      <c r="H94" s="197" t="b">
        <f>G94='[5]Pvt SP2D Pusdik'!B95</f>
        <v>1</v>
      </c>
      <c r="I94" s="197">
        <f>'[5]Pvt SP2D Pusdik'!C95</f>
        <v>86150961</v>
      </c>
      <c r="J94" s="197">
        <f>SUM(J95,J101,J103)</f>
        <v>16769039</v>
      </c>
      <c r="K94" s="197">
        <f>SUM(K95,K101,K103)</f>
        <v>0</v>
      </c>
      <c r="L94" s="197">
        <f t="shared" ref="K94:L94" si="58">SUM(L95:L99)</f>
        <v>0</v>
      </c>
      <c r="M94" s="197" t="e" cm="1">
        <f t="array" ref="M94">SUM(_xlfn._xlws.FILTER([6]!Draft_SPBY[Jumlah],[6]!Draft_SPBY[MAK4]=A94,0))</f>
        <v>#REF!</v>
      </c>
      <c r="N94" s="197" t="e">
        <f>L94-M94</f>
        <v>#REF!</v>
      </c>
      <c r="O94" s="281" t="s">
        <v>501</v>
      </c>
      <c r="P94" s="281" t="s">
        <v>503</v>
      </c>
      <c r="Q94" s="146"/>
    </row>
    <row r="95" spans="1:17" ht="13.2" x14ac:dyDescent="0.25">
      <c r="A95" s="165" t="s">
        <v>597</v>
      </c>
      <c r="B95" s="186" t="s">
        <v>535</v>
      </c>
      <c r="C95" s="77" t="s">
        <v>25</v>
      </c>
      <c r="D95" s="76"/>
      <c r="E95" s="76"/>
      <c r="F95" s="78"/>
      <c r="G95" s="78">
        <f>SUM(G96:G100)</f>
        <v>23750000</v>
      </c>
      <c r="H95" s="78" t="b">
        <f>G95='[5]Pvt SP2D Pusdik'!B96</f>
        <v>1</v>
      </c>
      <c r="I95" s="78">
        <f>'[5]Pvt SP2D Pusdik'!C96</f>
        <v>17521250</v>
      </c>
      <c r="J95" s="78">
        <f>SUM(J96:J100)</f>
        <v>6228750</v>
      </c>
      <c r="K95" s="78">
        <f>SUM(K96:K100)</f>
        <v>0</v>
      </c>
      <c r="L95" s="78"/>
      <c r="M95" s="78"/>
      <c r="N95" s="78"/>
      <c r="O95" s="281"/>
      <c r="P95" s="281"/>
      <c r="Q95" s="146"/>
    </row>
    <row r="96" spans="1:17" ht="13.2" x14ac:dyDescent="0.25">
      <c r="A96" s="165" t="s">
        <v>598</v>
      </c>
      <c r="B96" s="180"/>
      <c r="C96" s="181" t="s">
        <v>564</v>
      </c>
      <c r="D96" s="182">
        <v>90</v>
      </c>
      <c r="E96" s="182" t="s">
        <v>27</v>
      </c>
      <c r="F96" s="184">
        <v>75000</v>
      </c>
      <c r="G96" s="184">
        <f>ROUNDDOWN(D96*F96,-3)</f>
        <v>6750000</v>
      </c>
      <c r="H96" s="184" t="b">
        <f>G96='[5]Pvt SP2D Pusdik'!B97</f>
        <v>1</v>
      </c>
      <c r="I96" s="184">
        <f>'[5]Pvt SP2D Pusdik'!C97</f>
        <v>2640000</v>
      </c>
      <c r="J96" s="184">
        <f t="shared" ref="J96:K100" si="59">G96-I96</f>
        <v>4110000</v>
      </c>
      <c r="K96" s="184"/>
      <c r="L96" s="184"/>
      <c r="M96" s="184"/>
      <c r="N96" s="184"/>
      <c r="O96" s="281"/>
      <c r="P96" s="281"/>
      <c r="Q96" s="146"/>
    </row>
    <row r="97" spans="1:17" ht="13.2" x14ac:dyDescent="0.25">
      <c r="A97" s="165" t="s">
        <v>599</v>
      </c>
      <c r="B97" s="180"/>
      <c r="C97" s="181" t="s">
        <v>565</v>
      </c>
      <c r="D97" s="182">
        <v>2</v>
      </c>
      <c r="E97" s="182" t="s">
        <v>121</v>
      </c>
      <c r="F97" s="184">
        <v>1500000</v>
      </c>
      <c r="G97" s="184">
        <f>ROUNDDOWN(D97*F97,-3)</f>
        <v>3000000</v>
      </c>
      <c r="H97" s="184" t="b">
        <f>G97='[5]Pvt SP2D Pusdik'!B98</f>
        <v>1</v>
      </c>
      <c r="I97" s="184">
        <f>'[5]Pvt SP2D Pusdik'!C98</f>
        <v>2999250</v>
      </c>
      <c r="J97" s="184">
        <f t="shared" si="59"/>
        <v>750</v>
      </c>
      <c r="K97" s="184"/>
      <c r="L97" s="184"/>
      <c r="M97" s="184"/>
      <c r="N97" s="184"/>
      <c r="O97" s="281"/>
      <c r="P97" s="281"/>
      <c r="Q97" s="146"/>
    </row>
    <row r="98" spans="1:17" ht="13.2" x14ac:dyDescent="0.25">
      <c r="A98" s="165" t="s">
        <v>600</v>
      </c>
      <c r="B98" s="180"/>
      <c r="C98" s="181" t="s">
        <v>566</v>
      </c>
      <c r="D98" s="182">
        <v>2</v>
      </c>
      <c r="E98" s="182" t="s">
        <v>121</v>
      </c>
      <c r="F98" s="184">
        <v>1500000</v>
      </c>
      <c r="G98" s="184">
        <f>ROUNDDOWN(D98*F98,-3)</f>
        <v>3000000</v>
      </c>
      <c r="H98" s="184" t="b">
        <f>G98='[5]Pvt SP2D Pusdik'!B99</f>
        <v>1</v>
      </c>
      <c r="I98" s="184">
        <f>'[5]Pvt SP2D Pusdik'!C99</f>
        <v>3000000</v>
      </c>
      <c r="J98" s="184">
        <f t="shared" si="59"/>
        <v>0</v>
      </c>
      <c r="K98" s="184"/>
      <c r="L98" s="184"/>
      <c r="M98" s="184"/>
      <c r="N98" s="184"/>
      <c r="O98" s="281"/>
      <c r="P98" s="281"/>
      <c r="Q98" s="146"/>
    </row>
    <row r="99" spans="1:17" ht="13.2" x14ac:dyDescent="0.25">
      <c r="A99" s="165" t="s">
        <v>601</v>
      </c>
      <c r="B99" s="180"/>
      <c r="C99" s="181" t="s">
        <v>567</v>
      </c>
      <c r="D99" s="182">
        <v>2</v>
      </c>
      <c r="E99" s="182" t="s">
        <v>121</v>
      </c>
      <c r="F99" s="184">
        <v>1000000</v>
      </c>
      <c r="G99" s="184">
        <f>ROUNDDOWN(D99*F99,-3)</f>
        <v>2000000</v>
      </c>
      <c r="H99" s="184" t="b">
        <f>G99='[5]Pvt SP2D Pusdik'!B100</f>
        <v>1</v>
      </c>
      <c r="I99" s="184">
        <f>'[5]Pvt SP2D Pusdik'!C100</f>
        <v>1997000</v>
      </c>
      <c r="J99" s="184">
        <f t="shared" si="59"/>
        <v>3000</v>
      </c>
      <c r="K99" s="184"/>
      <c r="L99" s="184"/>
      <c r="M99" s="184"/>
      <c r="N99" s="184"/>
      <c r="O99" s="281"/>
      <c r="P99" s="281"/>
      <c r="Q99" s="146"/>
    </row>
    <row r="100" spans="1:17" ht="13.2" x14ac:dyDescent="0.25">
      <c r="A100" s="191" t="s">
        <v>602</v>
      </c>
      <c r="B100" s="180"/>
      <c r="C100" s="181" t="s">
        <v>603</v>
      </c>
      <c r="D100" s="182">
        <v>36</v>
      </c>
      <c r="E100" s="182" t="s">
        <v>27</v>
      </c>
      <c r="F100" s="184">
        <v>250000</v>
      </c>
      <c r="G100" s="184">
        <f>ROUNDDOWN(D100*F100,-3)</f>
        <v>9000000</v>
      </c>
      <c r="H100" s="184" t="b">
        <f>G100='[5]Pvt SP2D Pusdik'!B101</f>
        <v>1</v>
      </c>
      <c r="I100" s="184">
        <f>'[5]Pvt SP2D Pusdik'!C101</f>
        <v>6885000</v>
      </c>
      <c r="J100" s="184">
        <f t="shared" si="59"/>
        <v>2115000</v>
      </c>
      <c r="K100" s="184"/>
      <c r="L100" s="184">
        <f t="shared" ref="K100:L100" si="60">L101</f>
        <v>0</v>
      </c>
      <c r="M100" s="184" t="e" cm="1">
        <f t="array" ref="M100">SUM(_xlfn._xlws.FILTER([6]!Draft_SPBY[Jumlah],[6]!Draft_SPBY[MAK4]=A100,0))</f>
        <v>#REF!</v>
      </c>
      <c r="N100" s="184" t="e">
        <f>L100-M100</f>
        <v>#REF!</v>
      </c>
      <c r="O100" s="281"/>
      <c r="P100" s="281"/>
      <c r="Q100" s="146"/>
    </row>
    <row r="101" spans="1:17" ht="13.2" x14ac:dyDescent="0.25">
      <c r="A101" s="165" t="s">
        <v>604</v>
      </c>
      <c r="B101" s="192" t="s">
        <v>539</v>
      </c>
      <c r="C101" s="80" t="s">
        <v>32</v>
      </c>
      <c r="D101" s="79"/>
      <c r="E101" s="79"/>
      <c r="F101" s="81"/>
      <c r="G101" s="81">
        <f>G102</f>
        <v>10000000</v>
      </c>
      <c r="H101" s="81" t="b">
        <f>G101='[5]Pvt SP2D Pusdik'!B102</f>
        <v>1</v>
      </c>
      <c r="I101" s="81">
        <f>'[5]Pvt SP2D Pusdik'!C102</f>
        <v>0</v>
      </c>
      <c r="J101" s="81">
        <f>J102</f>
        <v>10000000</v>
      </c>
      <c r="K101" s="81">
        <f>K102</f>
        <v>0</v>
      </c>
      <c r="L101" s="81"/>
      <c r="M101" s="81"/>
      <c r="N101" s="81"/>
      <c r="O101" s="281"/>
      <c r="P101" s="281"/>
      <c r="Q101" s="146"/>
    </row>
    <row r="102" spans="1:17" ht="13.2" x14ac:dyDescent="0.25">
      <c r="A102" s="165" t="s">
        <v>605</v>
      </c>
      <c r="B102" s="180"/>
      <c r="C102" s="181" t="s">
        <v>568</v>
      </c>
      <c r="D102" s="182">
        <v>10</v>
      </c>
      <c r="E102" s="182" t="s">
        <v>34</v>
      </c>
      <c r="F102" s="184">
        <v>1000000</v>
      </c>
      <c r="G102" s="184">
        <f>ROUNDDOWN(D102*F102,-3)</f>
        <v>10000000</v>
      </c>
      <c r="H102" s="184" t="b">
        <f>G102='[5]Pvt SP2D Pusdik'!B103</f>
        <v>1</v>
      </c>
      <c r="I102" s="184">
        <f>'[5]Pvt SP2D Pusdik'!C103</f>
        <v>0</v>
      </c>
      <c r="J102" s="184">
        <f>G102-I102</f>
        <v>10000000</v>
      </c>
      <c r="K102" s="184"/>
      <c r="L102" s="184">
        <f t="shared" ref="K102:L102" si="61">L103</f>
        <v>0</v>
      </c>
      <c r="M102" s="184" t="e" cm="1">
        <f t="array" ref="M102">SUM(_xlfn._xlws.FILTER([6]!Draft_SPBY[Jumlah],[6]!Draft_SPBY[MAK4]=A102,0))</f>
        <v>#REF!</v>
      </c>
      <c r="N102" s="184" t="e">
        <f>L102-M102</f>
        <v>#REF!</v>
      </c>
      <c r="O102" s="281"/>
      <c r="P102" s="281"/>
      <c r="Q102" s="146"/>
    </row>
    <row r="103" spans="1:17" ht="13.2" x14ac:dyDescent="0.25">
      <c r="A103" s="165" t="s">
        <v>606</v>
      </c>
      <c r="B103" s="186" t="s">
        <v>537</v>
      </c>
      <c r="C103" s="77" t="s">
        <v>36</v>
      </c>
      <c r="D103" s="76"/>
      <c r="E103" s="76"/>
      <c r="F103" s="78"/>
      <c r="G103" s="78">
        <f>G104</f>
        <v>69170000</v>
      </c>
      <c r="H103" s="78" t="b">
        <f>G103='[5]Pvt SP2D Pusdik'!B104</f>
        <v>1</v>
      </c>
      <c r="I103" s="78">
        <f>'[5]Pvt SP2D Pusdik'!C104</f>
        <v>68629711</v>
      </c>
      <c r="J103" s="78">
        <f>J104</f>
        <v>540289</v>
      </c>
      <c r="K103" s="78">
        <f>K104</f>
        <v>0</v>
      </c>
      <c r="L103" s="78"/>
      <c r="M103" s="78"/>
      <c r="N103" s="78"/>
      <c r="O103" s="281"/>
      <c r="P103" s="281"/>
      <c r="Q103" s="146"/>
    </row>
    <row r="104" spans="1:17" ht="13.2" x14ac:dyDescent="0.25">
      <c r="A104" s="165" t="s">
        <v>607</v>
      </c>
      <c r="B104" s="180"/>
      <c r="C104" s="181" t="s">
        <v>608</v>
      </c>
      <c r="D104" s="182">
        <v>26</v>
      </c>
      <c r="E104" s="182" t="s">
        <v>27</v>
      </c>
      <c r="F104" s="184">
        <v>2660417</v>
      </c>
      <c r="G104" s="184">
        <f>ROUNDDOWN(D104*F104,-3)</f>
        <v>69170000</v>
      </c>
      <c r="H104" s="184" t="b">
        <f>G104='[5]Pvt SP2D Pusdik'!B105</f>
        <v>1</v>
      </c>
      <c r="I104" s="184">
        <f>'[5]Pvt SP2D Pusdik'!C105</f>
        <v>68629711</v>
      </c>
      <c r="J104" s="184">
        <f>G104-I104</f>
        <v>540289</v>
      </c>
      <c r="K104" s="184"/>
      <c r="L104" s="184">
        <f>SUM(L105,L505)</f>
        <v>0</v>
      </c>
      <c r="M104" s="184" t="e">
        <f>SUM(M105,M505)</f>
        <v>#REF!</v>
      </c>
      <c r="N104" s="184" t="e">
        <f>SUM(N105,N505)</f>
        <v>#REF!</v>
      </c>
      <c r="O104" s="281"/>
      <c r="P104" s="281"/>
      <c r="Q104" s="146"/>
    </row>
    <row r="105" spans="1:17" ht="13.2" x14ac:dyDescent="0.25">
      <c r="A105" s="165" t="s">
        <v>106</v>
      </c>
      <c r="B105" s="198" t="s">
        <v>106</v>
      </c>
      <c r="C105" s="86" t="s">
        <v>107</v>
      </c>
      <c r="D105" s="85"/>
      <c r="E105" s="85"/>
      <c r="F105" s="87"/>
      <c r="G105" s="87">
        <f>SUM(G106,G535)</f>
        <v>22288180000</v>
      </c>
      <c r="H105" s="87" t="b">
        <f>G105='[5]Pvt SP2D Pusdik'!B106</f>
        <v>1</v>
      </c>
      <c r="I105" s="87">
        <f>'[5]Pvt SP2D Pusdik'!C106</f>
        <v>8499324882</v>
      </c>
      <c r="J105" s="87">
        <f>SUM(J106,J535)</f>
        <v>13788855118</v>
      </c>
      <c r="K105" s="87">
        <f>SUM(K106,K535)</f>
        <v>0</v>
      </c>
      <c r="L105" s="87">
        <f>SUM(L106,L112,L306,L312)</f>
        <v>0</v>
      </c>
      <c r="M105" s="87" t="e">
        <f>SUM(M106,M112,M306,M312)</f>
        <v>#REF!</v>
      </c>
      <c r="N105" s="87" t="e">
        <f>SUM(N106,N112,N306,N312)</f>
        <v>#REF!</v>
      </c>
      <c r="O105" s="281"/>
      <c r="P105" s="281"/>
      <c r="Q105" s="146"/>
    </row>
    <row r="106" spans="1:17" ht="26.4" x14ac:dyDescent="0.25">
      <c r="A106" s="165" t="s">
        <v>108</v>
      </c>
      <c r="B106" s="199" t="s">
        <v>609</v>
      </c>
      <c r="C106" s="89" t="s">
        <v>109</v>
      </c>
      <c r="D106" s="88"/>
      <c r="E106" s="88"/>
      <c r="F106" s="90"/>
      <c r="G106" s="90">
        <f>SUM(G107,G113,G329,G335)</f>
        <v>13788180000</v>
      </c>
      <c r="H106" s="90" t="b">
        <f>G106='[5]Pvt SP2D Pusdik'!B107</f>
        <v>1</v>
      </c>
      <c r="I106" s="90">
        <f>'[5]Pvt SP2D Pusdik'!C107</f>
        <v>5410586274</v>
      </c>
      <c r="J106" s="90">
        <f>SUM(J107,J113,J329,J335)</f>
        <v>8377593726</v>
      </c>
      <c r="K106" s="90">
        <f>SUM(K107,K113,K329,K335)</f>
        <v>0</v>
      </c>
      <c r="L106" s="90">
        <f t="shared" ref="K106:N110" si="62">L107</f>
        <v>0</v>
      </c>
      <c r="M106" s="90" t="e">
        <f t="shared" si="62"/>
        <v>#REF!</v>
      </c>
      <c r="N106" s="90" t="e">
        <f t="shared" si="62"/>
        <v>#REF!</v>
      </c>
      <c r="O106" s="281"/>
      <c r="P106" s="281"/>
      <c r="Q106" s="146"/>
    </row>
    <row r="107" spans="1:17" ht="13.2" x14ac:dyDescent="0.25">
      <c r="A107" s="165" t="s">
        <v>110</v>
      </c>
      <c r="B107" s="200" t="s">
        <v>111</v>
      </c>
      <c r="C107" s="92" t="s">
        <v>610</v>
      </c>
      <c r="D107" s="91">
        <v>2</v>
      </c>
      <c r="E107" s="91" t="s">
        <v>112</v>
      </c>
      <c r="F107" s="93"/>
      <c r="G107" s="93">
        <f t="shared" ref="G107:G111" si="63">G108</f>
        <v>260000000</v>
      </c>
      <c r="H107" s="93" t="b">
        <f>G107='[5]Pvt SP2D Pusdik'!B108</f>
        <v>1</v>
      </c>
      <c r="I107" s="93">
        <f>'[5]Pvt SP2D Pusdik'!C108</f>
        <v>0</v>
      </c>
      <c r="J107" s="93">
        <f t="shared" ref="J107:K111" si="64">J108</f>
        <v>260000000</v>
      </c>
      <c r="K107" s="93">
        <f t="shared" si="64"/>
        <v>0</v>
      </c>
      <c r="L107" s="93">
        <f t="shared" si="62"/>
        <v>0</v>
      </c>
      <c r="M107" s="93" t="e">
        <f t="shared" si="62"/>
        <v>#REF!</v>
      </c>
      <c r="N107" s="93" t="e">
        <f t="shared" si="62"/>
        <v>#REF!</v>
      </c>
      <c r="O107" s="281"/>
      <c r="P107" s="281"/>
      <c r="Q107" s="146"/>
    </row>
    <row r="108" spans="1:17" ht="13.2" x14ac:dyDescent="0.25">
      <c r="A108" s="165" t="s">
        <v>113</v>
      </c>
      <c r="B108" s="94" t="s">
        <v>114</v>
      </c>
      <c r="C108" s="95" t="s">
        <v>611</v>
      </c>
      <c r="D108" s="94">
        <v>2</v>
      </c>
      <c r="E108" s="94" t="s">
        <v>112</v>
      </c>
      <c r="F108" s="96"/>
      <c r="G108" s="96">
        <f t="shared" si="63"/>
        <v>260000000</v>
      </c>
      <c r="H108" s="96" t="b">
        <f>G108='[5]Pvt SP2D Pusdik'!B109</f>
        <v>1</v>
      </c>
      <c r="I108" s="96">
        <f>'[5]Pvt SP2D Pusdik'!C109</f>
        <v>0</v>
      </c>
      <c r="J108" s="96">
        <f t="shared" si="64"/>
        <v>260000000</v>
      </c>
      <c r="K108" s="96">
        <f t="shared" si="64"/>
        <v>0</v>
      </c>
      <c r="L108" s="96">
        <f t="shared" si="62"/>
        <v>0</v>
      </c>
      <c r="M108" s="96" t="e">
        <f t="shared" si="62"/>
        <v>#REF!</v>
      </c>
      <c r="N108" s="96" t="e">
        <f t="shared" si="62"/>
        <v>#REF!</v>
      </c>
      <c r="O108" s="281"/>
      <c r="P108" s="281"/>
      <c r="Q108" s="146"/>
    </row>
    <row r="109" spans="1:17" ht="26.4" x14ac:dyDescent="0.25">
      <c r="A109" s="165" t="s">
        <v>115</v>
      </c>
      <c r="B109" s="201" t="s">
        <v>612</v>
      </c>
      <c r="C109" s="202" t="s">
        <v>116</v>
      </c>
      <c r="D109" s="203"/>
      <c r="E109" s="203" t="s">
        <v>563</v>
      </c>
      <c r="F109" s="204"/>
      <c r="G109" s="204">
        <f t="shared" si="63"/>
        <v>260000000</v>
      </c>
      <c r="H109" s="204" t="b">
        <f>G109='[5]Pvt SP2D Pusdik'!B110</f>
        <v>1</v>
      </c>
      <c r="I109" s="204">
        <f>'[5]Pvt SP2D Pusdik'!C110</f>
        <v>0</v>
      </c>
      <c r="J109" s="204">
        <f t="shared" si="64"/>
        <v>260000000</v>
      </c>
      <c r="K109" s="204">
        <f t="shared" si="64"/>
        <v>0</v>
      </c>
      <c r="L109" s="204">
        <f t="shared" si="62"/>
        <v>0</v>
      </c>
      <c r="M109" s="204" t="e">
        <f t="shared" si="62"/>
        <v>#REF!</v>
      </c>
      <c r="N109" s="204" t="e">
        <f t="shared" si="62"/>
        <v>#REF!</v>
      </c>
      <c r="O109" s="281"/>
      <c r="P109" s="281"/>
      <c r="Q109" s="146"/>
    </row>
    <row r="110" spans="1:17" ht="13.2" x14ac:dyDescent="0.25">
      <c r="A110" s="165" t="s">
        <v>117</v>
      </c>
      <c r="B110" s="194" t="s">
        <v>22</v>
      </c>
      <c r="C110" s="195" t="s">
        <v>613</v>
      </c>
      <c r="D110" s="196"/>
      <c r="E110" s="196"/>
      <c r="F110" s="197"/>
      <c r="G110" s="197">
        <f t="shared" si="63"/>
        <v>260000000</v>
      </c>
      <c r="H110" s="197" t="b">
        <f>G110='[5]Pvt SP2D Pusdik'!B111</f>
        <v>1</v>
      </c>
      <c r="I110" s="197">
        <f>'[5]Pvt SP2D Pusdik'!C111</f>
        <v>0</v>
      </c>
      <c r="J110" s="197">
        <f t="shared" si="64"/>
        <v>260000000</v>
      </c>
      <c r="K110" s="197">
        <f t="shared" si="64"/>
        <v>0</v>
      </c>
      <c r="L110" s="197">
        <f t="shared" si="62"/>
        <v>0</v>
      </c>
      <c r="M110" s="197" t="e" cm="1">
        <f t="array" ref="M110">SUM(_xlfn._xlws.FILTER([6]!Draft_SPBY[Jumlah],[6]!Draft_SPBY[MAK4]=A110,0))</f>
        <v>#REF!</v>
      </c>
      <c r="N110" s="197" t="e">
        <f>L110-M110</f>
        <v>#REF!</v>
      </c>
      <c r="O110" s="281" t="s">
        <v>504</v>
      </c>
      <c r="P110" s="281" t="s">
        <v>505</v>
      </c>
      <c r="Q110" s="146"/>
    </row>
    <row r="111" spans="1:17" ht="13.2" x14ac:dyDescent="0.25">
      <c r="A111" s="165" t="s">
        <v>118</v>
      </c>
      <c r="B111" s="179" t="s">
        <v>614</v>
      </c>
      <c r="C111" s="72" t="s">
        <v>119</v>
      </c>
      <c r="D111" s="71"/>
      <c r="E111" s="71"/>
      <c r="F111" s="73"/>
      <c r="G111" s="73">
        <f t="shared" si="63"/>
        <v>260000000</v>
      </c>
      <c r="H111" s="73" t="b">
        <f>G111='[5]Pvt SP2D Pusdik'!B112</f>
        <v>1</v>
      </c>
      <c r="I111" s="73">
        <f>'[5]Pvt SP2D Pusdik'!C112</f>
        <v>0</v>
      </c>
      <c r="J111" s="73">
        <f t="shared" si="64"/>
        <v>260000000</v>
      </c>
      <c r="K111" s="73">
        <f t="shared" si="64"/>
        <v>0</v>
      </c>
      <c r="L111" s="73"/>
      <c r="M111" s="73"/>
      <c r="N111" s="73"/>
      <c r="O111" s="281"/>
      <c r="P111" s="281"/>
      <c r="Q111" s="146"/>
    </row>
    <row r="112" spans="1:17" ht="13.2" customHeight="1" x14ac:dyDescent="0.25">
      <c r="A112" s="165" t="s">
        <v>120</v>
      </c>
      <c r="B112" s="180"/>
      <c r="C112" s="181" t="s">
        <v>615</v>
      </c>
      <c r="D112" s="182">
        <v>1</v>
      </c>
      <c r="E112" s="182" t="s">
        <v>121</v>
      </c>
      <c r="F112" s="184">
        <v>260000000</v>
      </c>
      <c r="G112" s="184">
        <f>ROUNDDOWN(D112*F112,-3)</f>
        <v>260000000</v>
      </c>
      <c r="H112" s="184" t="b">
        <f>G112='[5]Pvt SP2D Pusdik'!B113</f>
        <v>1</v>
      </c>
      <c r="I112" s="184">
        <f>'[5]Pvt SP2D Pusdik'!C113</f>
        <v>0</v>
      </c>
      <c r="J112" s="184">
        <f>G112-I112</f>
        <v>260000000</v>
      </c>
      <c r="K112" s="184"/>
      <c r="L112" s="184">
        <f t="shared" ref="K112:L112" si="65">SUM(L113,L128,L221)</f>
        <v>0</v>
      </c>
      <c r="M112" s="184" t="e">
        <f t="shared" ref="M112:N112" si="66">SUM(M113,M128,M221)</f>
        <v>#REF!</v>
      </c>
      <c r="N112" s="184" t="e">
        <f t="shared" si="66"/>
        <v>#REF!</v>
      </c>
      <c r="O112" s="281"/>
      <c r="P112" s="281"/>
      <c r="Q112" s="146"/>
    </row>
    <row r="113" spans="1:17" ht="13.2" x14ac:dyDescent="0.25">
      <c r="A113" s="165" t="s">
        <v>122</v>
      </c>
      <c r="B113" s="205" t="s">
        <v>123</v>
      </c>
      <c r="C113" s="98" t="s">
        <v>616</v>
      </c>
      <c r="D113" s="97">
        <v>8</v>
      </c>
      <c r="E113" s="206" t="s">
        <v>617</v>
      </c>
      <c r="F113" s="206"/>
      <c r="G113" s="99">
        <f>SUM(G114,G136,G245)</f>
        <v>10694573000</v>
      </c>
      <c r="H113" s="99" t="b">
        <f>G113='[5]Pvt SP2D Pusdik'!B114</f>
        <v>1</v>
      </c>
      <c r="I113" s="99">
        <f>'[5]Pvt SP2D Pusdik'!C114</f>
        <v>4454436133</v>
      </c>
      <c r="J113" s="99">
        <f>SUM(J114,J136,J245)</f>
        <v>6240136867</v>
      </c>
      <c r="K113" s="99">
        <f>SUM(K114,K136,K245)</f>
        <v>0</v>
      </c>
      <c r="L113" s="99">
        <f t="shared" ref="K113:N114" si="67">L114</f>
        <v>0</v>
      </c>
      <c r="M113" s="99" t="e">
        <f t="shared" si="67"/>
        <v>#REF!</v>
      </c>
      <c r="N113" s="99" t="e">
        <f t="shared" si="67"/>
        <v>#REF!</v>
      </c>
      <c r="O113" s="281"/>
      <c r="P113" s="281"/>
      <c r="Q113" s="146"/>
    </row>
    <row r="114" spans="1:17" ht="13.2" x14ac:dyDescent="0.25">
      <c r="A114" s="165" t="s">
        <v>125</v>
      </c>
      <c r="B114" s="207" t="s">
        <v>126</v>
      </c>
      <c r="C114" s="101" t="s">
        <v>127</v>
      </c>
      <c r="D114" s="100">
        <v>1</v>
      </c>
      <c r="E114" s="100" t="s">
        <v>124</v>
      </c>
      <c r="F114" s="102"/>
      <c r="G114" s="102">
        <f t="shared" ref="G114" si="68">G115</f>
        <v>210809000</v>
      </c>
      <c r="H114" s="102" t="b">
        <f>G114='[5]Pvt SP2D Pusdik'!B115</f>
        <v>1</v>
      </c>
      <c r="I114" s="102">
        <f>'[5]Pvt SP2D Pusdik'!C115</f>
        <v>20470542</v>
      </c>
      <c r="J114" s="102">
        <f t="shared" ref="J114:K114" si="69">J115</f>
        <v>190338458</v>
      </c>
      <c r="K114" s="102">
        <f t="shared" si="69"/>
        <v>0</v>
      </c>
      <c r="L114" s="102">
        <f t="shared" si="67"/>
        <v>0</v>
      </c>
      <c r="M114" s="102" t="e">
        <f t="shared" si="67"/>
        <v>#REF!</v>
      </c>
      <c r="N114" s="102" t="e">
        <f t="shared" si="67"/>
        <v>#REF!</v>
      </c>
      <c r="O114" s="281"/>
      <c r="P114" s="281"/>
      <c r="Q114" s="146"/>
    </row>
    <row r="115" spans="1:17" ht="13.2" x14ac:dyDescent="0.25">
      <c r="A115" s="165" t="s">
        <v>618</v>
      </c>
      <c r="B115" s="208" t="s">
        <v>619</v>
      </c>
      <c r="C115" s="209" t="s">
        <v>128</v>
      </c>
      <c r="D115" s="210"/>
      <c r="E115" s="210" t="s">
        <v>563</v>
      </c>
      <c r="F115" s="211"/>
      <c r="G115" s="211">
        <f>SUM(G116,G127)</f>
        <v>210809000</v>
      </c>
      <c r="H115" s="211" t="b">
        <f>G115='[5]Pvt SP2D Pusdik'!B116</f>
        <v>1</v>
      </c>
      <c r="I115" s="211">
        <f>'[5]Pvt SP2D Pusdik'!C116</f>
        <v>20470542</v>
      </c>
      <c r="J115" s="211">
        <f>SUM(J116,J127)</f>
        <v>190338458</v>
      </c>
      <c r="K115" s="211">
        <f>SUM(K116,K127)</f>
        <v>0</v>
      </c>
      <c r="L115" s="211">
        <f t="shared" ref="K115:L115" si="70">SUM(L116,L121,L124,L126)</f>
        <v>0</v>
      </c>
      <c r="M115" s="211" t="e">
        <f t="shared" ref="M115:N115" si="71">SUM(M116,M121,M124,M126)</f>
        <v>#REF!</v>
      </c>
      <c r="N115" s="211" t="e">
        <f t="shared" si="71"/>
        <v>#REF!</v>
      </c>
      <c r="O115" s="281"/>
      <c r="P115" s="281"/>
      <c r="Q115" s="146"/>
    </row>
    <row r="116" spans="1:17" ht="13.2" x14ac:dyDescent="0.25">
      <c r="A116" s="165" t="s">
        <v>620</v>
      </c>
      <c r="B116" s="212" t="s">
        <v>22</v>
      </c>
      <c r="C116" s="213" t="s">
        <v>129</v>
      </c>
      <c r="D116" s="214"/>
      <c r="E116" s="214"/>
      <c r="F116" s="215"/>
      <c r="G116" s="215">
        <f>SUM(G117,G122,G125)</f>
        <v>147749000</v>
      </c>
      <c r="H116" s="215" t="b">
        <f>G116='[5]Pvt SP2D Pusdik'!B117</f>
        <v>1</v>
      </c>
      <c r="I116" s="215">
        <f>'[5]Pvt SP2D Pusdik'!C117</f>
        <v>20470542</v>
      </c>
      <c r="J116" s="215">
        <f>SUM(J117,J122,J125)</f>
        <v>127278458</v>
      </c>
      <c r="K116" s="215">
        <f>SUM(K117,K122,K125)</f>
        <v>0</v>
      </c>
      <c r="L116" s="215">
        <f t="shared" ref="K116:L116" si="72">SUM(L117:L120)</f>
        <v>0</v>
      </c>
      <c r="M116" s="215" t="e" cm="1">
        <f t="array" ref="M116">SUM(_xlfn._xlws.FILTER([6]!Draft_SPBY[Jumlah],[6]!Draft_SPBY[MAK4]=A116,0))</f>
        <v>#REF!</v>
      </c>
      <c r="N116" s="215" t="e">
        <f>L116-M116</f>
        <v>#REF!</v>
      </c>
      <c r="O116" s="281" t="s">
        <v>506</v>
      </c>
      <c r="P116" s="281" t="s">
        <v>507</v>
      </c>
      <c r="Q116" s="146"/>
    </row>
    <row r="117" spans="1:17" ht="13.2" x14ac:dyDescent="0.25">
      <c r="A117" s="165" t="s">
        <v>621</v>
      </c>
      <c r="B117" s="216" t="s">
        <v>535</v>
      </c>
      <c r="C117" s="104" t="s">
        <v>25</v>
      </c>
      <c r="D117" s="103"/>
      <c r="E117" s="103"/>
      <c r="F117" s="105"/>
      <c r="G117" s="105">
        <f>SUM(G118:G121)</f>
        <v>19500000</v>
      </c>
      <c r="H117" s="105" t="b">
        <f>G117='[5]Pvt SP2D Pusdik'!B118</f>
        <v>1</v>
      </c>
      <c r="I117" s="105">
        <f>'[5]Pvt SP2D Pusdik'!C118</f>
        <v>9534950</v>
      </c>
      <c r="J117" s="105">
        <f>SUM(J118:J121)</f>
        <v>9965050</v>
      </c>
      <c r="K117" s="105">
        <f>SUM(K118:K121)</f>
        <v>0</v>
      </c>
      <c r="L117" s="105"/>
      <c r="M117" s="105"/>
      <c r="N117" s="105"/>
      <c r="O117" s="281"/>
      <c r="P117" s="281"/>
      <c r="Q117" s="146"/>
    </row>
    <row r="118" spans="1:17" ht="13.2" x14ac:dyDescent="0.25">
      <c r="A118" s="165" t="s">
        <v>622</v>
      </c>
      <c r="B118" s="180"/>
      <c r="C118" s="181" t="s">
        <v>564</v>
      </c>
      <c r="D118" s="182">
        <v>100</v>
      </c>
      <c r="E118" s="182" t="s">
        <v>27</v>
      </c>
      <c r="F118" s="184">
        <v>75000</v>
      </c>
      <c r="G118" s="184">
        <f>ROUNDDOWN(D118*F118,-3)</f>
        <v>7500000</v>
      </c>
      <c r="H118" s="184" t="b">
        <f>G118='[5]Pvt SP2D Pusdik'!B119</f>
        <v>1</v>
      </c>
      <c r="I118" s="184">
        <f>'[5]Pvt SP2D Pusdik'!C119</f>
        <v>1740000</v>
      </c>
      <c r="J118" s="184">
        <f t="shared" ref="J118:K121" si="73">G118-I118</f>
        <v>5760000</v>
      </c>
      <c r="K118" s="184"/>
      <c r="L118" s="184"/>
      <c r="M118" s="184"/>
      <c r="N118" s="184"/>
      <c r="O118" s="281"/>
      <c r="P118" s="281"/>
      <c r="Q118" s="146"/>
    </row>
    <row r="119" spans="1:17" ht="13.2" x14ac:dyDescent="0.25">
      <c r="A119" s="165" t="s">
        <v>623</v>
      </c>
      <c r="B119" s="180"/>
      <c r="C119" s="181" t="s">
        <v>565</v>
      </c>
      <c r="D119" s="182">
        <v>3</v>
      </c>
      <c r="E119" s="182" t="s">
        <v>121</v>
      </c>
      <c r="F119" s="184">
        <v>1500000</v>
      </c>
      <c r="G119" s="184">
        <f>ROUNDDOWN(D119*F119,-3)</f>
        <v>4500000</v>
      </c>
      <c r="H119" s="184" t="b">
        <f>G119='[5]Pvt SP2D Pusdik'!B120</f>
        <v>1</v>
      </c>
      <c r="I119" s="184">
        <f>'[5]Pvt SP2D Pusdik'!C120</f>
        <v>2956950</v>
      </c>
      <c r="J119" s="184">
        <f t="shared" si="73"/>
        <v>1543050</v>
      </c>
      <c r="K119" s="184"/>
      <c r="L119" s="184"/>
      <c r="M119" s="184"/>
      <c r="N119" s="184"/>
      <c r="O119" s="281"/>
      <c r="P119" s="281"/>
      <c r="Q119" s="146"/>
    </row>
    <row r="120" spans="1:17" ht="13.2" x14ac:dyDescent="0.25">
      <c r="A120" s="165" t="s">
        <v>624</v>
      </c>
      <c r="B120" s="180"/>
      <c r="C120" s="181" t="s">
        <v>566</v>
      </c>
      <c r="D120" s="182">
        <v>3</v>
      </c>
      <c r="E120" s="182" t="s">
        <v>121</v>
      </c>
      <c r="F120" s="184">
        <v>1500000</v>
      </c>
      <c r="G120" s="184">
        <f>ROUNDDOWN(D120*F120,-3)</f>
        <v>4500000</v>
      </c>
      <c r="H120" s="184" t="b">
        <f>G120='[5]Pvt SP2D Pusdik'!B121</f>
        <v>1</v>
      </c>
      <c r="I120" s="184">
        <f>'[5]Pvt SP2D Pusdik'!C121</f>
        <v>2880000</v>
      </c>
      <c r="J120" s="184">
        <f t="shared" si="73"/>
        <v>1620000</v>
      </c>
      <c r="K120" s="184"/>
      <c r="L120" s="184"/>
      <c r="M120" s="184"/>
      <c r="N120" s="184"/>
      <c r="O120" s="281"/>
      <c r="P120" s="281"/>
      <c r="Q120" s="146"/>
    </row>
    <row r="121" spans="1:17" ht="13.2" x14ac:dyDescent="0.25">
      <c r="A121" s="165" t="s">
        <v>625</v>
      </c>
      <c r="B121" s="180"/>
      <c r="C121" s="181" t="s">
        <v>567</v>
      </c>
      <c r="D121" s="182">
        <v>3</v>
      </c>
      <c r="E121" s="182" t="s">
        <v>121</v>
      </c>
      <c r="F121" s="184">
        <v>1000000</v>
      </c>
      <c r="G121" s="184">
        <f>ROUNDDOWN(D121*F121,-3)</f>
        <v>3000000</v>
      </c>
      <c r="H121" s="184" t="b">
        <f>G121='[5]Pvt SP2D Pusdik'!B122</f>
        <v>1</v>
      </c>
      <c r="I121" s="184">
        <f>'[5]Pvt SP2D Pusdik'!C122</f>
        <v>1958000</v>
      </c>
      <c r="J121" s="184">
        <f t="shared" si="73"/>
        <v>1042000</v>
      </c>
      <c r="K121" s="184"/>
      <c r="L121" s="184">
        <f t="shared" ref="K121:L121" si="74">SUM(L122:L123)</f>
        <v>0</v>
      </c>
      <c r="M121" s="184" t="e" cm="1">
        <f t="array" ref="M121">SUM(_xlfn._xlws.FILTER([6]!Draft_SPBY[Jumlah],[6]!Draft_SPBY[MAK4]=A121,0))</f>
        <v>#REF!</v>
      </c>
      <c r="N121" s="184" t="e">
        <f>L121-M121</f>
        <v>#REF!</v>
      </c>
      <c r="O121" s="281"/>
      <c r="P121" s="281"/>
      <c r="Q121" s="146"/>
    </row>
    <row r="122" spans="1:17" ht="13.2" x14ac:dyDescent="0.25">
      <c r="A122" s="165" t="s">
        <v>626</v>
      </c>
      <c r="B122" s="179" t="s">
        <v>536</v>
      </c>
      <c r="C122" s="72" t="s">
        <v>74</v>
      </c>
      <c r="D122" s="71"/>
      <c r="E122" s="71"/>
      <c r="F122" s="73"/>
      <c r="G122" s="73">
        <f>SUM(G123:G124)</f>
        <v>8500000</v>
      </c>
      <c r="H122" s="73" t="b">
        <f>G122='[5]Pvt SP2D Pusdik'!B123</f>
        <v>1</v>
      </c>
      <c r="I122" s="73">
        <f>'[5]Pvt SP2D Pusdik'!C123</f>
        <v>183262</v>
      </c>
      <c r="J122" s="73">
        <f>SUM(J123:J124)</f>
        <v>8316738</v>
      </c>
      <c r="K122" s="73">
        <f>SUM(K123:K124)</f>
        <v>0</v>
      </c>
      <c r="L122" s="73"/>
      <c r="M122" s="73"/>
      <c r="N122" s="73"/>
      <c r="O122" s="281"/>
      <c r="P122" s="281"/>
      <c r="Q122" s="146"/>
    </row>
    <row r="123" spans="1:17" ht="13.2" x14ac:dyDescent="0.25">
      <c r="A123" s="165" t="s">
        <v>627</v>
      </c>
      <c r="B123" s="180"/>
      <c r="C123" s="181" t="s">
        <v>628</v>
      </c>
      <c r="D123" s="182">
        <v>2</v>
      </c>
      <c r="E123" s="182" t="s">
        <v>121</v>
      </c>
      <c r="F123" s="184">
        <v>250000</v>
      </c>
      <c r="G123" s="184">
        <f>ROUNDDOWN(D123*F123,-3)</f>
        <v>500000</v>
      </c>
      <c r="H123" s="184" t="b">
        <f>G123='[5]Pvt SP2D Pusdik'!B124</f>
        <v>1</v>
      </c>
      <c r="I123" s="184">
        <f>'[5]Pvt SP2D Pusdik'!C124</f>
        <v>183262</v>
      </c>
      <c r="J123" s="184">
        <f t="shared" ref="J123:K124" si="75">G123-I123</f>
        <v>316738</v>
      </c>
      <c r="K123" s="184"/>
      <c r="L123" s="184"/>
      <c r="M123" s="184"/>
      <c r="N123" s="184"/>
      <c r="O123" s="281"/>
      <c r="P123" s="281"/>
      <c r="Q123" s="146"/>
    </row>
    <row r="124" spans="1:17" ht="13.2" x14ac:dyDescent="0.25">
      <c r="A124" s="191" t="s">
        <v>629</v>
      </c>
      <c r="B124" s="180"/>
      <c r="C124" s="181" t="s">
        <v>630</v>
      </c>
      <c r="D124" s="182">
        <v>1</v>
      </c>
      <c r="E124" s="182" t="s">
        <v>121</v>
      </c>
      <c r="F124" s="184">
        <v>8000000</v>
      </c>
      <c r="G124" s="184">
        <f>ROUNDDOWN(D124*F124,-3)</f>
        <v>8000000</v>
      </c>
      <c r="H124" s="184" t="b">
        <f>G124='[5]Pvt SP2D Pusdik'!B125</f>
        <v>1</v>
      </c>
      <c r="I124" s="184">
        <f>'[5]Pvt SP2D Pusdik'!C125</f>
        <v>0</v>
      </c>
      <c r="J124" s="184">
        <f t="shared" si="75"/>
        <v>8000000</v>
      </c>
      <c r="K124" s="184"/>
      <c r="L124" s="184">
        <f t="shared" ref="K124:L124" si="76">L125</f>
        <v>0</v>
      </c>
      <c r="M124" s="184" t="e" cm="1">
        <f t="array" ref="M124">SUM(_xlfn._xlws.FILTER([6]!Draft_SPBY[Jumlah],[6]!Draft_SPBY[MAK4]=A124,0))</f>
        <v>#REF!</v>
      </c>
      <c r="N124" s="184" t="e">
        <f>L124-M124</f>
        <v>#REF!</v>
      </c>
      <c r="O124" s="281"/>
      <c r="P124" s="281"/>
      <c r="Q124" s="146"/>
    </row>
    <row r="125" spans="1:17" ht="13.2" x14ac:dyDescent="0.25">
      <c r="A125" s="165" t="s">
        <v>631</v>
      </c>
      <c r="B125" s="192" t="s">
        <v>537</v>
      </c>
      <c r="C125" s="80" t="s">
        <v>36</v>
      </c>
      <c r="D125" s="79"/>
      <c r="E125" s="79"/>
      <c r="F125" s="81"/>
      <c r="G125" s="81">
        <f>G126</f>
        <v>119749000</v>
      </c>
      <c r="H125" s="81" t="b">
        <f>G125='[5]Pvt SP2D Pusdik'!B126</f>
        <v>1</v>
      </c>
      <c r="I125" s="81">
        <f>'[5]Pvt SP2D Pusdik'!C126</f>
        <v>10752330</v>
      </c>
      <c r="J125" s="81">
        <f>J126</f>
        <v>108996670</v>
      </c>
      <c r="K125" s="81">
        <f>K126</f>
        <v>0</v>
      </c>
      <c r="L125" s="81"/>
      <c r="M125" s="81"/>
      <c r="N125" s="81"/>
      <c r="O125" s="281"/>
      <c r="P125" s="281"/>
      <c r="Q125" s="146"/>
    </row>
    <row r="126" spans="1:17" ht="13.2" x14ac:dyDescent="0.25">
      <c r="A126" s="217" t="s">
        <v>632</v>
      </c>
      <c r="B126" s="180"/>
      <c r="C126" s="181" t="s">
        <v>633</v>
      </c>
      <c r="D126" s="182">
        <v>20</v>
      </c>
      <c r="E126" s="182" t="s">
        <v>27</v>
      </c>
      <c r="F126" s="184">
        <v>5987450</v>
      </c>
      <c r="G126" s="184">
        <f>ROUNDDOWN(D126*F126,-3)</f>
        <v>119749000</v>
      </c>
      <c r="H126" s="184" t="b">
        <f>G126='[5]Pvt SP2D Pusdik'!B127</f>
        <v>1</v>
      </c>
      <c r="I126" s="184">
        <f>'[5]Pvt SP2D Pusdik'!C127</f>
        <v>10752330</v>
      </c>
      <c r="J126" s="184">
        <f>G126-I126</f>
        <v>108996670</v>
      </c>
      <c r="K126" s="184"/>
      <c r="L126" s="184">
        <f t="shared" ref="K126:L126" si="77">L127</f>
        <v>0</v>
      </c>
      <c r="M126" s="184" t="e" cm="1">
        <f t="array" ref="M126">SUM(_xlfn._xlws.FILTER([6]!Draft_SPBY[Jumlah],[6]!Draft_SPBY[MAK4]=A126,0))</f>
        <v>#REF!</v>
      </c>
      <c r="N126" s="184" t="e">
        <f>L126-M126</f>
        <v>#REF!</v>
      </c>
      <c r="O126" s="281"/>
      <c r="P126" s="281"/>
      <c r="Q126" s="146"/>
    </row>
    <row r="127" spans="1:17" ht="13.2" x14ac:dyDescent="0.25">
      <c r="A127" s="165" t="s">
        <v>952</v>
      </c>
      <c r="B127" s="212" t="s">
        <v>39</v>
      </c>
      <c r="C127" s="213" t="s">
        <v>953</v>
      </c>
      <c r="D127" s="214"/>
      <c r="E127" s="214"/>
      <c r="F127" s="215"/>
      <c r="G127" s="215">
        <f>SUM(G128,G134)</f>
        <v>63060000</v>
      </c>
      <c r="H127" s="215" t="b">
        <f>G127='[5]Pvt SP2D Pusdik'!B128</f>
        <v>1</v>
      </c>
      <c r="I127" s="215">
        <f>'[5]Pvt SP2D Pusdik'!C128</f>
        <v>0</v>
      </c>
      <c r="J127" s="215">
        <f>SUM(J128,J134)</f>
        <v>63060000</v>
      </c>
      <c r="K127" s="215">
        <f>SUM(K128,K134)</f>
        <v>0</v>
      </c>
      <c r="L127" s="215"/>
      <c r="M127" s="215"/>
      <c r="N127" s="215"/>
      <c r="O127" s="281" t="s">
        <v>506</v>
      </c>
      <c r="P127" s="281" t="s">
        <v>507</v>
      </c>
      <c r="Q127" s="146"/>
    </row>
    <row r="128" spans="1:17" ht="13.2" x14ac:dyDescent="0.25">
      <c r="A128" s="165" t="s">
        <v>954</v>
      </c>
      <c r="B128" s="216" t="s">
        <v>535</v>
      </c>
      <c r="C128" s="104" t="s">
        <v>25</v>
      </c>
      <c r="D128" s="103"/>
      <c r="E128" s="103"/>
      <c r="F128" s="105"/>
      <c r="G128" s="105">
        <f>SUM(G129:G133)</f>
        <v>14700000</v>
      </c>
      <c r="H128" s="105" t="b">
        <f>G128='[5]Pvt SP2D Pusdik'!B129</f>
        <v>1</v>
      </c>
      <c r="I128" s="105">
        <f>'[5]Pvt SP2D Pusdik'!C129</f>
        <v>0</v>
      </c>
      <c r="J128" s="105">
        <f>SUM(J129:J133)</f>
        <v>14700000</v>
      </c>
      <c r="K128" s="105">
        <f>SUM(K129:K133)</f>
        <v>0</v>
      </c>
      <c r="L128" s="105">
        <f t="shared" ref="K128:N128" si="78">L129</f>
        <v>0</v>
      </c>
      <c r="M128" s="105" t="e">
        <f t="shared" si="78"/>
        <v>#REF!</v>
      </c>
      <c r="N128" s="105" t="e">
        <f t="shared" si="78"/>
        <v>#REF!</v>
      </c>
      <c r="O128" s="281"/>
      <c r="P128" s="281"/>
      <c r="Q128" s="146"/>
    </row>
    <row r="129" spans="1:17" ht="13.2" x14ac:dyDescent="0.25">
      <c r="A129" s="165" t="s">
        <v>955</v>
      </c>
      <c r="B129" s="180"/>
      <c r="C129" s="181" t="s">
        <v>564</v>
      </c>
      <c r="D129" s="218">
        <v>36</v>
      </c>
      <c r="E129" s="182" t="s">
        <v>27</v>
      </c>
      <c r="F129" s="184">
        <v>75000</v>
      </c>
      <c r="G129" s="184">
        <f>ROUNDDOWN(D129*F129,-3)</f>
        <v>2700000</v>
      </c>
      <c r="H129" s="184" t="b">
        <f>G129='[5]Pvt SP2D Pusdik'!B130</f>
        <v>1</v>
      </c>
      <c r="I129" s="184">
        <f>'[5]Pvt SP2D Pusdik'!C130</f>
        <v>0</v>
      </c>
      <c r="J129" s="184">
        <f t="shared" ref="J129:K133" si="79">G129-I129</f>
        <v>2700000</v>
      </c>
      <c r="K129" s="184"/>
      <c r="L129" s="184">
        <f t="shared" ref="K129:L129" si="80">SUM(L130,L140,L149,L161,L171,L183,L195,L205,L213)</f>
        <v>0</v>
      </c>
      <c r="M129" s="184" t="e">
        <f t="shared" ref="M129:N129" si="81">SUM(M130,M140,M149,M161,M171,M183,M195,M205,M213)</f>
        <v>#REF!</v>
      </c>
      <c r="N129" s="184" t="e">
        <f t="shared" si="81"/>
        <v>#REF!</v>
      </c>
      <c r="O129" s="281"/>
      <c r="P129" s="281"/>
      <c r="Q129" s="146"/>
    </row>
    <row r="130" spans="1:17" ht="13.2" x14ac:dyDescent="0.25">
      <c r="A130" s="165" t="s">
        <v>956</v>
      </c>
      <c r="B130" s="180"/>
      <c r="C130" s="181" t="s">
        <v>565</v>
      </c>
      <c r="D130" s="218">
        <v>2</v>
      </c>
      <c r="E130" s="182" t="s">
        <v>121</v>
      </c>
      <c r="F130" s="184">
        <v>1500000</v>
      </c>
      <c r="G130" s="184">
        <f>ROUNDDOWN(D130*F130,-3)</f>
        <v>3000000</v>
      </c>
      <c r="H130" s="184" t="b">
        <f>G130='[5]Pvt SP2D Pusdik'!B131</f>
        <v>1</v>
      </c>
      <c r="I130" s="184">
        <f>'[5]Pvt SP2D Pusdik'!C131</f>
        <v>0</v>
      </c>
      <c r="J130" s="184">
        <f t="shared" si="79"/>
        <v>3000000</v>
      </c>
      <c r="K130" s="184"/>
      <c r="L130" s="184">
        <f t="shared" ref="K130:L130" si="82">SUM(L131,L136,L138)</f>
        <v>0</v>
      </c>
      <c r="M130" s="184" t="e">
        <f t="shared" ref="M130:N130" si="83">SUM(M131,M136,M138)</f>
        <v>#REF!</v>
      </c>
      <c r="N130" s="184" t="e">
        <f t="shared" si="83"/>
        <v>#REF!</v>
      </c>
      <c r="O130" s="281"/>
      <c r="P130" s="281"/>
      <c r="Q130" s="146"/>
    </row>
    <row r="131" spans="1:17" ht="13.2" x14ac:dyDescent="0.25">
      <c r="A131" s="165" t="s">
        <v>957</v>
      </c>
      <c r="B131" s="180"/>
      <c r="C131" s="181" t="s">
        <v>566</v>
      </c>
      <c r="D131" s="218">
        <v>2</v>
      </c>
      <c r="E131" s="182" t="s">
        <v>121</v>
      </c>
      <c r="F131" s="184">
        <v>1500000</v>
      </c>
      <c r="G131" s="184">
        <f>ROUNDDOWN(D131*F131,-3)</f>
        <v>3000000</v>
      </c>
      <c r="H131" s="184" t="b">
        <f>G131='[5]Pvt SP2D Pusdik'!B132</f>
        <v>1</v>
      </c>
      <c r="I131" s="184">
        <f>'[5]Pvt SP2D Pusdik'!C132</f>
        <v>0</v>
      </c>
      <c r="J131" s="184">
        <f t="shared" si="79"/>
        <v>3000000</v>
      </c>
      <c r="K131" s="184"/>
      <c r="L131" s="184">
        <f t="shared" ref="K131:L131" si="84">SUM(L132:L135)</f>
        <v>0</v>
      </c>
      <c r="M131" s="184" t="e" cm="1">
        <f t="array" ref="M131">SUM(_xlfn._xlws.FILTER([6]!Draft_SPBY[Jumlah],[6]!Draft_SPBY[MAK4]=A131,0))</f>
        <v>#REF!</v>
      </c>
      <c r="N131" s="184" t="e">
        <f>L131-M131</f>
        <v>#REF!</v>
      </c>
      <c r="O131" s="281"/>
      <c r="P131" s="281"/>
      <c r="Q131" s="146"/>
    </row>
    <row r="132" spans="1:17" ht="13.2" x14ac:dyDescent="0.25">
      <c r="A132" s="165" t="s">
        <v>958</v>
      </c>
      <c r="B132" s="180"/>
      <c r="C132" s="181" t="s">
        <v>567</v>
      </c>
      <c r="D132" s="218">
        <v>2</v>
      </c>
      <c r="E132" s="182" t="s">
        <v>121</v>
      </c>
      <c r="F132" s="184">
        <v>1000000</v>
      </c>
      <c r="G132" s="184">
        <f>ROUNDDOWN(D132*F132,-3)</f>
        <v>2000000</v>
      </c>
      <c r="H132" s="184" t="b">
        <f>G132='[5]Pvt SP2D Pusdik'!B133</f>
        <v>1</v>
      </c>
      <c r="I132" s="184">
        <f>'[5]Pvt SP2D Pusdik'!C133</f>
        <v>0</v>
      </c>
      <c r="J132" s="184">
        <f t="shared" si="79"/>
        <v>2000000</v>
      </c>
      <c r="K132" s="184"/>
      <c r="L132" s="184"/>
      <c r="M132" s="184"/>
      <c r="N132" s="184"/>
      <c r="O132" s="281"/>
      <c r="P132" s="281"/>
      <c r="Q132" s="146"/>
    </row>
    <row r="133" spans="1:17" ht="13.2" x14ac:dyDescent="0.25">
      <c r="A133" s="165" t="s">
        <v>959</v>
      </c>
      <c r="B133" s="180"/>
      <c r="C133" s="181" t="s">
        <v>823</v>
      </c>
      <c r="D133" s="218">
        <v>20</v>
      </c>
      <c r="E133" s="182" t="s">
        <v>60</v>
      </c>
      <c r="F133" s="184">
        <v>200000</v>
      </c>
      <c r="G133" s="184">
        <f>ROUNDDOWN(D133*F133,-3)</f>
        <v>4000000</v>
      </c>
      <c r="H133" s="184" t="b">
        <f>G133='[5]Pvt SP2D Pusdik'!B134</f>
        <v>1</v>
      </c>
      <c r="I133" s="184">
        <f>'[5]Pvt SP2D Pusdik'!C134</f>
        <v>0</v>
      </c>
      <c r="J133" s="184">
        <f t="shared" si="79"/>
        <v>4000000</v>
      </c>
      <c r="K133" s="184"/>
      <c r="L133" s="184"/>
      <c r="M133" s="184"/>
      <c r="N133" s="184"/>
      <c r="O133" s="281"/>
      <c r="P133" s="281"/>
      <c r="Q133" s="146"/>
    </row>
    <row r="134" spans="1:17" ht="13.2" x14ac:dyDescent="0.25">
      <c r="A134" s="219" t="s">
        <v>960</v>
      </c>
      <c r="B134" s="192" t="s">
        <v>537</v>
      </c>
      <c r="C134" s="80" t="s">
        <v>36</v>
      </c>
      <c r="D134" s="79"/>
      <c r="E134" s="79"/>
      <c r="F134" s="81"/>
      <c r="G134" s="81">
        <f>SUM(G135:G135)</f>
        <v>48360000</v>
      </c>
      <c r="H134" s="81" t="b">
        <f>G134='[5]Pvt SP2D Pusdik'!B135</f>
        <v>1</v>
      </c>
      <c r="I134" s="81">
        <f>'[5]Pvt SP2D Pusdik'!C135</f>
        <v>0</v>
      </c>
      <c r="J134" s="81">
        <f>SUM(J135:J135)</f>
        <v>48360000</v>
      </c>
      <c r="K134" s="81">
        <f>SUM(K135:K135)</f>
        <v>0</v>
      </c>
      <c r="L134" s="81"/>
      <c r="M134" s="81"/>
      <c r="N134" s="81"/>
      <c r="O134" s="281"/>
      <c r="P134" s="281"/>
      <c r="Q134" s="146"/>
    </row>
    <row r="135" spans="1:17" ht="13.2" x14ac:dyDescent="0.25">
      <c r="A135" s="217" t="s">
        <v>961</v>
      </c>
      <c r="B135" s="180"/>
      <c r="C135" s="181" t="s">
        <v>962</v>
      </c>
      <c r="D135" s="218">
        <v>24</v>
      </c>
      <c r="E135" s="182" t="s">
        <v>27</v>
      </c>
      <c r="F135" s="184">
        <v>2015000</v>
      </c>
      <c r="G135" s="184">
        <f>ROUNDDOWN(D135*F135,-3)</f>
        <v>48360000</v>
      </c>
      <c r="H135" s="184" t="b">
        <f>G135='[5]Pvt SP2D Pusdik'!B136</f>
        <v>1</v>
      </c>
      <c r="I135" s="184">
        <f>'[5]Pvt SP2D Pusdik'!C136</f>
        <v>0</v>
      </c>
      <c r="J135" s="184">
        <f>G135-I135</f>
        <v>48360000</v>
      </c>
      <c r="K135" s="184"/>
      <c r="L135" s="184"/>
      <c r="M135" s="184"/>
      <c r="N135" s="184"/>
      <c r="O135" s="281"/>
      <c r="P135" s="281"/>
      <c r="Q135" s="146"/>
    </row>
    <row r="136" spans="1:17" ht="13.2" x14ac:dyDescent="0.25">
      <c r="A136" s="165" t="s">
        <v>130</v>
      </c>
      <c r="B136" s="207" t="s">
        <v>131</v>
      </c>
      <c r="C136" s="101" t="s">
        <v>132</v>
      </c>
      <c r="D136" s="100">
        <v>1</v>
      </c>
      <c r="E136" s="100" t="s">
        <v>124</v>
      </c>
      <c r="F136" s="102"/>
      <c r="G136" s="102">
        <f>G137</f>
        <v>1252086000</v>
      </c>
      <c r="H136" s="102" t="b">
        <f>G136='[5]Pvt SP2D Pusdik'!B137</f>
        <v>1</v>
      </c>
      <c r="I136" s="102">
        <f>'[5]Pvt SP2D Pusdik'!C137</f>
        <v>422228742</v>
      </c>
      <c r="J136" s="102">
        <f>J137</f>
        <v>829857258</v>
      </c>
      <c r="K136" s="102">
        <f>K137</f>
        <v>0</v>
      </c>
      <c r="L136" s="102">
        <f t="shared" ref="K136:L136" si="85">L137</f>
        <v>0</v>
      </c>
      <c r="M136" s="102" t="e" cm="1">
        <f t="array" ref="M136">SUM(_xlfn._xlws.FILTER([6]!Draft_SPBY[Jumlah],[6]!Draft_SPBY[MAK4]=A136,0))</f>
        <v>#REF!</v>
      </c>
      <c r="N136" s="102" t="e">
        <f>L136-M136</f>
        <v>#REF!</v>
      </c>
      <c r="O136" s="281"/>
      <c r="P136" s="281"/>
      <c r="Q136" s="146"/>
    </row>
    <row r="137" spans="1:17" ht="26.4" x14ac:dyDescent="0.25">
      <c r="A137" s="165" t="s">
        <v>133</v>
      </c>
      <c r="B137" s="220" t="s">
        <v>612</v>
      </c>
      <c r="C137" s="221" t="s">
        <v>134</v>
      </c>
      <c r="D137" s="222"/>
      <c r="E137" s="222" t="s">
        <v>563</v>
      </c>
      <c r="F137" s="223"/>
      <c r="G137" s="223">
        <f>SUM(G138,G148,G157,G169,G180,G194,G206,G217,G225,G233)</f>
        <v>1252086000</v>
      </c>
      <c r="H137" s="223" t="b">
        <f>G137='[5]Pvt SP2D Pusdik'!B138</f>
        <v>1</v>
      </c>
      <c r="I137" s="223">
        <f>'[5]Pvt SP2D Pusdik'!C138</f>
        <v>422228742</v>
      </c>
      <c r="J137" s="223">
        <f>SUM(J138,J148,J157,J169,J180,J194,J206,J217,J225,J233)</f>
        <v>829857258</v>
      </c>
      <c r="K137" s="223">
        <f>SUM(K138,K148,K157,K169,K180,K194,K206,K217,K225,K233)</f>
        <v>0</v>
      </c>
      <c r="L137" s="223"/>
      <c r="M137" s="223"/>
      <c r="N137" s="223"/>
      <c r="O137" s="281"/>
      <c r="P137" s="281"/>
      <c r="Q137" s="146"/>
    </row>
    <row r="138" spans="1:17" ht="13.2" x14ac:dyDescent="0.25">
      <c r="A138" s="165" t="s">
        <v>135</v>
      </c>
      <c r="B138" s="194" t="s">
        <v>22</v>
      </c>
      <c r="C138" s="195" t="s">
        <v>634</v>
      </c>
      <c r="D138" s="196"/>
      <c r="E138" s="196"/>
      <c r="F138" s="197"/>
      <c r="G138" s="197">
        <f>SUM(G139,G144,G146)</f>
        <v>61900000</v>
      </c>
      <c r="H138" s="197" t="b">
        <f>G138='[5]Pvt SP2D Pusdik'!B139</f>
        <v>1</v>
      </c>
      <c r="I138" s="197">
        <f>'[5]Pvt SP2D Pusdik'!C139</f>
        <v>28785195</v>
      </c>
      <c r="J138" s="197">
        <f>SUM(J139,J144,J146)</f>
        <v>33114805</v>
      </c>
      <c r="K138" s="197">
        <f>SUM(K139,K144,K146)</f>
        <v>0</v>
      </c>
      <c r="L138" s="197">
        <f t="shared" ref="K138:L138" si="86">L139</f>
        <v>0</v>
      </c>
      <c r="M138" s="197" t="e" cm="1">
        <f t="array" ref="M138">SUM(_xlfn._xlws.FILTER([6]!Draft_SPBY[Jumlah],[6]!Draft_SPBY[MAK4]=A138,0))</f>
        <v>#REF!</v>
      </c>
      <c r="N138" s="197" t="e">
        <f>L138-M138</f>
        <v>#REF!</v>
      </c>
      <c r="O138" s="281" t="s">
        <v>504</v>
      </c>
      <c r="P138" s="281" t="s">
        <v>505</v>
      </c>
      <c r="Q138" s="146"/>
    </row>
    <row r="139" spans="1:17" ht="13.2" x14ac:dyDescent="0.25">
      <c r="A139" s="165" t="s">
        <v>136</v>
      </c>
      <c r="B139" s="179" t="s">
        <v>535</v>
      </c>
      <c r="C139" s="72" t="s">
        <v>25</v>
      </c>
      <c r="D139" s="71"/>
      <c r="E139" s="71"/>
      <c r="F139" s="73"/>
      <c r="G139" s="73">
        <f>SUM(G140:G143)</f>
        <v>15000000</v>
      </c>
      <c r="H139" s="73" t="b">
        <f>G139='[5]Pvt SP2D Pusdik'!B140</f>
        <v>1</v>
      </c>
      <c r="I139" s="73">
        <f>'[5]Pvt SP2D Pusdik'!C140</f>
        <v>4992850</v>
      </c>
      <c r="J139" s="73">
        <f>SUM(J140:J143)</f>
        <v>10007150</v>
      </c>
      <c r="K139" s="73">
        <f>SUM(K140:K143)</f>
        <v>0</v>
      </c>
      <c r="L139" s="73"/>
      <c r="M139" s="73"/>
      <c r="N139" s="73"/>
      <c r="O139" s="281"/>
      <c r="P139" s="281"/>
      <c r="Q139" s="146"/>
    </row>
    <row r="140" spans="1:17" ht="13.2" x14ac:dyDescent="0.25">
      <c r="A140" s="165" t="s">
        <v>137</v>
      </c>
      <c r="B140" s="180"/>
      <c r="C140" s="181" t="s">
        <v>635</v>
      </c>
      <c r="D140" s="182">
        <v>3</v>
      </c>
      <c r="E140" s="182" t="s">
        <v>121</v>
      </c>
      <c r="F140" s="184">
        <v>1500000</v>
      </c>
      <c r="G140" s="184">
        <f>ROUNDDOWN(D140*F140,-3)</f>
        <v>4500000</v>
      </c>
      <c r="H140" s="184" t="b">
        <f>G140='[5]Pvt SP2D Pusdik'!B141</f>
        <v>1</v>
      </c>
      <c r="I140" s="184">
        <f>'[5]Pvt SP2D Pusdik'!C141</f>
        <v>1495000</v>
      </c>
      <c r="J140" s="184">
        <f t="shared" ref="J140:K143" si="87">G140-I140</f>
        <v>3005000</v>
      </c>
      <c r="K140" s="184"/>
      <c r="L140" s="184">
        <f t="shared" ref="K140:L140" si="88">SUM(L141,L144,L146)</f>
        <v>0</v>
      </c>
      <c r="M140" s="184" t="e">
        <f t="shared" ref="M140:N140" si="89">SUM(M141,M144,M146)</f>
        <v>#REF!</v>
      </c>
      <c r="N140" s="184" t="e">
        <f t="shared" si="89"/>
        <v>#REF!</v>
      </c>
      <c r="O140" s="281"/>
      <c r="P140" s="281"/>
      <c r="Q140" s="146"/>
    </row>
    <row r="141" spans="1:17" ht="13.2" x14ac:dyDescent="0.25">
      <c r="A141" s="165" t="s">
        <v>138</v>
      </c>
      <c r="B141" s="180"/>
      <c r="C141" s="181" t="s">
        <v>572</v>
      </c>
      <c r="D141" s="182">
        <v>3</v>
      </c>
      <c r="E141" s="182" t="s">
        <v>121</v>
      </c>
      <c r="F141" s="184">
        <v>1500000</v>
      </c>
      <c r="G141" s="184">
        <f>ROUNDDOWN(D141*F141,-3)</f>
        <v>4500000</v>
      </c>
      <c r="H141" s="184" t="b">
        <f>G141='[5]Pvt SP2D Pusdik'!B142</f>
        <v>1</v>
      </c>
      <c r="I141" s="184">
        <f>'[5]Pvt SP2D Pusdik'!C142</f>
        <v>1500000</v>
      </c>
      <c r="J141" s="184">
        <f t="shared" si="87"/>
        <v>3000000</v>
      </c>
      <c r="K141" s="184"/>
      <c r="L141" s="184">
        <f t="shared" ref="K141:L141" si="90">SUM(L142:L143)</f>
        <v>0</v>
      </c>
      <c r="M141" s="184" t="e" cm="1">
        <f t="array" ref="M141">SUM(_xlfn._xlws.FILTER([6]!Draft_SPBY[Jumlah],[6]!Draft_SPBY[MAK4]=A141,0))</f>
        <v>#REF!</v>
      </c>
      <c r="N141" s="184" t="e">
        <f>L141-M141</f>
        <v>#REF!</v>
      </c>
      <c r="O141" s="281"/>
      <c r="P141" s="281"/>
      <c r="Q141" s="146"/>
    </row>
    <row r="142" spans="1:17" ht="13.2" x14ac:dyDescent="0.25">
      <c r="A142" s="165" t="s">
        <v>139</v>
      </c>
      <c r="B142" s="180"/>
      <c r="C142" s="181" t="s">
        <v>573</v>
      </c>
      <c r="D142" s="182">
        <v>3</v>
      </c>
      <c r="E142" s="182" t="s">
        <v>121</v>
      </c>
      <c r="F142" s="184">
        <v>1000000</v>
      </c>
      <c r="G142" s="184">
        <f>ROUNDDOWN(D142*F142,-3)</f>
        <v>3000000</v>
      </c>
      <c r="H142" s="184" t="b">
        <f>G142='[5]Pvt SP2D Pusdik'!B143</f>
        <v>1</v>
      </c>
      <c r="I142" s="184">
        <f>'[5]Pvt SP2D Pusdik'!C143</f>
        <v>998000</v>
      </c>
      <c r="J142" s="184">
        <f t="shared" si="87"/>
        <v>2002000</v>
      </c>
      <c r="K142" s="184"/>
      <c r="L142" s="184"/>
      <c r="M142" s="184"/>
      <c r="N142" s="184"/>
      <c r="O142" s="281"/>
      <c r="P142" s="281"/>
      <c r="Q142" s="146"/>
    </row>
    <row r="143" spans="1:17" ht="13.2" x14ac:dyDescent="0.25">
      <c r="A143" s="165" t="s">
        <v>636</v>
      </c>
      <c r="B143" s="180"/>
      <c r="C143" s="181" t="s">
        <v>637</v>
      </c>
      <c r="D143" s="182">
        <v>6</v>
      </c>
      <c r="E143" s="182" t="s">
        <v>638</v>
      </c>
      <c r="F143" s="184">
        <v>500000</v>
      </c>
      <c r="G143" s="184">
        <f>ROUNDDOWN(D143*F143,-3)</f>
        <v>3000000</v>
      </c>
      <c r="H143" s="184" t="b">
        <f>G143='[5]Pvt SP2D Pusdik'!B144</f>
        <v>1</v>
      </c>
      <c r="I143" s="184">
        <f>'[5]Pvt SP2D Pusdik'!C144</f>
        <v>999850</v>
      </c>
      <c r="J143" s="184">
        <f t="shared" si="87"/>
        <v>2000150</v>
      </c>
      <c r="K143" s="184"/>
      <c r="L143" s="184"/>
      <c r="M143" s="184"/>
      <c r="N143" s="184"/>
      <c r="O143" s="281"/>
      <c r="P143" s="281"/>
      <c r="Q143" s="146"/>
    </row>
    <row r="144" spans="1:17" ht="13.2" x14ac:dyDescent="0.25">
      <c r="A144" s="165" t="s">
        <v>140</v>
      </c>
      <c r="B144" s="192" t="s">
        <v>537</v>
      </c>
      <c r="C144" s="80" t="s">
        <v>36</v>
      </c>
      <c r="D144" s="79"/>
      <c r="E144" s="79"/>
      <c r="F144" s="81"/>
      <c r="G144" s="81">
        <f>G145</f>
        <v>44800000</v>
      </c>
      <c r="H144" s="81" t="b">
        <f>G144='[5]Pvt SP2D Pusdik'!B145</f>
        <v>1</v>
      </c>
      <c r="I144" s="81">
        <f>'[5]Pvt SP2D Pusdik'!C145</f>
        <v>22892345</v>
      </c>
      <c r="J144" s="81">
        <f>J145</f>
        <v>21907655</v>
      </c>
      <c r="K144" s="81">
        <f>K145</f>
        <v>0</v>
      </c>
      <c r="L144" s="81">
        <f t="shared" ref="K144:L144" si="91">L145</f>
        <v>0</v>
      </c>
      <c r="M144" s="81" t="e" cm="1">
        <f t="array" ref="M144">SUM(_xlfn._xlws.FILTER([6]!Draft_SPBY[Jumlah],[6]!Draft_SPBY[MAK4]=A144,0))</f>
        <v>#REF!</v>
      </c>
      <c r="N144" s="81" t="e">
        <f>L144-M144</f>
        <v>#REF!</v>
      </c>
      <c r="O144" s="281"/>
      <c r="P144" s="281"/>
      <c r="Q144" s="146"/>
    </row>
    <row r="145" spans="1:17" ht="13.2" x14ac:dyDescent="0.25">
      <c r="A145" s="165" t="s">
        <v>141</v>
      </c>
      <c r="B145" s="180"/>
      <c r="C145" s="181" t="s">
        <v>639</v>
      </c>
      <c r="D145" s="182">
        <v>8</v>
      </c>
      <c r="E145" s="182" t="s">
        <v>27</v>
      </c>
      <c r="F145" s="184">
        <v>5600000</v>
      </c>
      <c r="G145" s="184">
        <f>ROUNDDOWN(D145*F145,-3)</f>
        <v>44800000</v>
      </c>
      <c r="H145" s="184" t="b">
        <f>G145='[5]Pvt SP2D Pusdik'!B146</f>
        <v>1</v>
      </c>
      <c r="I145" s="184">
        <f>'[5]Pvt SP2D Pusdik'!C146</f>
        <v>22892345</v>
      </c>
      <c r="J145" s="184">
        <f>G145-I145</f>
        <v>21907655</v>
      </c>
      <c r="K145" s="184"/>
      <c r="L145" s="184"/>
      <c r="M145" s="184"/>
      <c r="N145" s="184"/>
      <c r="O145" s="281"/>
      <c r="P145" s="281"/>
      <c r="Q145" s="146"/>
    </row>
    <row r="146" spans="1:17" ht="13.2" x14ac:dyDescent="0.25">
      <c r="A146" s="165" t="s">
        <v>142</v>
      </c>
      <c r="B146" s="186" t="s">
        <v>589</v>
      </c>
      <c r="C146" s="77" t="s">
        <v>81</v>
      </c>
      <c r="D146" s="76"/>
      <c r="E146" s="76"/>
      <c r="F146" s="78"/>
      <c r="G146" s="78">
        <f>G147</f>
        <v>2100000</v>
      </c>
      <c r="H146" s="78" t="b">
        <f>G146='[5]Pvt SP2D Pusdik'!B147</f>
        <v>1</v>
      </c>
      <c r="I146" s="78">
        <f>'[5]Pvt SP2D Pusdik'!C147</f>
        <v>900000</v>
      </c>
      <c r="J146" s="78">
        <f>J147</f>
        <v>1200000</v>
      </c>
      <c r="K146" s="78">
        <f>K147</f>
        <v>0</v>
      </c>
      <c r="L146" s="78">
        <f t="shared" ref="K146:L146" si="92">SUM(L147:L148)</f>
        <v>0</v>
      </c>
      <c r="M146" s="78" t="e" cm="1">
        <f t="array" ref="M146">SUM(_xlfn._xlws.FILTER([6]!Draft_SPBY[Jumlah],[6]!Draft_SPBY[MAK4]=A146,0))</f>
        <v>#REF!</v>
      </c>
      <c r="N146" s="78" t="e">
        <f>L146-M146</f>
        <v>#REF!</v>
      </c>
      <c r="O146" s="281"/>
      <c r="P146" s="281"/>
      <c r="Q146" s="146"/>
    </row>
    <row r="147" spans="1:17" ht="13.2" x14ac:dyDescent="0.25">
      <c r="A147" s="165" t="s">
        <v>143</v>
      </c>
      <c r="B147" s="180"/>
      <c r="C147" s="181" t="s">
        <v>640</v>
      </c>
      <c r="D147" s="182">
        <v>14</v>
      </c>
      <c r="E147" s="182" t="s">
        <v>27</v>
      </c>
      <c r="F147" s="184">
        <v>150000</v>
      </c>
      <c r="G147" s="184">
        <f>ROUNDDOWN(D147*F147,-3)</f>
        <v>2100000</v>
      </c>
      <c r="H147" s="184" t="b">
        <f>G147='[5]Pvt SP2D Pusdik'!B148</f>
        <v>1</v>
      </c>
      <c r="I147" s="184">
        <f>'[5]Pvt SP2D Pusdik'!C148</f>
        <v>900000</v>
      </c>
      <c r="J147" s="184">
        <f>G147-I147</f>
        <v>1200000</v>
      </c>
      <c r="K147" s="184"/>
      <c r="L147" s="184"/>
      <c r="M147" s="184"/>
      <c r="N147" s="184"/>
      <c r="O147" s="281"/>
      <c r="P147" s="281"/>
      <c r="Q147" s="146"/>
    </row>
    <row r="148" spans="1:17" ht="13.2" x14ac:dyDescent="0.25">
      <c r="A148" s="165" t="s">
        <v>144</v>
      </c>
      <c r="B148" s="224" t="s">
        <v>39</v>
      </c>
      <c r="C148" s="225" t="s">
        <v>963</v>
      </c>
      <c r="D148" s="226"/>
      <c r="E148" s="226"/>
      <c r="F148" s="227"/>
      <c r="G148" s="227">
        <f>SUM(G149,G152,G154)</f>
        <v>498618000</v>
      </c>
      <c r="H148" s="227" t="b">
        <f>G148='[5]Pvt SP2D Pusdik'!B149</f>
        <v>1</v>
      </c>
      <c r="I148" s="227">
        <f>'[5]Pvt SP2D Pusdik'!C149</f>
        <v>172390817</v>
      </c>
      <c r="J148" s="227">
        <f>SUM(J149,J152,J154)</f>
        <v>326227183</v>
      </c>
      <c r="K148" s="227">
        <f>SUM(K149,K152,K154)</f>
        <v>0</v>
      </c>
      <c r="L148" s="227"/>
      <c r="M148" s="227"/>
      <c r="N148" s="227"/>
      <c r="O148" s="281" t="s">
        <v>504</v>
      </c>
      <c r="P148" s="281" t="s">
        <v>505</v>
      </c>
      <c r="Q148" s="146"/>
    </row>
    <row r="149" spans="1:17" ht="13.2" x14ac:dyDescent="0.25">
      <c r="A149" s="165" t="s">
        <v>145</v>
      </c>
      <c r="B149" s="192" t="s">
        <v>535</v>
      </c>
      <c r="C149" s="80" t="s">
        <v>25</v>
      </c>
      <c r="D149" s="79"/>
      <c r="E149" s="79"/>
      <c r="F149" s="81"/>
      <c r="G149" s="81">
        <f>SUM(G150:G151)</f>
        <v>5000000</v>
      </c>
      <c r="H149" s="81" t="b">
        <f>G149='[5]Pvt SP2D Pusdik'!B150</f>
        <v>1</v>
      </c>
      <c r="I149" s="81">
        <f>'[5]Pvt SP2D Pusdik'!C150</f>
        <v>4923000</v>
      </c>
      <c r="J149" s="81">
        <f>SUM(J150:J151)</f>
        <v>77000</v>
      </c>
      <c r="K149" s="81">
        <f>SUM(K150:K151)</f>
        <v>0</v>
      </c>
      <c r="L149" s="81">
        <f t="shared" ref="K149:L149" si="93">SUM(L150,L155,L157,L159)</f>
        <v>0</v>
      </c>
      <c r="M149" s="81" t="e">
        <f t="shared" ref="M149:N149" si="94">SUM(M150,M155,M157,M159)</f>
        <v>#REF!</v>
      </c>
      <c r="N149" s="81" t="e">
        <f t="shared" si="94"/>
        <v>#REF!</v>
      </c>
      <c r="O149" s="281"/>
      <c r="P149" s="281"/>
      <c r="Q149" s="146"/>
    </row>
    <row r="150" spans="1:17" ht="13.2" x14ac:dyDescent="0.25">
      <c r="A150" s="165" t="s">
        <v>146</v>
      </c>
      <c r="B150" s="180"/>
      <c r="C150" s="181" t="s">
        <v>641</v>
      </c>
      <c r="D150" s="182">
        <v>2</v>
      </c>
      <c r="E150" s="182" t="s">
        <v>121</v>
      </c>
      <c r="F150" s="184">
        <v>1500000</v>
      </c>
      <c r="G150" s="184">
        <f>ROUNDDOWN(D150*F150,-3)</f>
        <v>3000000</v>
      </c>
      <c r="H150" s="184" t="b">
        <f>G150='[5]Pvt SP2D Pusdik'!B151</f>
        <v>1</v>
      </c>
      <c r="I150" s="184">
        <f>'[5]Pvt SP2D Pusdik'!C151</f>
        <v>2930000</v>
      </c>
      <c r="J150" s="184">
        <f t="shared" ref="J150:K151" si="95">G150-I150</f>
        <v>70000</v>
      </c>
      <c r="K150" s="184"/>
      <c r="L150" s="184">
        <f t="shared" ref="K150:L150" si="96">SUM(L151:L154)</f>
        <v>0</v>
      </c>
      <c r="M150" s="184" t="e" cm="1">
        <f t="array" ref="M150">SUM(_xlfn._xlws.FILTER([6]!Draft_SPBY[Jumlah],[6]!Draft_SPBY[MAK4]=A150,0))</f>
        <v>#REF!</v>
      </c>
      <c r="N150" s="184" t="e">
        <f>L150-M150</f>
        <v>#REF!</v>
      </c>
      <c r="O150" s="281"/>
      <c r="P150" s="281"/>
      <c r="Q150" s="146"/>
    </row>
    <row r="151" spans="1:17" ht="13.2" x14ac:dyDescent="0.25">
      <c r="A151" s="165" t="s">
        <v>147</v>
      </c>
      <c r="B151" s="180"/>
      <c r="C151" s="181" t="s">
        <v>642</v>
      </c>
      <c r="D151" s="182">
        <v>2</v>
      </c>
      <c r="E151" s="182" t="s">
        <v>121</v>
      </c>
      <c r="F151" s="184">
        <v>1000000</v>
      </c>
      <c r="G151" s="184">
        <f>ROUNDDOWN(D151*F151,-3)</f>
        <v>2000000</v>
      </c>
      <c r="H151" s="184" t="b">
        <f>G151='[5]Pvt SP2D Pusdik'!B152</f>
        <v>1</v>
      </c>
      <c r="I151" s="184">
        <f>'[5]Pvt SP2D Pusdik'!C152</f>
        <v>1993000</v>
      </c>
      <c r="J151" s="184">
        <f t="shared" si="95"/>
        <v>7000</v>
      </c>
      <c r="K151" s="184"/>
      <c r="L151" s="184"/>
      <c r="M151" s="184"/>
      <c r="N151" s="184"/>
      <c r="O151" s="281"/>
      <c r="P151" s="281"/>
      <c r="Q151" s="146"/>
    </row>
    <row r="152" spans="1:17" ht="13.2" x14ac:dyDescent="0.25">
      <c r="A152" s="165" t="s">
        <v>643</v>
      </c>
      <c r="B152" s="186" t="s">
        <v>536</v>
      </c>
      <c r="C152" s="77" t="s">
        <v>74</v>
      </c>
      <c r="D152" s="76"/>
      <c r="E152" s="76"/>
      <c r="F152" s="78"/>
      <c r="G152" s="78">
        <f>G153</f>
        <v>7800000</v>
      </c>
      <c r="H152" s="78" t="b">
        <f>G152='[5]Pvt SP2D Pusdik'!B153</f>
        <v>1</v>
      </c>
      <c r="I152" s="78">
        <f>'[5]Pvt SP2D Pusdik'!C153</f>
        <v>0</v>
      </c>
      <c r="J152" s="78">
        <f>J153</f>
        <v>7800000</v>
      </c>
      <c r="K152" s="78">
        <f>K153</f>
        <v>0</v>
      </c>
      <c r="L152" s="78"/>
      <c r="M152" s="78"/>
      <c r="N152" s="78"/>
      <c r="O152" s="281"/>
      <c r="P152" s="281"/>
      <c r="Q152" s="146"/>
    </row>
    <row r="153" spans="1:17" ht="13.2" x14ac:dyDescent="0.25">
      <c r="A153" s="165" t="s">
        <v>644</v>
      </c>
      <c r="B153" s="180"/>
      <c r="C153" s="181" t="s">
        <v>964</v>
      </c>
      <c r="D153" s="182">
        <v>2</v>
      </c>
      <c r="E153" s="182" t="s">
        <v>121</v>
      </c>
      <c r="F153" s="184">
        <v>3900000</v>
      </c>
      <c r="G153" s="184">
        <f>ROUNDDOWN(D153*F153,-3)</f>
        <v>7800000</v>
      </c>
      <c r="H153" s="184" t="b">
        <f>G153='[5]Pvt SP2D Pusdik'!B154</f>
        <v>1</v>
      </c>
      <c r="I153" s="184">
        <f>'[5]Pvt SP2D Pusdik'!C154</f>
        <v>0</v>
      </c>
      <c r="J153" s="184">
        <f>G153-I153</f>
        <v>7800000</v>
      </c>
      <c r="K153" s="184"/>
      <c r="L153" s="184"/>
      <c r="M153" s="184"/>
      <c r="N153" s="184"/>
      <c r="O153" s="281"/>
      <c r="P153" s="281"/>
      <c r="Q153" s="146"/>
    </row>
    <row r="154" spans="1:17" ht="13.2" x14ac:dyDescent="0.25">
      <c r="A154" s="165" t="s">
        <v>149</v>
      </c>
      <c r="B154" s="179" t="s">
        <v>537</v>
      </c>
      <c r="C154" s="72" t="s">
        <v>36</v>
      </c>
      <c r="D154" s="71"/>
      <c r="E154" s="71"/>
      <c r="F154" s="73"/>
      <c r="G154" s="73">
        <f>SUM(G155:G156)</f>
        <v>485818000</v>
      </c>
      <c r="H154" s="73" t="b">
        <f>G154='[5]Pvt SP2D Pusdik'!B155</f>
        <v>1</v>
      </c>
      <c r="I154" s="73">
        <f>'[5]Pvt SP2D Pusdik'!C155</f>
        <v>167467817</v>
      </c>
      <c r="J154" s="73">
        <f>SUM(J155:J156)</f>
        <v>318350183</v>
      </c>
      <c r="K154" s="73">
        <f>SUM(K155:K156)</f>
        <v>0</v>
      </c>
      <c r="L154" s="73"/>
      <c r="M154" s="73"/>
      <c r="N154" s="73"/>
      <c r="O154" s="281"/>
      <c r="P154" s="281"/>
      <c r="Q154" s="146"/>
    </row>
    <row r="155" spans="1:17" ht="13.2" x14ac:dyDescent="0.25">
      <c r="A155" s="165" t="s">
        <v>150</v>
      </c>
      <c r="B155" s="180"/>
      <c r="C155" s="181" t="s">
        <v>965</v>
      </c>
      <c r="D155" s="182">
        <v>64</v>
      </c>
      <c r="E155" s="182" t="s">
        <v>27</v>
      </c>
      <c r="F155" s="184">
        <v>6578000</v>
      </c>
      <c r="G155" s="184">
        <f>ROUNDDOWN(D155*F155,-3)</f>
        <v>420992000</v>
      </c>
      <c r="H155" s="184" t="b">
        <f>G155='[5]Pvt SP2D Pusdik'!B156</f>
        <v>1</v>
      </c>
      <c r="I155" s="184">
        <f>'[5]Pvt SP2D Pusdik'!C156</f>
        <v>102643742</v>
      </c>
      <c r="J155" s="184">
        <f t="shared" ref="J155:K156" si="97">G155-I155</f>
        <v>318348258</v>
      </c>
      <c r="K155" s="184"/>
      <c r="L155" s="184">
        <f t="shared" ref="K155:L155" si="98">L156</f>
        <v>0</v>
      </c>
      <c r="M155" s="184" t="e" cm="1">
        <f t="array" ref="M155">SUM(_xlfn._xlws.FILTER([6]!Draft_SPBY[Jumlah],[6]!Draft_SPBY[MAK4]=A155,0))</f>
        <v>#REF!</v>
      </c>
      <c r="N155" s="184" t="e">
        <f>L155-M155</f>
        <v>#REF!</v>
      </c>
      <c r="O155" s="281"/>
      <c r="P155" s="281"/>
      <c r="Q155" s="146"/>
    </row>
    <row r="156" spans="1:17" ht="26.4" x14ac:dyDescent="0.25">
      <c r="A156" s="165" t="s">
        <v>151</v>
      </c>
      <c r="B156" s="180"/>
      <c r="C156" s="181" t="s">
        <v>645</v>
      </c>
      <c r="D156" s="182">
        <v>11</v>
      </c>
      <c r="E156" s="182" t="s">
        <v>27</v>
      </c>
      <c r="F156" s="184">
        <v>5893273</v>
      </c>
      <c r="G156" s="184">
        <f>ROUNDDOWN(D156*F156,-3)</f>
        <v>64826000</v>
      </c>
      <c r="H156" s="184" t="b">
        <f>G156='[5]Pvt SP2D Pusdik'!B157</f>
        <v>1</v>
      </c>
      <c r="I156" s="184">
        <f>'[5]Pvt SP2D Pusdik'!C157</f>
        <v>64824075</v>
      </c>
      <c r="J156" s="184">
        <f t="shared" si="97"/>
        <v>1925</v>
      </c>
      <c r="K156" s="184"/>
      <c r="L156" s="184"/>
      <c r="M156" s="184"/>
      <c r="N156" s="184"/>
      <c r="O156" s="281"/>
      <c r="P156" s="281"/>
      <c r="Q156" s="146"/>
    </row>
    <row r="157" spans="1:17" ht="26.4" x14ac:dyDescent="0.25">
      <c r="A157" s="165" t="s">
        <v>152</v>
      </c>
      <c r="B157" s="194" t="s">
        <v>92</v>
      </c>
      <c r="C157" s="195" t="s">
        <v>153</v>
      </c>
      <c r="D157" s="196"/>
      <c r="E157" s="196"/>
      <c r="F157" s="197"/>
      <c r="G157" s="197">
        <f>SUM(G158,G163,G165,G167)</f>
        <v>63200000</v>
      </c>
      <c r="H157" s="197" t="b">
        <f>G157='[5]Pvt SP2D Pusdik'!B158</f>
        <v>1</v>
      </c>
      <c r="I157" s="197">
        <f>'[5]Pvt SP2D Pusdik'!C158</f>
        <v>23028470</v>
      </c>
      <c r="J157" s="197">
        <f>SUM(J158,J163,J165,J167)</f>
        <v>40171530</v>
      </c>
      <c r="K157" s="197">
        <f>SUM(K158,K163,K165,K167)</f>
        <v>0</v>
      </c>
      <c r="L157" s="197">
        <f t="shared" ref="K157:L157" si="99">L158</f>
        <v>0</v>
      </c>
      <c r="M157" s="197" t="e" cm="1">
        <f t="array" ref="M157">SUM(_xlfn._xlws.FILTER([6]!Draft_SPBY[Jumlah],[6]!Draft_SPBY[MAK4]=A157,0))</f>
        <v>#REF!</v>
      </c>
      <c r="N157" s="197" t="e">
        <f>L157-M157</f>
        <v>#REF!</v>
      </c>
      <c r="O157" s="281" t="s">
        <v>504</v>
      </c>
      <c r="P157" s="281" t="s">
        <v>505</v>
      </c>
      <c r="Q157" s="146"/>
    </row>
    <row r="158" spans="1:17" ht="13.2" x14ac:dyDescent="0.25">
      <c r="A158" s="165" t="s">
        <v>154</v>
      </c>
      <c r="B158" s="192" t="s">
        <v>535</v>
      </c>
      <c r="C158" s="80" t="s">
        <v>25</v>
      </c>
      <c r="D158" s="79"/>
      <c r="E158" s="79"/>
      <c r="F158" s="81"/>
      <c r="G158" s="81">
        <f>SUM(G159:G162)</f>
        <v>18000000</v>
      </c>
      <c r="H158" s="81" t="b">
        <f>G158='[5]Pvt SP2D Pusdik'!B159</f>
        <v>1</v>
      </c>
      <c r="I158" s="81">
        <f>'[5]Pvt SP2D Pusdik'!C159</f>
        <v>9983800</v>
      </c>
      <c r="J158" s="81">
        <f>SUM(J159:J162)</f>
        <v>8016200</v>
      </c>
      <c r="K158" s="81">
        <f>SUM(K159:K162)</f>
        <v>0</v>
      </c>
      <c r="L158" s="81"/>
      <c r="M158" s="81"/>
      <c r="N158" s="81"/>
      <c r="O158" s="281"/>
      <c r="P158" s="281"/>
      <c r="Q158" s="146"/>
    </row>
    <row r="159" spans="1:17" ht="13.2" x14ac:dyDescent="0.25">
      <c r="A159" s="165" t="s">
        <v>155</v>
      </c>
      <c r="B159" s="180"/>
      <c r="C159" s="181" t="s">
        <v>635</v>
      </c>
      <c r="D159" s="182">
        <v>4</v>
      </c>
      <c r="E159" s="182" t="s">
        <v>121</v>
      </c>
      <c r="F159" s="184">
        <v>1000000</v>
      </c>
      <c r="G159" s="184">
        <f>ROUNDDOWN(D159*F159,-3)</f>
        <v>4000000</v>
      </c>
      <c r="H159" s="184" t="b">
        <f>G159='[5]Pvt SP2D Pusdik'!B160</f>
        <v>1</v>
      </c>
      <c r="I159" s="184">
        <f>'[5]Pvt SP2D Pusdik'!C160</f>
        <v>2998000</v>
      </c>
      <c r="J159" s="184">
        <f t="shared" ref="J159:K162" si="100">G159-I159</f>
        <v>1002000</v>
      </c>
      <c r="K159" s="184"/>
      <c r="L159" s="184">
        <f t="shared" ref="K159:L159" si="101">L160</f>
        <v>0</v>
      </c>
      <c r="M159" s="184" t="e" cm="1">
        <f t="array" ref="M159">SUM(_xlfn._xlws.FILTER([6]!Draft_SPBY[Jumlah],[6]!Draft_SPBY[MAK4]=A159,0))</f>
        <v>#REF!</v>
      </c>
      <c r="N159" s="184" t="e">
        <f>L159-M159</f>
        <v>#REF!</v>
      </c>
      <c r="O159" s="281"/>
      <c r="P159" s="281"/>
      <c r="Q159" s="146"/>
    </row>
    <row r="160" spans="1:17" ht="13.2" x14ac:dyDescent="0.25">
      <c r="A160" s="165" t="s">
        <v>156</v>
      </c>
      <c r="B160" s="180"/>
      <c r="C160" s="181" t="s">
        <v>572</v>
      </c>
      <c r="D160" s="182">
        <v>4</v>
      </c>
      <c r="E160" s="182" t="s">
        <v>121</v>
      </c>
      <c r="F160" s="184">
        <v>1500000</v>
      </c>
      <c r="G160" s="184">
        <f>ROUNDDOWN(D160*F160,-3)</f>
        <v>6000000</v>
      </c>
      <c r="H160" s="184" t="b">
        <f>G160='[5]Pvt SP2D Pusdik'!B161</f>
        <v>1</v>
      </c>
      <c r="I160" s="184">
        <f>'[5]Pvt SP2D Pusdik'!C161</f>
        <v>2990000</v>
      </c>
      <c r="J160" s="184">
        <f t="shared" si="100"/>
        <v>3010000</v>
      </c>
      <c r="K160" s="184"/>
      <c r="L160" s="184"/>
      <c r="M160" s="184"/>
      <c r="N160" s="184"/>
      <c r="O160" s="281"/>
      <c r="P160" s="281"/>
      <c r="Q160" s="146"/>
    </row>
    <row r="161" spans="1:17" ht="13.2" x14ac:dyDescent="0.25">
      <c r="A161" s="165" t="s">
        <v>157</v>
      </c>
      <c r="B161" s="180"/>
      <c r="C161" s="181" t="s">
        <v>573</v>
      </c>
      <c r="D161" s="182">
        <v>4</v>
      </c>
      <c r="E161" s="182" t="s">
        <v>121</v>
      </c>
      <c r="F161" s="184">
        <v>1000000</v>
      </c>
      <c r="G161" s="184">
        <f>ROUNDDOWN(D161*F161,-3)</f>
        <v>4000000</v>
      </c>
      <c r="H161" s="184" t="b">
        <f>G161='[5]Pvt SP2D Pusdik'!B162</f>
        <v>1</v>
      </c>
      <c r="I161" s="184">
        <f>'[5]Pvt SP2D Pusdik'!C162</f>
        <v>1997500</v>
      </c>
      <c r="J161" s="184">
        <f t="shared" si="100"/>
        <v>2002500</v>
      </c>
      <c r="K161" s="184"/>
      <c r="L161" s="184">
        <f t="shared" ref="K161:L161" si="102">SUM(L162,L167,L169)</f>
        <v>0</v>
      </c>
      <c r="M161" s="184" t="e">
        <f t="shared" ref="M161:N161" si="103">SUM(M162,M167,M169)</f>
        <v>#REF!</v>
      </c>
      <c r="N161" s="184" t="e">
        <f t="shared" si="103"/>
        <v>#REF!</v>
      </c>
      <c r="O161" s="281"/>
      <c r="P161" s="281"/>
      <c r="Q161" s="146"/>
    </row>
    <row r="162" spans="1:17" ht="13.2" x14ac:dyDescent="0.25">
      <c r="A162" s="165" t="s">
        <v>158</v>
      </c>
      <c r="B162" s="180"/>
      <c r="C162" s="181" t="s">
        <v>646</v>
      </c>
      <c r="D162" s="182">
        <v>8</v>
      </c>
      <c r="E162" s="182" t="s">
        <v>638</v>
      </c>
      <c r="F162" s="184">
        <v>500000</v>
      </c>
      <c r="G162" s="184">
        <f>ROUNDDOWN(D162*F162,-3)</f>
        <v>4000000</v>
      </c>
      <c r="H162" s="184" t="b">
        <f>G162='[5]Pvt SP2D Pusdik'!B163</f>
        <v>1</v>
      </c>
      <c r="I162" s="184">
        <f>'[5]Pvt SP2D Pusdik'!C163</f>
        <v>1998300</v>
      </c>
      <c r="J162" s="184">
        <f t="shared" si="100"/>
        <v>2001700</v>
      </c>
      <c r="K162" s="184"/>
      <c r="L162" s="184">
        <f t="shared" ref="K162:L162" si="104">SUM(L163:L166)</f>
        <v>0</v>
      </c>
      <c r="M162" s="184" t="e" cm="1">
        <f t="array" ref="M162">SUM(_xlfn._xlws.FILTER([6]!Draft_SPBY[Jumlah],[6]!Draft_SPBY[MAK4]=A162,0))</f>
        <v>#REF!</v>
      </c>
      <c r="N162" s="184" t="e">
        <f>L162-M162</f>
        <v>#REF!</v>
      </c>
      <c r="O162" s="281"/>
      <c r="P162" s="281"/>
      <c r="Q162" s="146"/>
    </row>
    <row r="163" spans="1:17" ht="13.2" x14ac:dyDescent="0.25">
      <c r="A163" s="165" t="s">
        <v>159</v>
      </c>
      <c r="B163" s="186" t="s">
        <v>543</v>
      </c>
      <c r="C163" s="77" t="s">
        <v>160</v>
      </c>
      <c r="D163" s="76"/>
      <c r="E163" s="76"/>
      <c r="F163" s="78"/>
      <c r="G163" s="78">
        <f>G164</f>
        <v>3000000</v>
      </c>
      <c r="H163" s="78" t="b">
        <f>G163='[5]Pvt SP2D Pusdik'!B164</f>
        <v>1</v>
      </c>
      <c r="I163" s="78">
        <f>'[5]Pvt SP2D Pusdik'!C164</f>
        <v>0</v>
      </c>
      <c r="J163" s="78">
        <f>J164</f>
        <v>3000000</v>
      </c>
      <c r="K163" s="78">
        <f>K164</f>
        <v>0</v>
      </c>
      <c r="L163" s="78"/>
      <c r="M163" s="78"/>
      <c r="N163" s="78"/>
      <c r="O163" s="281"/>
      <c r="P163" s="281"/>
      <c r="Q163" s="146"/>
    </row>
    <row r="164" spans="1:17" ht="13.2" x14ac:dyDescent="0.25">
      <c r="A164" s="165" t="s">
        <v>161</v>
      </c>
      <c r="B164" s="180"/>
      <c r="C164" s="181" t="s">
        <v>647</v>
      </c>
      <c r="D164" s="182">
        <v>2</v>
      </c>
      <c r="E164" s="182" t="s">
        <v>162</v>
      </c>
      <c r="F164" s="184">
        <v>1500000</v>
      </c>
      <c r="G164" s="184">
        <f>ROUNDDOWN(D164*F164,-3)</f>
        <v>3000000</v>
      </c>
      <c r="H164" s="184" t="b">
        <f>G164='[5]Pvt SP2D Pusdik'!B165</f>
        <v>1</v>
      </c>
      <c r="I164" s="184">
        <f>'[5]Pvt SP2D Pusdik'!C165</f>
        <v>0</v>
      </c>
      <c r="J164" s="184">
        <f>G164-I164</f>
        <v>3000000</v>
      </c>
      <c r="K164" s="184"/>
      <c r="L164" s="184"/>
      <c r="M164" s="184"/>
      <c r="N164" s="184"/>
      <c r="O164" s="281"/>
      <c r="P164" s="281"/>
      <c r="Q164" s="146"/>
    </row>
    <row r="165" spans="1:17" ht="13.2" x14ac:dyDescent="0.25">
      <c r="A165" s="165" t="s">
        <v>163</v>
      </c>
      <c r="B165" s="186" t="s">
        <v>537</v>
      </c>
      <c r="C165" s="77" t="s">
        <v>36</v>
      </c>
      <c r="D165" s="76"/>
      <c r="E165" s="76"/>
      <c r="F165" s="78"/>
      <c r="G165" s="78">
        <f>G166</f>
        <v>38000000</v>
      </c>
      <c r="H165" s="78" t="b">
        <f>G165='[5]Pvt SP2D Pusdik'!B166</f>
        <v>1</v>
      </c>
      <c r="I165" s="78">
        <f>'[5]Pvt SP2D Pusdik'!C166</f>
        <v>11694670</v>
      </c>
      <c r="J165" s="78">
        <f>J166</f>
        <v>26305330</v>
      </c>
      <c r="K165" s="78">
        <f>K166</f>
        <v>0</v>
      </c>
      <c r="L165" s="78"/>
      <c r="M165" s="78"/>
      <c r="N165" s="78"/>
      <c r="O165" s="281"/>
      <c r="P165" s="281"/>
      <c r="Q165" s="146"/>
    </row>
    <row r="166" spans="1:17" ht="13.2" x14ac:dyDescent="0.25">
      <c r="A166" s="165" t="s">
        <v>164</v>
      </c>
      <c r="B166" s="180"/>
      <c r="C166" s="181" t="s">
        <v>966</v>
      </c>
      <c r="D166" s="182">
        <v>8</v>
      </c>
      <c r="E166" s="182" t="s">
        <v>27</v>
      </c>
      <c r="F166" s="184">
        <v>4750000</v>
      </c>
      <c r="G166" s="184">
        <f>ROUNDDOWN(D166*F166,-3)</f>
        <v>38000000</v>
      </c>
      <c r="H166" s="184" t="b">
        <f>G166='[5]Pvt SP2D Pusdik'!B167</f>
        <v>1</v>
      </c>
      <c r="I166" s="184">
        <f>'[5]Pvt SP2D Pusdik'!C167</f>
        <v>11694670</v>
      </c>
      <c r="J166" s="184">
        <f>G166-I166</f>
        <v>26305330</v>
      </c>
      <c r="K166" s="184"/>
      <c r="L166" s="184"/>
      <c r="M166" s="184"/>
      <c r="N166" s="184"/>
      <c r="O166" s="281"/>
      <c r="P166" s="281"/>
      <c r="Q166" s="146"/>
    </row>
    <row r="167" spans="1:17" ht="13.2" x14ac:dyDescent="0.25">
      <c r="A167" s="165" t="s">
        <v>165</v>
      </c>
      <c r="B167" s="192" t="s">
        <v>589</v>
      </c>
      <c r="C167" s="80" t="s">
        <v>81</v>
      </c>
      <c r="D167" s="79"/>
      <c r="E167" s="79"/>
      <c r="F167" s="81"/>
      <c r="G167" s="81">
        <f>G168</f>
        <v>4200000</v>
      </c>
      <c r="H167" s="81" t="b">
        <f>G167='[5]Pvt SP2D Pusdik'!B168</f>
        <v>1</v>
      </c>
      <c r="I167" s="81">
        <f>'[5]Pvt SP2D Pusdik'!C168</f>
        <v>1350000</v>
      </c>
      <c r="J167" s="81">
        <f>J168</f>
        <v>2850000</v>
      </c>
      <c r="K167" s="81">
        <f>K168</f>
        <v>0</v>
      </c>
      <c r="L167" s="81">
        <f t="shared" ref="K167:L167" si="105">L168</f>
        <v>0</v>
      </c>
      <c r="M167" s="81" t="e" cm="1">
        <f t="array" ref="M167">SUM(_xlfn._xlws.FILTER([6]!Draft_SPBY[Jumlah],[6]!Draft_SPBY[MAK4]=A167,0))</f>
        <v>#REF!</v>
      </c>
      <c r="N167" s="81" t="e">
        <f>L167-M167</f>
        <v>#REF!</v>
      </c>
      <c r="O167" s="281"/>
      <c r="P167" s="281"/>
      <c r="Q167" s="146"/>
    </row>
    <row r="168" spans="1:17" ht="13.2" x14ac:dyDescent="0.25">
      <c r="A168" s="165" t="s">
        <v>166</v>
      </c>
      <c r="B168" s="180"/>
      <c r="C168" s="181" t="s">
        <v>648</v>
      </c>
      <c r="D168" s="182">
        <v>28</v>
      </c>
      <c r="E168" s="182" t="s">
        <v>27</v>
      </c>
      <c r="F168" s="184">
        <v>150000</v>
      </c>
      <c r="G168" s="184">
        <f>ROUNDDOWN(D168*F168,-3)</f>
        <v>4200000</v>
      </c>
      <c r="H168" s="184" t="b">
        <f>G168='[5]Pvt SP2D Pusdik'!B169</f>
        <v>1</v>
      </c>
      <c r="I168" s="184">
        <f>'[5]Pvt SP2D Pusdik'!C169</f>
        <v>1350000</v>
      </c>
      <c r="J168" s="184">
        <f>G168-I168</f>
        <v>2850000</v>
      </c>
      <c r="K168" s="184"/>
      <c r="L168" s="184"/>
      <c r="M168" s="184"/>
      <c r="N168" s="184"/>
      <c r="O168" s="281"/>
      <c r="P168" s="281"/>
      <c r="Q168" s="146"/>
    </row>
    <row r="169" spans="1:17" ht="13.2" x14ac:dyDescent="0.25">
      <c r="A169" s="165" t="s">
        <v>167</v>
      </c>
      <c r="B169" s="194" t="s">
        <v>168</v>
      </c>
      <c r="C169" s="195" t="s">
        <v>169</v>
      </c>
      <c r="D169" s="196"/>
      <c r="E169" s="196"/>
      <c r="F169" s="197"/>
      <c r="G169" s="197">
        <f>SUM(G170,G176,G178)</f>
        <v>64800000</v>
      </c>
      <c r="H169" s="197" t="b">
        <f>G169='[5]Pvt SP2D Pusdik'!B170</f>
        <v>1</v>
      </c>
      <c r="I169" s="197">
        <f>'[5]Pvt SP2D Pusdik'!C170</f>
        <v>19375585</v>
      </c>
      <c r="J169" s="197">
        <f>SUM(J170,J176,J178)</f>
        <v>45424415</v>
      </c>
      <c r="K169" s="197">
        <f>SUM(K170,K176,K178)</f>
        <v>0</v>
      </c>
      <c r="L169" s="197">
        <f t="shared" ref="K169:L169" si="106">L170</f>
        <v>0</v>
      </c>
      <c r="M169" s="197" t="e" cm="1">
        <f t="array" ref="M169">SUM(_xlfn._xlws.FILTER([6]!Draft_SPBY[Jumlah],[6]!Draft_SPBY[MAK4]=A169,0))</f>
        <v>#REF!</v>
      </c>
      <c r="N169" s="197" t="e">
        <f>L169-M169</f>
        <v>#REF!</v>
      </c>
      <c r="O169" s="281" t="s">
        <v>504</v>
      </c>
      <c r="P169" s="281" t="s">
        <v>505</v>
      </c>
      <c r="Q169" s="146"/>
    </row>
    <row r="170" spans="1:17" ht="13.2" x14ac:dyDescent="0.25">
      <c r="A170" s="165" t="s">
        <v>170</v>
      </c>
      <c r="B170" s="186" t="s">
        <v>535</v>
      </c>
      <c r="C170" s="77" t="s">
        <v>25</v>
      </c>
      <c r="D170" s="76"/>
      <c r="E170" s="76"/>
      <c r="F170" s="78"/>
      <c r="G170" s="78">
        <f>SUM(G171:G175)</f>
        <v>23000000</v>
      </c>
      <c r="H170" s="78" t="b">
        <f>G170='[5]Pvt SP2D Pusdik'!B171</f>
        <v>1</v>
      </c>
      <c r="I170" s="78">
        <f>'[5]Pvt SP2D Pusdik'!C171</f>
        <v>9914400</v>
      </c>
      <c r="J170" s="78">
        <f>SUM(J171:J175)</f>
        <v>13085600</v>
      </c>
      <c r="K170" s="78">
        <f>SUM(K171:K175)</f>
        <v>0</v>
      </c>
      <c r="L170" s="78"/>
      <c r="M170" s="78"/>
      <c r="N170" s="78"/>
      <c r="O170" s="281"/>
      <c r="P170" s="281"/>
      <c r="Q170" s="146"/>
    </row>
    <row r="171" spans="1:17" ht="13.2" x14ac:dyDescent="0.25">
      <c r="A171" s="165" t="s">
        <v>171</v>
      </c>
      <c r="B171" s="180"/>
      <c r="C171" s="181" t="s">
        <v>635</v>
      </c>
      <c r="D171" s="182">
        <v>4</v>
      </c>
      <c r="E171" s="182" t="s">
        <v>121</v>
      </c>
      <c r="F171" s="184">
        <v>1500000</v>
      </c>
      <c r="G171" s="184">
        <f>ROUNDDOWN(D171*F171,-3)</f>
        <v>6000000</v>
      </c>
      <c r="H171" s="184" t="b">
        <f>G171='[5]Pvt SP2D Pusdik'!B172</f>
        <v>1</v>
      </c>
      <c r="I171" s="184">
        <f>'[5]Pvt SP2D Pusdik'!C172</f>
        <v>2990000</v>
      </c>
      <c r="J171" s="184">
        <f t="shared" ref="J171:K175" si="107">G171-I171</f>
        <v>3010000</v>
      </c>
      <c r="K171" s="184"/>
      <c r="L171" s="184">
        <f t="shared" ref="K171:L171" si="108">SUM(L172,L177,L179,L181)</f>
        <v>0</v>
      </c>
      <c r="M171" s="184" t="e">
        <f t="shared" ref="M171:N171" si="109">SUM(M172,M177,M179,M181)</f>
        <v>#REF!</v>
      </c>
      <c r="N171" s="184" t="e">
        <f t="shared" si="109"/>
        <v>#REF!</v>
      </c>
      <c r="O171" s="281"/>
      <c r="P171" s="281"/>
      <c r="Q171" s="146"/>
    </row>
    <row r="172" spans="1:17" ht="13.2" x14ac:dyDescent="0.25">
      <c r="A172" s="165" t="s">
        <v>172</v>
      </c>
      <c r="B172" s="180"/>
      <c r="C172" s="181" t="s">
        <v>572</v>
      </c>
      <c r="D172" s="182">
        <v>4</v>
      </c>
      <c r="E172" s="182" t="s">
        <v>121</v>
      </c>
      <c r="F172" s="184">
        <v>1500000</v>
      </c>
      <c r="G172" s="184">
        <f>ROUNDDOWN(D172*F172,-3)</f>
        <v>6000000</v>
      </c>
      <c r="H172" s="184" t="b">
        <f>G172='[5]Pvt SP2D Pusdik'!B173</f>
        <v>1</v>
      </c>
      <c r="I172" s="184">
        <f>'[5]Pvt SP2D Pusdik'!C173</f>
        <v>2980000</v>
      </c>
      <c r="J172" s="184">
        <f t="shared" si="107"/>
        <v>3020000</v>
      </c>
      <c r="K172" s="184"/>
      <c r="L172" s="184">
        <f t="shared" ref="K172:L172" si="110">SUM(L173:L176)</f>
        <v>0</v>
      </c>
      <c r="M172" s="184" t="e" cm="1">
        <f t="array" ref="M172">SUM(_xlfn._xlws.FILTER([6]!Draft_SPBY[Jumlah],[6]!Draft_SPBY[MAK4]=A172,0))</f>
        <v>#REF!</v>
      </c>
      <c r="N172" s="184" t="e">
        <f>L172-M172</f>
        <v>#REF!</v>
      </c>
      <c r="O172" s="281"/>
      <c r="P172" s="281"/>
      <c r="Q172" s="146"/>
    </row>
    <row r="173" spans="1:17" ht="13.2" x14ac:dyDescent="0.25">
      <c r="A173" s="165" t="s">
        <v>173</v>
      </c>
      <c r="B173" s="180"/>
      <c r="C173" s="181" t="s">
        <v>573</v>
      </c>
      <c r="D173" s="182">
        <v>4</v>
      </c>
      <c r="E173" s="182" t="s">
        <v>121</v>
      </c>
      <c r="F173" s="184">
        <v>1000000</v>
      </c>
      <c r="G173" s="184">
        <f>ROUNDDOWN(D173*F173,-3)</f>
        <v>4000000</v>
      </c>
      <c r="H173" s="184" t="b">
        <f>G173='[5]Pvt SP2D Pusdik'!B174</f>
        <v>1</v>
      </c>
      <c r="I173" s="184">
        <f>'[5]Pvt SP2D Pusdik'!C174</f>
        <v>2000000</v>
      </c>
      <c r="J173" s="184">
        <f t="shared" si="107"/>
        <v>2000000</v>
      </c>
      <c r="K173" s="184"/>
      <c r="L173" s="184"/>
      <c r="M173" s="184"/>
      <c r="N173" s="184"/>
      <c r="O173" s="281"/>
      <c r="P173" s="281"/>
      <c r="Q173" s="146"/>
    </row>
    <row r="174" spans="1:17" ht="13.2" x14ac:dyDescent="0.25">
      <c r="A174" s="165" t="s">
        <v>174</v>
      </c>
      <c r="B174" s="180"/>
      <c r="C174" s="181" t="s">
        <v>646</v>
      </c>
      <c r="D174" s="182">
        <v>8</v>
      </c>
      <c r="E174" s="182" t="s">
        <v>638</v>
      </c>
      <c r="F174" s="184">
        <v>500000</v>
      </c>
      <c r="G174" s="184">
        <f>ROUNDDOWN(D174*F174,-3)</f>
        <v>4000000</v>
      </c>
      <c r="H174" s="184" t="b">
        <f>G174='[5]Pvt SP2D Pusdik'!B175</f>
        <v>1</v>
      </c>
      <c r="I174" s="184">
        <f>'[5]Pvt SP2D Pusdik'!C175</f>
        <v>1944400</v>
      </c>
      <c r="J174" s="184">
        <f t="shared" si="107"/>
        <v>2055600</v>
      </c>
      <c r="K174" s="184"/>
      <c r="L174" s="184"/>
      <c r="M174" s="184"/>
      <c r="N174" s="184"/>
      <c r="O174" s="281"/>
      <c r="P174" s="281"/>
      <c r="Q174" s="146"/>
    </row>
    <row r="175" spans="1:17" ht="13.2" x14ac:dyDescent="0.25">
      <c r="A175" s="165" t="s">
        <v>967</v>
      </c>
      <c r="B175" s="180"/>
      <c r="C175" s="181" t="s">
        <v>968</v>
      </c>
      <c r="D175" s="182">
        <v>40</v>
      </c>
      <c r="E175" s="182" t="s">
        <v>27</v>
      </c>
      <c r="F175" s="184">
        <v>75000</v>
      </c>
      <c r="G175" s="184">
        <f>ROUNDDOWN(D175*F175,-3)</f>
        <v>3000000</v>
      </c>
      <c r="H175" s="184" t="b">
        <f>G175='[5]Pvt SP2D Pusdik'!B176</f>
        <v>1</v>
      </c>
      <c r="I175" s="184">
        <f>'[5]Pvt SP2D Pusdik'!C176</f>
        <v>0</v>
      </c>
      <c r="J175" s="184">
        <f t="shared" si="107"/>
        <v>3000000</v>
      </c>
      <c r="K175" s="184"/>
      <c r="L175" s="184"/>
      <c r="M175" s="184"/>
      <c r="N175" s="184"/>
      <c r="O175" s="281"/>
      <c r="P175" s="281"/>
      <c r="Q175" s="146"/>
    </row>
    <row r="176" spans="1:17" ht="13.2" x14ac:dyDescent="0.25">
      <c r="A176" s="165" t="s">
        <v>175</v>
      </c>
      <c r="B176" s="186" t="s">
        <v>537</v>
      </c>
      <c r="C176" s="77" t="s">
        <v>36</v>
      </c>
      <c r="D176" s="76"/>
      <c r="E176" s="76"/>
      <c r="F176" s="78"/>
      <c r="G176" s="78">
        <f>G177</f>
        <v>40000000</v>
      </c>
      <c r="H176" s="78" t="b">
        <f>G176='[5]Pvt SP2D Pusdik'!B177</f>
        <v>1</v>
      </c>
      <c r="I176" s="78">
        <f>'[5]Pvt SP2D Pusdik'!C177</f>
        <v>8711185</v>
      </c>
      <c r="J176" s="78">
        <f>J177</f>
        <v>31288815</v>
      </c>
      <c r="K176" s="78">
        <f>K177</f>
        <v>0</v>
      </c>
      <c r="L176" s="78"/>
      <c r="M176" s="78"/>
      <c r="N176" s="78"/>
      <c r="O176" s="281"/>
      <c r="P176" s="281"/>
      <c r="Q176" s="146"/>
    </row>
    <row r="177" spans="1:17" ht="13.2" x14ac:dyDescent="0.25">
      <c r="A177" s="165" t="s">
        <v>176</v>
      </c>
      <c r="B177" s="180"/>
      <c r="C177" s="181" t="s">
        <v>649</v>
      </c>
      <c r="D177" s="182">
        <v>10</v>
      </c>
      <c r="E177" s="182" t="s">
        <v>27</v>
      </c>
      <c r="F177" s="184">
        <v>4000000</v>
      </c>
      <c r="G177" s="184">
        <f>ROUNDDOWN(D177*F177,-3)</f>
        <v>40000000</v>
      </c>
      <c r="H177" s="184" t="b">
        <f>G177='[5]Pvt SP2D Pusdik'!B178</f>
        <v>1</v>
      </c>
      <c r="I177" s="184">
        <f>'[5]Pvt SP2D Pusdik'!C178</f>
        <v>8711185</v>
      </c>
      <c r="J177" s="184">
        <f>G177-I177</f>
        <v>31288815</v>
      </c>
      <c r="K177" s="184"/>
      <c r="L177" s="184">
        <f t="shared" ref="K177:L177" si="111">L178</f>
        <v>0</v>
      </c>
      <c r="M177" s="184" t="e" cm="1">
        <f t="array" ref="M177">SUM(_xlfn._xlws.FILTER([6]!Draft_SPBY[Jumlah],[6]!Draft_SPBY[MAK4]=A177,0))</f>
        <v>#REF!</v>
      </c>
      <c r="N177" s="184" t="e">
        <f>L177-M177</f>
        <v>#REF!</v>
      </c>
      <c r="O177" s="281"/>
      <c r="P177" s="281"/>
      <c r="Q177" s="146"/>
    </row>
    <row r="178" spans="1:17" ht="13.2" x14ac:dyDescent="0.25">
      <c r="A178" s="165" t="s">
        <v>650</v>
      </c>
      <c r="B178" s="186" t="s">
        <v>589</v>
      </c>
      <c r="C178" s="77" t="s">
        <v>81</v>
      </c>
      <c r="D178" s="76"/>
      <c r="E178" s="76"/>
      <c r="F178" s="78"/>
      <c r="G178" s="78">
        <f>G179</f>
        <v>1800000</v>
      </c>
      <c r="H178" s="78" t="b">
        <f>G178='[5]Pvt SP2D Pusdik'!B179</f>
        <v>1</v>
      </c>
      <c r="I178" s="78">
        <f>'[5]Pvt SP2D Pusdik'!C179</f>
        <v>750000</v>
      </c>
      <c r="J178" s="78">
        <f>J179</f>
        <v>1050000</v>
      </c>
      <c r="K178" s="78">
        <f>K179</f>
        <v>0</v>
      </c>
      <c r="L178" s="78"/>
      <c r="M178" s="78"/>
      <c r="N178" s="78"/>
      <c r="O178" s="281"/>
      <c r="P178" s="281"/>
      <c r="Q178" s="146"/>
    </row>
    <row r="179" spans="1:17" ht="13.2" x14ac:dyDescent="0.25">
      <c r="A179" s="165" t="s">
        <v>651</v>
      </c>
      <c r="B179" s="180"/>
      <c r="C179" s="181" t="s">
        <v>648</v>
      </c>
      <c r="D179" s="182">
        <v>12</v>
      </c>
      <c r="E179" s="182" t="s">
        <v>27</v>
      </c>
      <c r="F179" s="184">
        <v>150000</v>
      </c>
      <c r="G179" s="184">
        <f>ROUNDDOWN(D179*F179,-3)</f>
        <v>1800000</v>
      </c>
      <c r="H179" s="184" t="b">
        <f>G179='[5]Pvt SP2D Pusdik'!B180</f>
        <v>1</v>
      </c>
      <c r="I179" s="184">
        <f>'[5]Pvt SP2D Pusdik'!C180</f>
        <v>750000</v>
      </c>
      <c r="J179" s="184">
        <f>G179-I179</f>
        <v>1050000</v>
      </c>
      <c r="K179" s="184"/>
      <c r="L179" s="184">
        <f t="shared" ref="K179:L179" si="112">L180</f>
        <v>0</v>
      </c>
      <c r="M179" s="184" t="e" cm="1">
        <f t="array" ref="M179">SUM(_xlfn._xlws.FILTER([6]!Draft_SPBY[Jumlah],[6]!Draft_SPBY[MAK4]=A179,0))</f>
        <v>#REF!</v>
      </c>
      <c r="N179" s="184" t="e">
        <f>L179-M179</f>
        <v>#REF!</v>
      </c>
      <c r="O179" s="281"/>
      <c r="P179" s="281"/>
      <c r="Q179" s="146"/>
    </row>
    <row r="180" spans="1:17" ht="13.2" x14ac:dyDescent="0.25">
      <c r="A180" s="165" t="s">
        <v>177</v>
      </c>
      <c r="B180" s="194" t="s">
        <v>178</v>
      </c>
      <c r="C180" s="195" t="s">
        <v>179</v>
      </c>
      <c r="D180" s="196"/>
      <c r="E180" s="196"/>
      <c r="F180" s="197"/>
      <c r="G180" s="197">
        <f>SUM(G181,G187,G189,G192)</f>
        <v>151850000</v>
      </c>
      <c r="H180" s="197" t="b">
        <f>G180='[5]Pvt SP2D Pusdik'!B181</f>
        <v>1</v>
      </c>
      <c r="I180" s="197">
        <f>'[5]Pvt SP2D Pusdik'!C181</f>
        <v>28830205</v>
      </c>
      <c r="J180" s="197">
        <f>SUM(J181,J187,J189,J192)</f>
        <v>123019795</v>
      </c>
      <c r="K180" s="197">
        <f>SUM(K181,K187,K189,K192)</f>
        <v>0</v>
      </c>
      <c r="L180" s="197"/>
      <c r="M180" s="197"/>
      <c r="N180" s="197"/>
      <c r="O180" s="281" t="s">
        <v>504</v>
      </c>
      <c r="P180" s="281" t="s">
        <v>505</v>
      </c>
      <c r="Q180" s="146"/>
    </row>
    <row r="181" spans="1:17" ht="13.2" x14ac:dyDescent="0.25">
      <c r="A181" s="165" t="s">
        <v>180</v>
      </c>
      <c r="B181" s="192" t="s">
        <v>535</v>
      </c>
      <c r="C181" s="80" t="s">
        <v>25</v>
      </c>
      <c r="D181" s="79"/>
      <c r="E181" s="79"/>
      <c r="F181" s="81"/>
      <c r="G181" s="81">
        <f>SUM(G182:G186)</f>
        <v>22000000</v>
      </c>
      <c r="H181" s="81" t="b">
        <f>G181='[5]Pvt SP2D Pusdik'!B182</f>
        <v>1</v>
      </c>
      <c r="I181" s="81">
        <f>'[5]Pvt SP2D Pusdik'!C182</f>
        <v>9967700</v>
      </c>
      <c r="J181" s="81">
        <f>SUM(J182:J186)</f>
        <v>12032300</v>
      </c>
      <c r="K181" s="81">
        <f>SUM(K182:K186)</f>
        <v>0</v>
      </c>
      <c r="L181" s="81">
        <f t="shared" ref="K181:L181" si="113">L182</f>
        <v>0</v>
      </c>
      <c r="M181" s="81" t="e" cm="1">
        <f t="array" ref="M181">SUM(_xlfn._xlws.FILTER([6]!Draft_SPBY[Jumlah],[6]!Draft_SPBY[MAK4]=A181,0))</f>
        <v>#REF!</v>
      </c>
      <c r="N181" s="81" t="e">
        <f>L181-M181</f>
        <v>#REF!</v>
      </c>
      <c r="O181" s="281"/>
      <c r="P181" s="281"/>
      <c r="Q181" s="146"/>
    </row>
    <row r="182" spans="1:17" ht="13.2" x14ac:dyDescent="0.25">
      <c r="A182" s="165" t="s">
        <v>181</v>
      </c>
      <c r="B182" s="180"/>
      <c r="C182" s="181" t="s">
        <v>635</v>
      </c>
      <c r="D182" s="182">
        <v>4</v>
      </c>
      <c r="E182" s="182" t="s">
        <v>121</v>
      </c>
      <c r="F182" s="184">
        <v>1500000</v>
      </c>
      <c r="G182" s="184">
        <f>ROUNDDOWN(D182*F182,-3)</f>
        <v>6000000</v>
      </c>
      <c r="H182" s="184" t="b">
        <f>G182='[5]Pvt SP2D Pusdik'!B183</f>
        <v>1</v>
      </c>
      <c r="I182" s="184">
        <f>'[5]Pvt SP2D Pusdik'!C183</f>
        <v>2998000</v>
      </c>
      <c r="J182" s="184">
        <f t="shared" ref="J182:K186" si="114">G182-I182</f>
        <v>3002000</v>
      </c>
      <c r="K182" s="184"/>
      <c r="L182" s="184"/>
      <c r="M182" s="184"/>
      <c r="N182" s="184"/>
      <c r="O182" s="281"/>
      <c r="P182" s="281"/>
      <c r="Q182" s="146"/>
    </row>
    <row r="183" spans="1:17" ht="13.2" x14ac:dyDescent="0.25">
      <c r="A183" s="165" t="s">
        <v>182</v>
      </c>
      <c r="B183" s="180"/>
      <c r="C183" s="181" t="s">
        <v>572</v>
      </c>
      <c r="D183" s="182">
        <v>4</v>
      </c>
      <c r="E183" s="182" t="s">
        <v>121</v>
      </c>
      <c r="F183" s="184">
        <v>1500000</v>
      </c>
      <c r="G183" s="184">
        <f>ROUNDDOWN(D183*F183,-3)</f>
        <v>6000000</v>
      </c>
      <c r="H183" s="184" t="b">
        <f>G183='[5]Pvt SP2D Pusdik'!B184</f>
        <v>1</v>
      </c>
      <c r="I183" s="184">
        <f>'[5]Pvt SP2D Pusdik'!C184</f>
        <v>2970000</v>
      </c>
      <c r="J183" s="184">
        <f t="shared" si="114"/>
        <v>3030000</v>
      </c>
      <c r="K183" s="184"/>
      <c r="L183" s="184">
        <f t="shared" ref="K183:L183" si="115">SUM(L184,L189,L191,L193)</f>
        <v>0</v>
      </c>
      <c r="M183" s="184" t="e">
        <f t="shared" ref="M183:N183" si="116">SUM(M184,M189,M191,M193)</f>
        <v>#REF!</v>
      </c>
      <c r="N183" s="184" t="e">
        <f t="shared" si="116"/>
        <v>#REF!</v>
      </c>
      <c r="O183" s="281"/>
      <c r="P183" s="281"/>
      <c r="Q183" s="146"/>
    </row>
    <row r="184" spans="1:17" ht="13.2" x14ac:dyDescent="0.25">
      <c r="A184" s="165" t="s">
        <v>183</v>
      </c>
      <c r="B184" s="180"/>
      <c r="C184" s="181" t="s">
        <v>573</v>
      </c>
      <c r="D184" s="182">
        <v>4</v>
      </c>
      <c r="E184" s="182" t="s">
        <v>121</v>
      </c>
      <c r="F184" s="184">
        <v>1000000</v>
      </c>
      <c r="G184" s="184">
        <f>ROUNDDOWN(D184*F184,-3)</f>
        <v>4000000</v>
      </c>
      <c r="H184" s="184" t="b">
        <f>G184='[5]Pvt SP2D Pusdik'!B185</f>
        <v>1</v>
      </c>
      <c r="I184" s="184">
        <f>'[5]Pvt SP2D Pusdik'!C185</f>
        <v>2000000</v>
      </c>
      <c r="J184" s="184">
        <f t="shared" si="114"/>
        <v>2000000</v>
      </c>
      <c r="K184" s="184"/>
      <c r="L184" s="184">
        <f t="shared" ref="K184:L184" si="117">SUM(L185:L188)</f>
        <v>0</v>
      </c>
      <c r="M184" s="184" t="e" cm="1">
        <f t="array" ref="M184">SUM(_xlfn._xlws.FILTER([6]!Draft_SPBY[Jumlah],[6]!Draft_SPBY[MAK4]=A184,0))</f>
        <v>#REF!</v>
      </c>
      <c r="N184" s="184" t="e">
        <f>L184-M184</f>
        <v>#REF!</v>
      </c>
      <c r="O184" s="281"/>
      <c r="P184" s="281"/>
      <c r="Q184" s="146"/>
    </row>
    <row r="185" spans="1:17" ht="13.2" x14ac:dyDescent="0.25">
      <c r="A185" s="165" t="s">
        <v>184</v>
      </c>
      <c r="B185" s="180"/>
      <c r="C185" s="181" t="s">
        <v>646</v>
      </c>
      <c r="D185" s="182">
        <v>12</v>
      </c>
      <c r="E185" s="182" t="s">
        <v>638</v>
      </c>
      <c r="F185" s="184">
        <v>250000</v>
      </c>
      <c r="G185" s="184">
        <f>ROUNDDOWN(D185*F185,-3)</f>
        <v>3000000</v>
      </c>
      <c r="H185" s="184" t="b">
        <f>G185='[5]Pvt SP2D Pusdik'!B186</f>
        <v>1</v>
      </c>
      <c r="I185" s="184">
        <f>'[5]Pvt SP2D Pusdik'!C186</f>
        <v>1999700</v>
      </c>
      <c r="J185" s="184">
        <f t="shared" si="114"/>
        <v>1000300</v>
      </c>
      <c r="K185" s="184"/>
      <c r="L185" s="184"/>
      <c r="M185" s="184"/>
      <c r="N185" s="184"/>
      <c r="O185" s="281"/>
      <c r="P185" s="281"/>
      <c r="Q185" s="146"/>
    </row>
    <row r="186" spans="1:17" ht="13.2" x14ac:dyDescent="0.25">
      <c r="A186" s="165" t="s">
        <v>969</v>
      </c>
      <c r="B186" s="180"/>
      <c r="C186" s="181" t="s">
        <v>968</v>
      </c>
      <c r="D186" s="182">
        <v>40</v>
      </c>
      <c r="E186" s="182" t="s">
        <v>27</v>
      </c>
      <c r="F186" s="184">
        <v>75000</v>
      </c>
      <c r="G186" s="184">
        <f>ROUNDDOWN(D186*F186,-3)</f>
        <v>3000000</v>
      </c>
      <c r="H186" s="184" t="b">
        <f>G186='[5]Pvt SP2D Pusdik'!B187</f>
        <v>1</v>
      </c>
      <c r="I186" s="184">
        <f>'[5]Pvt SP2D Pusdik'!C187</f>
        <v>0</v>
      </c>
      <c r="J186" s="184">
        <f t="shared" si="114"/>
        <v>3000000</v>
      </c>
      <c r="K186" s="184"/>
      <c r="L186" s="184"/>
      <c r="M186" s="184"/>
      <c r="N186" s="184"/>
      <c r="O186" s="281"/>
      <c r="P186" s="281"/>
      <c r="Q186" s="146"/>
    </row>
    <row r="187" spans="1:17" ht="13.2" x14ac:dyDescent="0.25">
      <c r="A187" s="165" t="s">
        <v>652</v>
      </c>
      <c r="B187" s="186" t="s">
        <v>536</v>
      </c>
      <c r="C187" s="77" t="s">
        <v>74</v>
      </c>
      <c r="D187" s="76"/>
      <c r="E187" s="76"/>
      <c r="F187" s="78"/>
      <c r="G187" s="78">
        <f>G188</f>
        <v>26250000</v>
      </c>
      <c r="H187" s="78" t="b">
        <f>G187='[5]Pvt SP2D Pusdik'!B188</f>
        <v>1</v>
      </c>
      <c r="I187" s="78">
        <f>'[5]Pvt SP2D Pusdik'!C188</f>
        <v>0</v>
      </c>
      <c r="J187" s="78">
        <f>J188</f>
        <v>26250000</v>
      </c>
      <c r="K187" s="78">
        <f>K188</f>
        <v>0</v>
      </c>
      <c r="L187" s="78"/>
      <c r="M187" s="78"/>
      <c r="N187" s="78"/>
      <c r="O187" s="281"/>
      <c r="P187" s="281"/>
      <c r="Q187" s="146"/>
    </row>
    <row r="188" spans="1:17" ht="13.2" x14ac:dyDescent="0.25">
      <c r="A188" s="165" t="s">
        <v>653</v>
      </c>
      <c r="B188" s="180"/>
      <c r="C188" s="181" t="s">
        <v>654</v>
      </c>
      <c r="D188" s="182">
        <v>15</v>
      </c>
      <c r="E188" s="182" t="s">
        <v>27</v>
      </c>
      <c r="F188" s="184">
        <v>1750000</v>
      </c>
      <c r="G188" s="184">
        <f>ROUNDDOWN(D188*F188,-3)</f>
        <v>26250000</v>
      </c>
      <c r="H188" s="184" t="b">
        <f>G188='[5]Pvt SP2D Pusdik'!B189</f>
        <v>1</v>
      </c>
      <c r="I188" s="184">
        <f>'[5]Pvt SP2D Pusdik'!C189</f>
        <v>0</v>
      </c>
      <c r="J188" s="184">
        <f>G188-I188</f>
        <v>26250000</v>
      </c>
      <c r="K188" s="184"/>
      <c r="L188" s="184"/>
      <c r="M188" s="184"/>
      <c r="N188" s="184"/>
      <c r="O188" s="281"/>
      <c r="P188" s="281"/>
      <c r="Q188" s="146"/>
    </row>
    <row r="189" spans="1:17" ht="13.2" x14ac:dyDescent="0.25">
      <c r="A189" s="165" t="s">
        <v>187</v>
      </c>
      <c r="B189" s="186" t="s">
        <v>537</v>
      </c>
      <c r="C189" s="77" t="s">
        <v>36</v>
      </c>
      <c r="D189" s="76"/>
      <c r="E189" s="76"/>
      <c r="F189" s="78"/>
      <c r="G189" s="78">
        <f>SUM(G190:G191)</f>
        <v>101500000</v>
      </c>
      <c r="H189" s="78" t="b">
        <f>G189='[5]Pvt SP2D Pusdik'!B190</f>
        <v>1</v>
      </c>
      <c r="I189" s="78">
        <f>'[5]Pvt SP2D Pusdik'!C190</f>
        <v>16912505</v>
      </c>
      <c r="J189" s="78">
        <f>SUM(J190:J191)</f>
        <v>84587495</v>
      </c>
      <c r="K189" s="78">
        <f>SUM(K190:K191)</f>
        <v>0</v>
      </c>
      <c r="L189" s="78">
        <f t="shared" ref="K189:L189" si="118">L190</f>
        <v>0</v>
      </c>
      <c r="M189" s="78" t="e" cm="1">
        <f t="array" ref="M189">SUM(_xlfn._xlws.FILTER([6]!Draft_SPBY[Jumlah],[6]!Draft_SPBY[MAK4]=A189,0))</f>
        <v>#REF!</v>
      </c>
      <c r="N189" s="78" t="e">
        <f>L189-M189</f>
        <v>#REF!</v>
      </c>
      <c r="O189" s="281"/>
      <c r="P189" s="281"/>
      <c r="Q189" s="146"/>
    </row>
    <row r="190" spans="1:17" ht="13.2" x14ac:dyDescent="0.25">
      <c r="A190" s="165" t="s">
        <v>188</v>
      </c>
      <c r="B190" s="180"/>
      <c r="C190" s="181" t="s">
        <v>655</v>
      </c>
      <c r="D190" s="182">
        <v>8</v>
      </c>
      <c r="E190" s="182" t="s">
        <v>27</v>
      </c>
      <c r="F190" s="184">
        <v>4250000</v>
      </c>
      <c r="G190" s="184">
        <f>ROUNDDOWN(D190*F190,-3)</f>
        <v>34000000</v>
      </c>
      <c r="H190" s="184" t="b">
        <f>G190='[5]Pvt SP2D Pusdik'!B191</f>
        <v>1</v>
      </c>
      <c r="I190" s="184">
        <f>'[5]Pvt SP2D Pusdik'!C191</f>
        <v>16912505</v>
      </c>
      <c r="J190" s="184">
        <f t="shared" ref="J190:K191" si="119">G190-I190</f>
        <v>17087495</v>
      </c>
      <c r="K190" s="184"/>
      <c r="L190" s="184"/>
      <c r="M190" s="184"/>
      <c r="N190" s="184"/>
      <c r="O190" s="281"/>
      <c r="P190" s="281"/>
      <c r="Q190" s="146"/>
    </row>
    <row r="191" spans="1:17" ht="13.2" x14ac:dyDescent="0.25">
      <c r="A191" s="165" t="s">
        <v>970</v>
      </c>
      <c r="B191" s="180"/>
      <c r="C191" s="228" t="s">
        <v>971</v>
      </c>
      <c r="D191" s="182">
        <v>15</v>
      </c>
      <c r="E191" s="182" t="s">
        <v>27</v>
      </c>
      <c r="F191" s="184">
        <v>4500000</v>
      </c>
      <c r="G191" s="184">
        <f>ROUNDDOWN(D191*F191,-3)</f>
        <v>67500000</v>
      </c>
      <c r="H191" s="184" t="b">
        <f>G191='[5]Pvt SP2D Pusdik'!B192</f>
        <v>1</v>
      </c>
      <c r="I191" s="184">
        <f>'[5]Pvt SP2D Pusdik'!C192</f>
        <v>0</v>
      </c>
      <c r="J191" s="184">
        <f t="shared" si="119"/>
        <v>67500000</v>
      </c>
      <c r="K191" s="184"/>
      <c r="L191" s="184">
        <f t="shared" ref="K191:L191" si="120">L192</f>
        <v>0</v>
      </c>
      <c r="M191" s="184" t="e" cm="1">
        <f t="array" ref="M191">SUM(_xlfn._xlws.FILTER([6]!Draft_SPBY[Jumlah],[6]!Draft_SPBY[MAK4]=A191,0))</f>
        <v>#REF!</v>
      </c>
      <c r="N191" s="184" t="e">
        <f>L191-M191</f>
        <v>#REF!</v>
      </c>
      <c r="O191" s="281"/>
      <c r="P191" s="281"/>
      <c r="Q191" s="146"/>
    </row>
    <row r="192" spans="1:17" ht="13.2" x14ac:dyDescent="0.25">
      <c r="A192" s="165" t="s">
        <v>189</v>
      </c>
      <c r="B192" s="179" t="s">
        <v>589</v>
      </c>
      <c r="C192" s="72" t="s">
        <v>81</v>
      </c>
      <c r="D192" s="71"/>
      <c r="E192" s="71"/>
      <c r="F192" s="73"/>
      <c r="G192" s="73">
        <f>G193</f>
        <v>2100000</v>
      </c>
      <c r="H192" s="73" t="b">
        <f>G192='[5]Pvt SP2D Pusdik'!B193</f>
        <v>1</v>
      </c>
      <c r="I192" s="73">
        <f>'[5]Pvt SP2D Pusdik'!C193</f>
        <v>1950000</v>
      </c>
      <c r="J192" s="73">
        <f>J193</f>
        <v>150000</v>
      </c>
      <c r="K192" s="73">
        <f>K193</f>
        <v>0</v>
      </c>
      <c r="L192" s="73"/>
      <c r="M192" s="73"/>
      <c r="N192" s="73"/>
      <c r="O192" s="281"/>
      <c r="P192" s="281"/>
      <c r="Q192" s="146"/>
    </row>
    <row r="193" spans="1:17" ht="13.2" x14ac:dyDescent="0.25">
      <c r="A193" s="165" t="s">
        <v>190</v>
      </c>
      <c r="B193" s="180"/>
      <c r="C193" s="181" t="s">
        <v>648</v>
      </c>
      <c r="D193" s="182">
        <v>14</v>
      </c>
      <c r="E193" s="182" t="s">
        <v>27</v>
      </c>
      <c r="F193" s="184">
        <v>150000</v>
      </c>
      <c r="G193" s="184">
        <f>ROUNDDOWN(D193*F193,-3)</f>
        <v>2100000</v>
      </c>
      <c r="H193" s="184" t="b">
        <f>G193='[5]Pvt SP2D Pusdik'!B194</f>
        <v>1</v>
      </c>
      <c r="I193" s="184">
        <f>'[5]Pvt SP2D Pusdik'!C194</f>
        <v>1950000</v>
      </c>
      <c r="J193" s="184">
        <f>G193-I193</f>
        <v>150000</v>
      </c>
      <c r="K193" s="184"/>
      <c r="L193" s="184">
        <f t="shared" ref="K193:L193" si="121">L194</f>
        <v>0</v>
      </c>
      <c r="M193" s="184" t="e" cm="1">
        <f t="array" ref="M193">SUM(_xlfn._xlws.FILTER([6]!Draft_SPBY[Jumlah],[6]!Draft_SPBY[MAK4]=A193,0))</f>
        <v>#REF!</v>
      </c>
      <c r="N193" s="184" t="e">
        <f>L193-M193</f>
        <v>#REF!</v>
      </c>
      <c r="O193" s="281"/>
      <c r="P193" s="281"/>
      <c r="Q193" s="146"/>
    </row>
    <row r="194" spans="1:17" ht="13.2" x14ac:dyDescent="0.25">
      <c r="A194" s="165" t="s">
        <v>191</v>
      </c>
      <c r="B194" s="194" t="s">
        <v>192</v>
      </c>
      <c r="C194" s="195" t="s">
        <v>656</v>
      </c>
      <c r="D194" s="196"/>
      <c r="E194" s="196"/>
      <c r="F194" s="197"/>
      <c r="G194" s="197">
        <f>SUM(G195,G200,G202,G204)</f>
        <v>50042000</v>
      </c>
      <c r="H194" s="197" t="b">
        <f>G194='[5]Pvt SP2D Pusdik'!B195</f>
        <v>1</v>
      </c>
      <c r="I194" s="197">
        <f>'[5]Pvt SP2D Pusdik'!C195</f>
        <v>46821957</v>
      </c>
      <c r="J194" s="197">
        <f>SUM(J195,J200,J202,J204)</f>
        <v>3220043</v>
      </c>
      <c r="K194" s="197">
        <f>SUM(K195,K200,K202,K204)</f>
        <v>0</v>
      </c>
      <c r="L194" s="197"/>
      <c r="M194" s="197"/>
      <c r="N194" s="197"/>
      <c r="O194" s="281" t="s">
        <v>501</v>
      </c>
      <c r="P194" s="281" t="s">
        <v>502</v>
      </c>
      <c r="Q194" s="146"/>
    </row>
    <row r="195" spans="1:17" ht="13.2" x14ac:dyDescent="0.25">
      <c r="A195" s="165" t="s">
        <v>193</v>
      </c>
      <c r="B195" s="186" t="s">
        <v>535</v>
      </c>
      <c r="C195" s="77" t="s">
        <v>25</v>
      </c>
      <c r="D195" s="76"/>
      <c r="E195" s="76"/>
      <c r="F195" s="78"/>
      <c r="G195" s="78">
        <f>SUM(G196:G199)</f>
        <v>20000000</v>
      </c>
      <c r="H195" s="78" t="b">
        <f>G195='[5]Pvt SP2D Pusdik'!B196</f>
        <v>1</v>
      </c>
      <c r="I195" s="78">
        <f>'[5]Pvt SP2D Pusdik'!C196</f>
        <v>19911700</v>
      </c>
      <c r="J195" s="78">
        <f>SUM(J196:J199)</f>
        <v>88300</v>
      </c>
      <c r="K195" s="78">
        <f>SUM(K196:K199)</f>
        <v>0</v>
      </c>
      <c r="L195" s="78">
        <f t="shared" ref="K195:L195" si="122">SUM(L196,L201,L203)</f>
        <v>0</v>
      </c>
      <c r="M195" s="78" t="e">
        <f t="shared" ref="M195:N195" si="123">SUM(M196,M201,M203)</f>
        <v>#REF!</v>
      </c>
      <c r="N195" s="78" t="e">
        <f t="shared" si="123"/>
        <v>#REF!</v>
      </c>
      <c r="O195" s="281"/>
      <c r="P195" s="281"/>
      <c r="Q195" s="146"/>
    </row>
    <row r="196" spans="1:17" ht="13.2" x14ac:dyDescent="0.25">
      <c r="A196" s="165" t="s">
        <v>194</v>
      </c>
      <c r="B196" s="180"/>
      <c r="C196" s="181" t="s">
        <v>564</v>
      </c>
      <c r="D196" s="182">
        <v>160</v>
      </c>
      <c r="E196" s="182" t="s">
        <v>27</v>
      </c>
      <c r="F196" s="184">
        <v>75000</v>
      </c>
      <c r="G196" s="184">
        <f>ROUNDDOWN(D196*F196,-3)</f>
        <v>12000000</v>
      </c>
      <c r="H196" s="184" t="b">
        <f>G196='[5]Pvt SP2D Pusdik'!B197</f>
        <v>1</v>
      </c>
      <c r="I196" s="184">
        <f>'[5]Pvt SP2D Pusdik'!C197</f>
        <v>11984200</v>
      </c>
      <c r="J196" s="184">
        <f t="shared" ref="J196:K199" si="124">G196-I196</f>
        <v>15800</v>
      </c>
      <c r="K196" s="184"/>
      <c r="L196" s="184">
        <f t="shared" ref="K196:L196" si="125">SUM(L197:L200)</f>
        <v>0</v>
      </c>
      <c r="M196" s="184" t="e" cm="1">
        <f t="array" ref="M196">SUM(_xlfn._xlws.FILTER([6]!Draft_SPBY[Jumlah],[6]!Draft_SPBY[MAK4]=A196,0))</f>
        <v>#REF!</v>
      </c>
      <c r="N196" s="184" t="e">
        <f>L196-M196</f>
        <v>#REF!</v>
      </c>
      <c r="O196" s="281"/>
      <c r="P196" s="281"/>
      <c r="Q196" s="146"/>
    </row>
    <row r="197" spans="1:17" ht="13.2" x14ac:dyDescent="0.25">
      <c r="A197" s="165" t="s">
        <v>195</v>
      </c>
      <c r="B197" s="180"/>
      <c r="C197" s="181" t="s">
        <v>565</v>
      </c>
      <c r="D197" s="182">
        <v>2</v>
      </c>
      <c r="E197" s="182" t="s">
        <v>121</v>
      </c>
      <c r="F197" s="184">
        <v>1500000</v>
      </c>
      <c r="G197" s="184">
        <f>ROUNDDOWN(D197*F197,-3)</f>
        <v>3000000</v>
      </c>
      <c r="H197" s="184" t="b">
        <f>G197='[5]Pvt SP2D Pusdik'!B198</f>
        <v>1</v>
      </c>
      <c r="I197" s="184">
        <f>'[5]Pvt SP2D Pusdik'!C198</f>
        <v>2991500</v>
      </c>
      <c r="J197" s="184">
        <f t="shared" si="124"/>
        <v>8500</v>
      </c>
      <c r="K197" s="184"/>
      <c r="L197" s="184"/>
      <c r="M197" s="184"/>
      <c r="N197" s="184"/>
      <c r="O197" s="281"/>
      <c r="P197" s="281"/>
      <c r="Q197" s="146"/>
    </row>
    <row r="198" spans="1:17" ht="13.2" x14ac:dyDescent="0.25">
      <c r="A198" s="165" t="s">
        <v>196</v>
      </c>
      <c r="B198" s="180"/>
      <c r="C198" s="181" t="s">
        <v>566</v>
      </c>
      <c r="D198" s="182">
        <v>2</v>
      </c>
      <c r="E198" s="182" t="s">
        <v>121</v>
      </c>
      <c r="F198" s="184">
        <v>1500000</v>
      </c>
      <c r="G198" s="184">
        <f>ROUNDDOWN(D198*F198,-3)</f>
        <v>3000000</v>
      </c>
      <c r="H198" s="184" t="b">
        <f>G198='[5]Pvt SP2D Pusdik'!B199</f>
        <v>1</v>
      </c>
      <c r="I198" s="184">
        <f>'[5]Pvt SP2D Pusdik'!C199</f>
        <v>2943000</v>
      </c>
      <c r="J198" s="184">
        <f t="shared" si="124"/>
        <v>57000</v>
      </c>
      <c r="K198" s="184"/>
      <c r="L198" s="184"/>
      <c r="M198" s="184"/>
      <c r="N198" s="184"/>
      <c r="O198" s="281"/>
      <c r="P198" s="281"/>
      <c r="Q198" s="146"/>
    </row>
    <row r="199" spans="1:17" ht="13.2" x14ac:dyDescent="0.25">
      <c r="A199" s="165" t="s">
        <v>657</v>
      </c>
      <c r="B199" s="180"/>
      <c r="C199" s="181" t="s">
        <v>567</v>
      </c>
      <c r="D199" s="182">
        <v>2</v>
      </c>
      <c r="E199" s="182" t="s">
        <v>121</v>
      </c>
      <c r="F199" s="184">
        <v>1000000</v>
      </c>
      <c r="G199" s="184">
        <f>ROUNDDOWN(D199*F199,-3)</f>
        <v>2000000</v>
      </c>
      <c r="H199" s="184" t="b">
        <f>G199='[5]Pvt SP2D Pusdik'!B200</f>
        <v>1</v>
      </c>
      <c r="I199" s="184">
        <f>'[5]Pvt SP2D Pusdik'!C200</f>
        <v>1993000</v>
      </c>
      <c r="J199" s="184">
        <f t="shared" si="124"/>
        <v>7000</v>
      </c>
      <c r="K199" s="184"/>
      <c r="L199" s="184"/>
      <c r="M199" s="184"/>
      <c r="N199" s="184"/>
      <c r="O199" s="281"/>
      <c r="P199" s="281"/>
      <c r="Q199" s="146"/>
    </row>
    <row r="200" spans="1:17" ht="13.2" x14ac:dyDescent="0.25">
      <c r="A200" s="165" t="s">
        <v>197</v>
      </c>
      <c r="B200" s="186" t="s">
        <v>536</v>
      </c>
      <c r="C200" s="77" t="s">
        <v>74</v>
      </c>
      <c r="D200" s="76"/>
      <c r="E200" s="76"/>
      <c r="F200" s="78"/>
      <c r="G200" s="78">
        <f>G201</f>
        <v>3000000</v>
      </c>
      <c r="H200" s="78" t="b">
        <f>G200='[5]Pvt SP2D Pusdik'!B201</f>
        <v>1</v>
      </c>
      <c r="I200" s="78">
        <f>'[5]Pvt SP2D Pusdik'!C201</f>
        <v>2129837</v>
      </c>
      <c r="J200" s="78">
        <f>J201</f>
        <v>870163</v>
      </c>
      <c r="K200" s="78">
        <f>K201</f>
        <v>0</v>
      </c>
      <c r="L200" s="78"/>
      <c r="M200" s="78"/>
      <c r="N200" s="78"/>
      <c r="O200" s="281"/>
      <c r="P200" s="281"/>
      <c r="Q200" s="146"/>
    </row>
    <row r="201" spans="1:17" ht="13.2" x14ac:dyDescent="0.25">
      <c r="A201" s="165" t="s">
        <v>198</v>
      </c>
      <c r="B201" s="180"/>
      <c r="C201" s="181" t="s">
        <v>628</v>
      </c>
      <c r="D201" s="182">
        <v>12</v>
      </c>
      <c r="E201" s="182" t="s">
        <v>121</v>
      </c>
      <c r="F201" s="184">
        <v>250000</v>
      </c>
      <c r="G201" s="184">
        <f>ROUNDDOWN(D201*F201,-3)</f>
        <v>3000000</v>
      </c>
      <c r="H201" s="184" t="b">
        <f>G201='[5]Pvt SP2D Pusdik'!B202</f>
        <v>1</v>
      </c>
      <c r="I201" s="184">
        <f>'[5]Pvt SP2D Pusdik'!C202</f>
        <v>2129837</v>
      </c>
      <c r="J201" s="184">
        <f>G201-I201</f>
        <v>870163</v>
      </c>
      <c r="K201" s="184"/>
      <c r="L201" s="184">
        <f t="shared" ref="K201:L201" si="126">L202</f>
        <v>0</v>
      </c>
      <c r="M201" s="184" t="e" cm="1">
        <f t="array" ref="M201">SUM(_xlfn._xlws.FILTER([6]!Draft_SPBY[Jumlah],[6]!Draft_SPBY[MAK4]=A201,0))</f>
        <v>#REF!</v>
      </c>
      <c r="N201" s="184" t="e">
        <f>L201-M201</f>
        <v>#REF!</v>
      </c>
      <c r="O201" s="281"/>
      <c r="P201" s="281"/>
      <c r="Q201" s="146"/>
    </row>
    <row r="202" spans="1:17" ht="13.2" x14ac:dyDescent="0.25">
      <c r="A202" s="165" t="s">
        <v>199</v>
      </c>
      <c r="B202" s="186" t="s">
        <v>539</v>
      </c>
      <c r="C202" s="77" t="s">
        <v>32</v>
      </c>
      <c r="D202" s="76"/>
      <c r="E202" s="76"/>
      <c r="F202" s="78"/>
      <c r="G202" s="78">
        <f>G203</f>
        <v>9000000</v>
      </c>
      <c r="H202" s="78" t="b">
        <f>G202='[5]Pvt SP2D Pusdik'!B203</f>
        <v>1</v>
      </c>
      <c r="I202" s="78">
        <f>'[5]Pvt SP2D Pusdik'!C203</f>
        <v>6300000</v>
      </c>
      <c r="J202" s="78">
        <f>J203</f>
        <v>2700000</v>
      </c>
      <c r="K202" s="78">
        <f>K203</f>
        <v>0</v>
      </c>
      <c r="L202" s="78"/>
      <c r="M202" s="78"/>
      <c r="N202" s="78"/>
      <c r="O202" s="281"/>
      <c r="P202" s="281"/>
      <c r="Q202" s="146"/>
    </row>
    <row r="203" spans="1:17" ht="13.2" x14ac:dyDescent="0.25">
      <c r="A203" s="165" t="s">
        <v>200</v>
      </c>
      <c r="B203" s="180"/>
      <c r="C203" s="181" t="s">
        <v>568</v>
      </c>
      <c r="D203" s="182">
        <v>10</v>
      </c>
      <c r="E203" s="182" t="s">
        <v>34</v>
      </c>
      <c r="F203" s="184">
        <v>900000</v>
      </c>
      <c r="G203" s="184">
        <f>ROUNDDOWN(D203*F203,-3)</f>
        <v>9000000</v>
      </c>
      <c r="H203" s="184" t="b">
        <f>G203='[5]Pvt SP2D Pusdik'!B204</f>
        <v>1</v>
      </c>
      <c r="I203" s="184">
        <f>'[5]Pvt SP2D Pusdik'!C204</f>
        <v>6300000</v>
      </c>
      <c r="J203" s="184">
        <f>G203-I203</f>
        <v>2700000</v>
      </c>
      <c r="K203" s="184"/>
      <c r="L203" s="184">
        <f t="shared" ref="K203:L203" si="127">L204</f>
        <v>0</v>
      </c>
      <c r="M203" s="184" t="e" cm="1">
        <f t="array" ref="M203">SUM(_xlfn._xlws.FILTER([6]!Draft_SPBY[Jumlah],[6]!Draft_SPBY[MAK4]=A203,0))</f>
        <v>#REF!</v>
      </c>
      <c r="N203" s="184" t="e">
        <f>L203-M203</f>
        <v>#REF!</v>
      </c>
      <c r="O203" s="281"/>
      <c r="P203" s="281"/>
      <c r="Q203" s="146"/>
    </row>
    <row r="204" spans="1:17" ht="13.2" x14ac:dyDescent="0.25">
      <c r="A204" s="165" t="s">
        <v>201</v>
      </c>
      <c r="B204" s="186" t="s">
        <v>537</v>
      </c>
      <c r="C204" s="77" t="s">
        <v>36</v>
      </c>
      <c r="D204" s="76"/>
      <c r="E204" s="76"/>
      <c r="F204" s="78"/>
      <c r="G204" s="78">
        <f>G205</f>
        <v>18042000</v>
      </c>
      <c r="H204" s="78" t="b">
        <f>G204='[5]Pvt SP2D Pusdik'!B205</f>
        <v>1</v>
      </c>
      <c r="I204" s="78">
        <f>'[5]Pvt SP2D Pusdik'!C205</f>
        <v>18480420</v>
      </c>
      <c r="J204" s="78">
        <f>J205</f>
        <v>-438420</v>
      </c>
      <c r="K204" s="78">
        <f>K205</f>
        <v>0</v>
      </c>
      <c r="L204" s="78"/>
      <c r="M204" s="78"/>
      <c r="N204" s="78"/>
      <c r="O204" s="281"/>
      <c r="P204" s="281"/>
      <c r="Q204" s="146"/>
    </row>
    <row r="205" spans="1:17" ht="13.2" x14ac:dyDescent="0.25">
      <c r="A205" s="165" t="s">
        <v>202</v>
      </c>
      <c r="B205" s="180"/>
      <c r="C205" s="181" t="s">
        <v>658</v>
      </c>
      <c r="D205" s="182">
        <v>6</v>
      </c>
      <c r="E205" s="182" t="s">
        <v>27</v>
      </c>
      <c r="F205" s="184">
        <v>3007000</v>
      </c>
      <c r="G205" s="184">
        <f>ROUNDDOWN(D205*F205,-3)</f>
        <v>18042000</v>
      </c>
      <c r="H205" s="184" t="b">
        <f>G205='[5]Pvt SP2D Pusdik'!B206</f>
        <v>1</v>
      </c>
      <c r="I205" s="184">
        <f>'[5]Pvt SP2D Pusdik'!C206</f>
        <v>18480420</v>
      </c>
      <c r="J205" s="184">
        <f>G205-I205</f>
        <v>-438420</v>
      </c>
      <c r="K205" s="184"/>
      <c r="L205" s="184">
        <f t="shared" ref="K205:L205" si="128">SUM(L206,L211)</f>
        <v>0</v>
      </c>
      <c r="M205" s="184" t="e">
        <f t="shared" ref="M205:N205" si="129">SUM(M206,M211)</f>
        <v>#REF!</v>
      </c>
      <c r="N205" s="184" t="e">
        <f t="shared" si="129"/>
        <v>#REF!</v>
      </c>
      <c r="O205" s="281"/>
      <c r="P205" s="281"/>
      <c r="Q205" s="146"/>
    </row>
    <row r="206" spans="1:17" ht="13.2" x14ac:dyDescent="0.25">
      <c r="A206" s="165" t="s">
        <v>203</v>
      </c>
      <c r="B206" s="194" t="s">
        <v>204</v>
      </c>
      <c r="C206" s="195" t="s">
        <v>659</v>
      </c>
      <c r="D206" s="196"/>
      <c r="E206" s="196"/>
      <c r="F206" s="197"/>
      <c r="G206" s="197">
        <f>SUM(G207,G212,G215)</f>
        <v>99334000</v>
      </c>
      <c r="H206" s="197" t="b">
        <f>G206='[5]Pvt SP2D Pusdik'!B207</f>
        <v>1</v>
      </c>
      <c r="I206" s="197">
        <f>'[5]Pvt SP2D Pusdik'!C207</f>
        <v>47781358</v>
      </c>
      <c r="J206" s="197">
        <f>SUM(J207,J212,J215)</f>
        <v>51552642</v>
      </c>
      <c r="K206" s="197">
        <f>SUM(K207,K212,K215)</f>
        <v>0</v>
      </c>
      <c r="L206" s="197">
        <f t="shared" ref="K206:L206" si="130">SUM(L207:L210)</f>
        <v>0</v>
      </c>
      <c r="M206" s="197" t="e" cm="1">
        <f t="array" ref="M206">SUM(_xlfn._xlws.FILTER([6]!Draft_SPBY[Jumlah],[6]!Draft_SPBY[MAK4]=A206,0))</f>
        <v>#REF!</v>
      </c>
      <c r="N206" s="197" t="e">
        <f>L206-M206</f>
        <v>#REF!</v>
      </c>
      <c r="O206" s="281" t="s">
        <v>498</v>
      </c>
      <c r="P206" s="281" t="s">
        <v>499</v>
      </c>
      <c r="Q206" s="146"/>
    </row>
    <row r="207" spans="1:17" ht="13.2" x14ac:dyDescent="0.25">
      <c r="A207" s="165" t="s">
        <v>206</v>
      </c>
      <c r="B207" s="179" t="s">
        <v>535</v>
      </c>
      <c r="C207" s="72" t="s">
        <v>25</v>
      </c>
      <c r="D207" s="71"/>
      <c r="E207" s="71"/>
      <c r="F207" s="73"/>
      <c r="G207" s="73">
        <f>SUM(G208:G211)</f>
        <v>13250000</v>
      </c>
      <c r="H207" s="73" t="b">
        <f>G207='[5]Pvt SP2D Pusdik'!B208</f>
        <v>1</v>
      </c>
      <c r="I207" s="73">
        <f>'[5]Pvt SP2D Pusdik'!C208</f>
        <v>3804000</v>
      </c>
      <c r="J207" s="73">
        <f>SUM(J208:J211)</f>
        <v>9446000</v>
      </c>
      <c r="K207" s="73">
        <f>SUM(K208:K211)</f>
        <v>0</v>
      </c>
      <c r="L207" s="73"/>
      <c r="M207" s="73"/>
      <c r="N207" s="73"/>
      <c r="O207" s="281"/>
      <c r="P207" s="281"/>
      <c r="Q207" s="146"/>
    </row>
    <row r="208" spans="1:17" ht="13.2" x14ac:dyDescent="0.25">
      <c r="A208" s="165" t="s">
        <v>207</v>
      </c>
      <c r="B208" s="180"/>
      <c r="C208" s="181" t="s">
        <v>564</v>
      </c>
      <c r="D208" s="182">
        <v>100</v>
      </c>
      <c r="E208" s="182" t="s">
        <v>27</v>
      </c>
      <c r="F208" s="184">
        <v>75000</v>
      </c>
      <c r="G208" s="184">
        <f>ROUNDDOWN(D208*F208,-3)</f>
        <v>7500000</v>
      </c>
      <c r="H208" s="184" t="b">
        <f>G208='[5]Pvt SP2D Pusdik'!B209</f>
        <v>1</v>
      </c>
      <c r="I208" s="184">
        <f>'[5]Pvt SP2D Pusdik'!C209</f>
        <v>1320000</v>
      </c>
      <c r="J208" s="184">
        <f t="shared" ref="J208:K211" si="131">G208-I208</f>
        <v>6180000</v>
      </c>
      <c r="K208" s="184"/>
      <c r="L208" s="184"/>
      <c r="M208" s="184"/>
      <c r="N208" s="184"/>
      <c r="O208" s="281"/>
      <c r="P208" s="281"/>
      <c r="Q208" s="146"/>
    </row>
    <row r="209" spans="1:19" ht="13.2" x14ac:dyDescent="0.25">
      <c r="A209" s="165" t="s">
        <v>208</v>
      </c>
      <c r="B209" s="180"/>
      <c r="C209" s="181" t="s">
        <v>565</v>
      </c>
      <c r="D209" s="182">
        <v>1</v>
      </c>
      <c r="E209" s="182" t="s">
        <v>121</v>
      </c>
      <c r="F209" s="184">
        <v>750000</v>
      </c>
      <c r="G209" s="184">
        <f>ROUNDDOWN(D209*F209,-3)</f>
        <v>750000</v>
      </c>
      <c r="H209" s="184" t="b">
        <f>G209='[5]Pvt SP2D Pusdik'!B210</f>
        <v>1</v>
      </c>
      <c r="I209" s="184">
        <f>'[5]Pvt SP2D Pusdik'!C210</f>
        <v>0</v>
      </c>
      <c r="J209" s="184">
        <f t="shared" si="131"/>
        <v>750000</v>
      </c>
      <c r="K209" s="184"/>
      <c r="L209" s="184"/>
      <c r="M209" s="184"/>
      <c r="N209" s="184"/>
      <c r="O209" s="281"/>
      <c r="P209" s="281"/>
      <c r="Q209" s="146"/>
    </row>
    <row r="210" spans="1:19" ht="13.2" x14ac:dyDescent="0.25">
      <c r="A210" s="165" t="s">
        <v>209</v>
      </c>
      <c r="B210" s="180"/>
      <c r="C210" s="181" t="s">
        <v>566</v>
      </c>
      <c r="D210" s="182">
        <v>2</v>
      </c>
      <c r="E210" s="182" t="s">
        <v>121</v>
      </c>
      <c r="F210" s="184">
        <v>1500000</v>
      </c>
      <c r="G210" s="184">
        <f>ROUNDDOWN(D210*F210,-3)</f>
        <v>3000000</v>
      </c>
      <c r="H210" s="184" t="b">
        <f>G210='[5]Pvt SP2D Pusdik'!B211</f>
        <v>1</v>
      </c>
      <c r="I210" s="184">
        <f>'[5]Pvt SP2D Pusdik'!C211</f>
        <v>1489000</v>
      </c>
      <c r="J210" s="184">
        <f t="shared" si="131"/>
        <v>1511000</v>
      </c>
      <c r="K210" s="184"/>
      <c r="L210" s="184"/>
      <c r="M210" s="184"/>
      <c r="N210" s="184"/>
      <c r="O210" s="281"/>
      <c r="P210" s="281"/>
      <c r="Q210" s="146"/>
    </row>
    <row r="211" spans="1:19" ht="13.2" x14ac:dyDescent="0.25">
      <c r="A211" s="165" t="s">
        <v>660</v>
      </c>
      <c r="B211" s="180"/>
      <c r="C211" s="181" t="s">
        <v>567</v>
      </c>
      <c r="D211" s="182">
        <v>2</v>
      </c>
      <c r="E211" s="182" t="s">
        <v>121</v>
      </c>
      <c r="F211" s="184">
        <v>1000000</v>
      </c>
      <c r="G211" s="184">
        <f>ROUNDDOWN(D211*F211,-3)</f>
        <v>2000000</v>
      </c>
      <c r="H211" s="184" t="b">
        <f>G211='[5]Pvt SP2D Pusdik'!B212</f>
        <v>1</v>
      </c>
      <c r="I211" s="184">
        <f>'[5]Pvt SP2D Pusdik'!C212</f>
        <v>995000</v>
      </c>
      <c r="J211" s="184">
        <f t="shared" si="131"/>
        <v>1005000</v>
      </c>
      <c r="K211" s="184"/>
      <c r="L211" s="184">
        <f t="shared" ref="K211:L211" si="132">L212</f>
        <v>0</v>
      </c>
      <c r="M211" s="184" t="e" cm="1">
        <f t="array" ref="M211">SUM(_xlfn._xlws.FILTER([6]!Draft_SPBY[Jumlah],[6]!Draft_SPBY[MAK4]=A211,0))</f>
        <v>#REF!</v>
      </c>
      <c r="N211" s="184" t="e">
        <f>L211-M211</f>
        <v>#REF!</v>
      </c>
      <c r="O211" s="281"/>
      <c r="P211" s="281"/>
      <c r="Q211" s="146"/>
    </row>
    <row r="212" spans="1:19" ht="13.2" x14ac:dyDescent="0.25">
      <c r="A212" s="165" t="s">
        <v>210</v>
      </c>
      <c r="B212" s="186" t="s">
        <v>536</v>
      </c>
      <c r="C212" s="77" t="s">
        <v>74</v>
      </c>
      <c r="D212" s="76"/>
      <c r="E212" s="76"/>
      <c r="F212" s="78"/>
      <c r="G212" s="78">
        <f>SUM(G213:G214)</f>
        <v>14550000</v>
      </c>
      <c r="H212" s="78" t="b">
        <f>G212='[5]Pvt SP2D Pusdik'!B213</f>
        <v>1</v>
      </c>
      <c r="I212" s="78">
        <f>'[5]Pvt SP2D Pusdik'!C213</f>
        <v>910448</v>
      </c>
      <c r="J212" s="78">
        <f>SUM(J213:J214)</f>
        <v>13639552</v>
      </c>
      <c r="K212" s="78">
        <f>SUM(K213:K214)</f>
        <v>0</v>
      </c>
      <c r="L212" s="78"/>
      <c r="M212" s="78"/>
      <c r="N212" s="78"/>
      <c r="O212" s="281"/>
      <c r="P212" s="281"/>
      <c r="Q212" s="146"/>
      <c r="S212" s="146"/>
    </row>
    <row r="213" spans="1:19" ht="13.2" x14ac:dyDescent="0.25">
      <c r="A213" s="165" t="s">
        <v>211</v>
      </c>
      <c r="B213" s="180"/>
      <c r="C213" s="181" t="s">
        <v>628</v>
      </c>
      <c r="D213" s="182">
        <v>12</v>
      </c>
      <c r="E213" s="182" t="s">
        <v>121</v>
      </c>
      <c r="F213" s="184">
        <v>250000</v>
      </c>
      <c r="G213" s="184">
        <f>ROUNDDOWN(D213*F213,-3)</f>
        <v>3000000</v>
      </c>
      <c r="H213" s="184" t="b">
        <f>G213='[5]Pvt SP2D Pusdik'!B214</f>
        <v>1</v>
      </c>
      <c r="I213" s="184">
        <f>'[5]Pvt SP2D Pusdik'!C214</f>
        <v>910448</v>
      </c>
      <c r="J213" s="184">
        <f t="shared" ref="J213:K214" si="133">G213-I213</f>
        <v>2089552</v>
      </c>
      <c r="K213" s="184"/>
      <c r="L213" s="184">
        <f t="shared" ref="K213:L213" si="134">SUM(L214,L219)</f>
        <v>0</v>
      </c>
      <c r="M213" s="184" t="e">
        <f t="shared" ref="M213:N213" si="135">SUM(M214,M219)</f>
        <v>#REF!</v>
      </c>
      <c r="N213" s="184" t="e">
        <f t="shared" si="135"/>
        <v>#REF!</v>
      </c>
      <c r="O213" s="281"/>
      <c r="P213" s="281"/>
      <c r="Q213" s="146"/>
    </row>
    <row r="214" spans="1:19" ht="13.2" x14ac:dyDescent="0.25">
      <c r="A214" s="165" t="s">
        <v>972</v>
      </c>
      <c r="B214" s="180"/>
      <c r="C214" s="181" t="s">
        <v>973</v>
      </c>
      <c r="D214" s="182">
        <v>1</v>
      </c>
      <c r="E214" s="182" t="s">
        <v>121</v>
      </c>
      <c r="F214" s="184">
        <v>11550000</v>
      </c>
      <c r="G214" s="184">
        <f>ROUNDDOWN(D214*F214,-3)</f>
        <v>11550000</v>
      </c>
      <c r="H214" s="184" t="b">
        <f>G214='[5]Pvt SP2D Pusdik'!B215</f>
        <v>1</v>
      </c>
      <c r="I214" s="184">
        <f>'[5]Pvt SP2D Pusdik'!C215</f>
        <v>0</v>
      </c>
      <c r="J214" s="184">
        <f t="shared" si="133"/>
        <v>11550000</v>
      </c>
      <c r="K214" s="184"/>
      <c r="L214" s="184">
        <f t="shared" ref="K214:L214" si="136">SUM(L215:L218)</f>
        <v>0</v>
      </c>
      <c r="M214" s="184" t="e" cm="1">
        <f t="array" ref="M214">SUM(_xlfn._xlws.FILTER([6]!Draft_SPBY[Jumlah],[6]!Draft_SPBY[MAK4]=A214,0))</f>
        <v>#REF!</v>
      </c>
      <c r="N214" s="184" t="e">
        <f>L214-M214</f>
        <v>#REF!</v>
      </c>
      <c r="O214" s="281"/>
      <c r="P214" s="281"/>
      <c r="Q214" s="146"/>
    </row>
    <row r="215" spans="1:19" ht="13.2" x14ac:dyDescent="0.25">
      <c r="A215" s="165" t="s">
        <v>212</v>
      </c>
      <c r="B215" s="179" t="s">
        <v>537</v>
      </c>
      <c r="C215" s="72" t="s">
        <v>36</v>
      </c>
      <c r="D215" s="71"/>
      <c r="E215" s="71"/>
      <c r="F215" s="73"/>
      <c r="G215" s="73">
        <f>G216</f>
        <v>71534000</v>
      </c>
      <c r="H215" s="73" t="b">
        <f>G215='[5]Pvt SP2D Pusdik'!B216</f>
        <v>1</v>
      </c>
      <c r="I215" s="73">
        <f>'[5]Pvt SP2D Pusdik'!C216</f>
        <v>43066910</v>
      </c>
      <c r="J215" s="73">
        <f>J216</f>
        <v>28467090</v>
      </c>
      <c r="K215" s="73">
        <f>K216</f>
        <v>0</v>
      </c>
      <c r="L215" s="73"/>
      <c r="M215" s="73"/>
      <c r="N215" s="73"/>
      <c r="O215" s="281"/>
      <c r="P215" s="281"/>
      <c r="Q215" s="146"/>
    </row>
    <row r="216" spans="1:19" ht="13.2" x14ac:dyDescent="0.25">
      <c r="A216" s="165" t="s">
        <v>213</v>
      </c>
      <c r="B216" s="180"/>
      <c r="C216" s="181" t="s">
        <v>661</v>
      </c>
      <c r="D216" s="182">
        <v>14</v>
      </c>
      <c r="E216" s="182" t="s">
        <v>27</v>
      </c>
      <c r="F216" s="184">
        <v>5109636</v>
      </c>
      <c r="G216" s="184">
        <f>ROUNDDOWN(D216*F216,-3)</f>
        <v>71534000</v>
      </c>
      <c r="H216" s="184" t="b">
        <f>G216='[5]Pvt SP2D Pusdik'!B217</f>
        <v>1</v>
      </c>
      <c r="I216" s="184">
        <f>'[5]Pvt SP2D Pusdik'!C217</f>
        <v>43066910</v>
      </c>
      <c r="J216" s="184">
        <f>G216-I216</f>
        <v>28467090</v>
      </c>
      <c r="K216" s="184"/>
      <c r="L216" s="184"/>
      <c r="M216" s="184"/>
      <c r="N216" s="184"/>
      <c r="O216" s="281"/>
      <c r="P216" s="281"/>
      <c r="Q216" s="146"/>
    </row>
    <row r="217" spans="1:19" ht="13.2" x14ac:dyDescent="0.25">
      <c r="A217" s="165" t="s">
        <v>214</v>
      </c>
      <c r="B217" s="194" t="s">
        <v>215</v>
      </c>
      <c r="C217" s="195" t="s">
        <v>662</v>
      </c>
      <c r="D217" s="196"/>
      <c r="E217" s="196"/>
      <c r="F217" s="197"/>
      <c r="G217" s="197">
        <f>SUM(G218,G223)</f>
        <v>139554000</v>
      </c>
      <c r="H217" s="197" t="b">
        <f>G217='[5]Pvt SP2D Pusdik'!B218</f>
        <v>1</v>
      </c>
      <c r="I217" s="197">
        <f>'[5]Pvt SP2D Pusdik'!C218</f>
        <v>55215155</v>
      </c>
      <c r="J217" s="197">
        <f>SUM(J218,J223)</f>
        <v>84338845</v>
      </c>
      <c r="K217" s="197">
        <f>SUM(K218,K223)</f>
        <v>0</v>
      </c>
      <c r="L217" s="197"/>
      <c r="M217" s="197"/>
      <c r="N217" s="197"/>
      <c r="O217" s="281" t="s">
        <v>498</v>
      </c>
      <c r="P217" s="281" t="s">
        <v>500</v>
      </c>
      <c r="Q217" s="146"/>
    </row>
    <row r="218" spans="1:19" ht="13.2" x14ac:dyDescent="0.25">
      <c r="A218" s="165" t="s">
        <v>216</v>
      </c>
      <c r="B218" s="179" t="s">
        <v>535</v>
      </c>
      <c r="C218" s="72" t="s">
        <v>25</v>
      </c>
      <c r="D218" s="71"/>
      <c r="E218" s="71"/>
      <c r="F218" s="73"/>
      <c r="G218" s="73">
        <f>SUM(G219:G222)</f>
        <v>23500000</v>
      </c>
      <c r="H218" s="73" t="b">
        <f>G218='[5]Pvt SP2D Pusdik'!B219</f>
        <v>1</v>
      </c>
      <c r="I218" s="73">
        <f>'[5]Pvt SP2D Pusdik'!C219</f>
        <v>4270000</v>
      </c>
      <c r="J218" s="73">
        <f>SUM(J219:J222)</f>
        <v>19230000</v>
      </c>
      <c r="K218" s="73">
        <f>SUM(K219:K222)</f>
        <v>0</v>
      </c>
      <c r="L218" s="73"/>
      <c r="M218" s="73"/>
      <c r="N218" s="73"/>
      <c r="O218" s="281"/>
      <c r="P218" s="281"/>
      <c r="Q218" s="146"/>
    </row>
    <row r="219" spans="1:19" ht="13.2" x14ac:dyDescent="0.25">
      <c r="A219" s="165" t="s">
        <v>217</v>
      </c>
      <c r="B219" s="180"/>
      <c r="C219" s="181" t="s">
        <v>564</v>
      </c>
      <c r="D219" s="182">
        <v>100</v>
      </c>
      <c r="E219" s="182" t="s">
        <v>27</v>
      </c>
      <c r="F219" s="184">
        <v>75000</v>
      </c>
      <c r="G219" s="184">
        <f>ROUNDDOWN(D219*F219,-3)</f>
        <v>7500000</v>
      </c>
      <c r="H219" s="184" t="b">
        <f>G219='[5]Pvt SP2D Pusdik'!B220</f>
        <v>1</v>
      </c>
      <c r="I219" s="184">
        <f>'[5]Pvt SP2D Pusdik'!C220</f>
        <v>1800000</v>
      </c>
      <c r="J219" s="184">
        <f t="shared" ref="J219:K222" si="137">G219-I219</f>
        <v>5700000</v>
      </c>
      <c r="K219" s="184"/>
      <c r="L219" s="184">
        <f t="shared" ref="K219:L219" si="138">L220</f>
        <v>0</v>
      </c>
      <c r="M219" s="184" t="e" cm="1">
        <f t="array" ref="M219">SUM(_xlfn._xlws.FILTER([6]!Draft_SPBY[Jumlah],[6]!Draft_SPBY[MAK4]=A219,0))</f>
        <v>#REF!</v>
      </c>
      <c r="N219" s="184" t="e">
        <f>L219-M219</f>
        <v>#REF!</v>
      </c>
      <c r="O219" s="281"/>
      <c r="P219" s="281"/>
      <c r="Q219" s="146"/>
    </row>
    <row r="220" spans="1:19" ht="13.2" x14ac:dyDescent="0.25">
      <c r="A220" s="165" t="s">
        <v>218</v>
      </c>
      <c r="B220" s="180"/>
      <c r="C220" s="181" t="s">
        <v>565</v>
      </c>
      <c r="D220" s="182">
        <v>4</v>
      </c>
      <c r="E220" s="182" t="s">
        <v>121</v>
      </c>
      <c r="F220" s="184">
        <v>1500000</v>
      </c>
      <c r="G220" s="184">
        <f>ROUNDDOWN(D220*F220,-3)</f>
        <v>6000000</v>
      </c>
      <c r="H220" s="184" t="b">
        <f>G220='[5]Pvt SP2D Pusdik'!B221</f>
        <v>1</v>
      </c>
      <c r="I220" s="184">
        <f>'[5]Pvt SP2D Pusdik'!C221</f>
        <v>0</v>
      </c>
      <c r="J220" s="184">
        <f t="shared" si="137"/>
        <v>6000000</v>
      </c>
      <c r="K220" s="184"/>
      <c r="L220" s="184"/>
      <c r="M220" s="184"/>
      <c r="N220" s="184"/>
      <c r="O220" s="281"/>
      <c r="P220" s="281"/>
      <c r="Q220" s="146"/>
    </row>
    <row r="221" spans="1:19" ht="13.2" x14ac:dyDescent="0.25">
      <c r="A221" s="165" t="s">
        <v>219</v>
      </c>
      <c r="B221" s="180"/>
      <c r="C221" s="181" t="s">
        <v>566</v>
      </c>
      <c r="D221" s="182">
        <v>4</v>
      </c>
      <c r="E221" s="182" t="s">
        <v>121</v>
      </c>
      <c r="F221" s="184">
        <v>1500000</v>
      </c>
      <c r="G221" s="184">
        <f>ROUNDDOWN(D221*F221,-3)</f>
        <v>6000000</v>
      </c>
      <c r="H221" s="184" t="b">
        <f>G221='[5]Pvt SP2D Pusdik'!B222</f>
        <v>1</v>
      </c>
      <c r="I221" s="184">
        <f>'[5]Pvt SP2D Pusdik'!C222</f>
        <v>1475000</v>
      </c>
      <c r="J221" s="184">
        <f t="shared" si="137"/>
        <v>4525000</v>
      </c>
      <c r="K221" s="184"/>
      <c r="L221" s="184">
        <f t="shared" ref="K221:L221" si="139">SUM(L222,L248)</f>
        <v>0</v>
      </c>
      <c r="M221" s="184" t="e">
        <f t="shared" ref="M221:N221" si="140">SUM(M222,M248)</f>
        <v>#REF!</v>
      </c>
      <c r="N221" s="184" t="e">
        <f t="shared" si="140"/>
        <v>#REF!</v>
      </c>
      <c r="O221" s="281"/>
      <c r="P221" s="281"/>
      <c r="Q221" s="146"/>
    </row>
    <row r="222" spans="1:19" ht="13.2" x14ac:dyDescent="0.25">
      <c r="A222" s="165" t="s">
        <v>220</v>
      </c>
      <c r="B222" s="180"/>
      <c r="C222" s="181" t="s">
        <v>567</v>
      </c>
      <c r="D222" s="182">
        <v>4</v>
      </c>
      <c r="E222" s="182" t="s">
        <v>121</v>
      </c>
      <c r="F222" s="184">
        <v>1000000</v>
      </c>
      <c r="G222" s="184">
        <f>ROUNDDOWN(D222*F222,-3)</f>
        <v>4000000</v>
      </c>
      <c r="H222" s="184" t="b">
        <f>G222='[5]Pvt SP2D Pusdik'!B223</f>
        <v>1</v>
      </c>
      <c r="I222" s="184">
        <f>'[5]Pvt SP2D Pusdik'!C223</f>
        <v>995000</v>
      </c>
      <c r="J222" s="184">
        <f t="shared" si="137"/>
        <v>3005000</v>
      </c>
      <c r="K222" s="184"/>
      <c r="L222" s="184">
        <f t="shared" ref="K222:N222" si="141">L223</f>
        <v>0</v>
      </c>
      <c r="M222" s="184" t="e">
        <f t="shared" si="141"/>
        <v>#REF!</v>
      </c>
      <c r="N222" s="184" t="e">
        <f t="shared" si="141"/>
        <v>#REF!</v>
      </c>
      <c r="O222" s="281"/>
      <c r="P222" s="281"/>
      <c r="Q222" s="146"/>
    </row>
    <row r="223" spans="1:19" ht="13.2" x14ac:dyDescent="0.25">
      <c r="A223" s="165" t="s">
        <v>221</v>
      </c>
      <c r="B223" s="179" t="s">
        <v>537</v>
      </c>
      <c r="C223" s="72" t="s">
        <v>36</v>
      </c>
      <c r="D223" s="71"/>
      <c r="E223" s="71"/>
      <c r="F223" s="73"/>
      <c r="G223" s="73">
        <f>G224</f>
        <v>116054000</v>
      </c>
      <c r="H223" s="73" t="b">
        <f>G223='[5]Pvt SP2D Pusdik'!B224</f>
        <v>1</v>
      </c>
      <c r="I223" s="73">
        <f>'[5]Pvt SP2D Pusdik'!C224</f>
        <v>50945155</v>
      </c>
      <c r="J223" s="73">
        <f>J224</f>
        <v>65108845</v>
      </c>
      <c r="K223" s="73">
        <f>K224</f>
        <v>0</v>
      </c>
      <c r="L223" s="73">
        <f t="shared" ref="K223:L223" si="142">SUM(L224,L226,L228,L230,L232,L234,L236,L238,L240,L242,L244,L246)</f>
        <v>0</v>
      </c>
      <c r="M223" s="73" t="e">
        <f t="shared" ref="M223:N223" si="143">SUM(M224,M226,M228,M230,M232,M234,M236,M238,M240,M242,M244,M246)</f>
        <v>#REF!</v>
      </c>
      <c r="N223" s="73" t="e">
        <f t="shared" si="143"/>
        <v>#REF!</v>
      </c>
      <c r="O223" s="281"/>
      <c r="P223" s="281"/>
      <c r="Q223" s="146"/>
    </row>
    <row r="224" spans="1:19" ht="13.2" x14ac:dyDescent="0.25">
      <c r="A224" s="165" t="s">
        <v>222</v>
      </c>
      <c r="B224" s="180"/>
      <c r="C224" s="181" t="s">
        <v>974</v>
      </c>
      <c r="D224" s="182">
        <v>21</v>
      </c>
      <c r="E224" s="182" t="s">
        <v>27</v>
      </c>
      <c r="F224" s="184">
        <v>5526381</v>
      </c>
      <c r="G224" s="184">
        <f>ROUNDDOWN(D224*F224,-3)</f>
        <v>116054000</v>
      </c>
      <c r="H224" s="184" t="b">
        <f>G224='[5]Pvt SP2D Pusdik'!B225</f>
        <v>1</v>
      </c>
      <c r="I224" s="184">
        <f>'[5]Pvt SP2D Pusdik'!C225</f>
        <v>50945155</v>
      </c>
      <c r="J224" s="184">
        <f>G224-I224</f>
        <v>65108845</v>
      </c>
      <c r="K224" s="184"/>
      <c r="L224" s="184">
        <f t="shared" ref="K224:L224" si="144">L225</f>
        <v>0</v>
      </c>
      <c r="M224" s="184" t="e" cm="1">
        <f t="array" ref="M224">SUM(_xlfn._xlws.FILTER([6]!Draft_SPBY[Jumlah],[6]!Draft_SPBY[MAK4]=A224,0))</f>
        <v>#REF!</v>
      </c>
      <c r="N224" s="184" t="e">
        <f>L224-M224</f>
        <v>#REF!</v>
      </c>
      <c r="O224" s="281"/>
      <c r="P224" s="281"/>
      <c r="Q224" s="146"/>
    </row>
    <row r="225" spans="1:17" ht="13.2" x14ac:dyDescent="0.25">
      <c r="A225" s="165" t="s">
        <v>223</v>
      </c>
      <c r="B225" s="194" t="s">
        <v>224</v>
      </c>
      <c r="C225" s="195" t="s">
        <v>663</v>
      </c>
      <c r="D225" s="196"/>
      <c r="E225" s="196"/>
      <c r="F225" s="197"/>
      <c r="G225" s="197">
        <f>SUM(G226,G231)</f>
        <v>50000000</v>
      </c>
      <c r="H225" s="197" t="b">
        <f>G225='[5]Pvt SP2D Pusdik'!B226</f>
        <v>1</v>
      </c>
      <c r="I225" s="197">
        <f>'[5]Pvt SP2D Pusdik'!C226</f>
        <v>0</v>
      </c>
      <c r="J225" s="197">
        <f>SUM(J226,J231)</f>
        <v>50000000</v>
      </c>
      <c r="K225" s="197">
        <f>SUM(K226,K231)</f>
        <v>0</v>
      </c>
      <c r="L225" s="197"/>
      <c r="M225" s="197"/>
      <c r="N225" s="197"/>
      <c r="O225" s="281" t="s">
        <v>506</v>
      </c>
      <c r="P225" s="281" t="s">
        <v>508</v>
      </c>
      <c r="Q225" s="146"/>
    </row>
    <row r="226" spans="1:17" ht="13.2" x14ac:dyDescent="0.25">
      <c r="A226" s="165" t="s">
        <v>225</v>
      </c>
      <c r="B226" s="186" t="s">
        <v>535</v>
      </c>
      <c r="C226" s="77" t="s">
        <v>25</v>
      </c>
      <c r="D226" s="76"/>
      <c r="E226" s="76"/>
      <c r="F226" s="78"/>
      <c r="G226" s="78">
        <f>SUM(G227:G230)</f>
        <v>15500000</v>
      </c>
      <c r="H226" s="78" t="b">
        <f>G226='[5]Pvt SP2D Pusdik'!B227</f>
        <v>1</v>
      </c>
      <c r="I226" s="78">
        <f>'[5]Pvt SP2D Pusdik'!C227</f>
        <v>0</v>
      </c>
      <c r="J226" s="78">
        <f>SUM(J227:J230)</f>
        <v>15500000</v>
      </c>
      <c r="K226" s="78">
        <f>SUM(K227:K230)</f>
        <v>0</v>
      </c>
      <c r="L226" s="78">
        <f t="shared" ref="K226:L226" si="145">L227</f>
        <v>0</v>
      </c>
      <c r="M226" s="78" t="e" cm="1">
        <f t="array" ref="M226">SUM(_xlfn._xlws.FILTER([6]!Draft_SPBY[Jumlah],[6]!Draft_SPBY[MAK4]=A226,0))</f>
        <v>#REF!</v>
      </c>
      <c r="N226" s="78" t="e">
        <f>L226-M226</f>
        <v>#REF!</v>
      </c>
      <c r="O226" s="281"/>
      <c r="P226" s="281"/>
      <c r="Q226" s="146"/>
    </row>
    <row r="227" spans="1:17" ht="13.2" x14ac:dyDescent="0.25">
      <c r="A227" s="165" t="s">
        <v>226</v>
      </c>
      <c r="B227" s="180"/>
      <c r="C227" s="181" t="s">
        <v>564</v>
      </c>
      <c r="D227" s="182">
        <v>100</v>
      </c>
      <c r="E227" s="182" t="s">
        <v>27</v>
      </c>
      <c r="F227" s="184">
        <v>75000</v>
      </c>
      <c r="G227" s="184">
        <f>ROUNDDOWN(D227*F227,-3)</f>
        <v>7500000</v>
      </c>
      <c r="H227" s="184" t="b">
        <f>G227='[5]Pvt SP2D Pusdik'!B228</f>
        <v>1</v>
      </c>
      <c r="I227" s="184">
        <f>'[5]Pvt SP2D Pusdik'!C228</f>
        <v>0</v>
      </c>
      <c r="J227" s="184">
        <f t="shared" ref="J227:K230" si="146">G227-I227</f>
        <v>7500000</v>
      </c>
      <c r="K227" s="184"/>
      <c r="L227" s="184"/>
      <c r="M227" s="184"/>
      <c r="N227" s="184"/>
      <c r="O227" s="281"/>
      <c r="P227" s="281"/>
      <c r="Q227" s="146"/>
    </row>
    <row r="228" spans="1:17" ht="13.2" x14ac:dyDescent="0.25">
      <c r="A228" s="165" t="s">
        <v>227</v>
      </c>
      <c r="B228" s="180"/>
      <c r="C228" s="181" t="s">
        <v>565</v>
      </c>
      <c r="D228" s="182">
        <v>2</v>
      </c>
      <c r="E228" s="182" t="s">
        <v>121</v>
      </c>
      <c r="F228" s="184">
        <v>1500000</v>
      </c>
      <c r="G228" s="184">
        <f>ROUNDDOWN(D228*F228,-3)</f>
        <v>3000000</v>
      </c>
      <c r="H228" s="184" t="b">
        <f>G228='[5]Pvt SP2D Pusdik'!B229</f>
        <v>1</v>
      </c>
      <c r="I228" s="184">
        <f>'[5]Pvt SP2D Pusdik'!C229</f>
        <v>0</v>
      </c>
      <c r="J228" s="184">
        <f t="shared" si="146"/>
        <v>3000000</v>
      </c>
      <c r="K228" s="184"/>
      <c r="L228" s="184">
        <f t="shared" ref="K228:L228" si="147">L229</f>
        <v>0</v>
      </c>
      <c r="M228" s="184" t="e" cm="1">
        <f t="array" ref="M228">SUM(_xlfn._xlws.FILTER([6]!Draft_SPBY[Jumlah],[6]!Draft_SPBY[MAK4]=A228,0))</f>
        <v>#REF!</v>
      </c>
      <c r="N228" s="184" t="e">
        <f>L228-M228</f>
        <v>#REF!</v>
      </c>
      <c r="O228" s="281"/>
      <c r="P228" s="281"/>
      <c r="Q228" s="146"/>
    </row>
    <row r="229" spans="1:17" ht="13.2" x14ac:dyDescent="0.25">
      <c r="A229" s="165" t="s">
        <v>228</v>
      </c>
      <c r="B229" s="180"/>
      <c r="C229" s="181" t="s">
        <v>566</v>
      </c>
      <c r="D229" s="182">
        <v>2</v>
      </c>
      <c r="E229" s="182" t="s">
        <v>121</v>
      </c>
      <c r="F229" s="184">
        <v>1500000</v>
      </c>
      <c r="G229" s="184">
        <f>ROUNDDOWN(D229*F229,-3)</f>
        <v>3000000</v>
      </c>
      <c r="H229" s="184" t="b">
        <f>G229='[5]Pvt SP2D Pusdik'!B230</f>
        <v>1</v>
      </c>
      <c r="I229" s="184">
        <f>'[5]Pvt SP2D Pusdik'!C230</f>
        <v>0</v>
      </c>
      <c r="J229" s="184">
        <f t="shared" si="146"/>
        <v>3000000</v>
      </c>
      <c r="K229" s="184"/>
      <c r="L229" s="184"/>
      <c r="M229" s="184"/>
      <c r="N229" s="184"/>
      <c r="O229" s="281"/>
      <c r="P229" s="281"/>
      <c r="Q229" s="146"/>
    </row>
    <row r="230" spans="1:17" ht="13.2" x14ac:dyDescent="0.25">
      <c r="A230" s="165" t="s">
        <v>229</v>
      </c>
      <c r="B230" s="180"/>
      <c r="C230" s="181" t="s">
        <v>567</v>
      </c>
      <c r="D230" s="182">
        <v>2</v>
      </c>
      <c r="E230" s="182" t="s">
        <v>121</v>
      </c>
      <c r="F230" s="184">
        <v>1000000</v>
      </c>
      <c r="G230" s="184">
        <f>ROUNDDOWN(D230*F230,-3)</f>
        <v>2000000</v>
      </c>
      <c r="H230" s="184" t="b">
        <f>G230='[5]Pvt SP2D Pusdik'!B231</f>
        <v>1</v>
      </c>
      <c r="I230" s="184">
        <f>'[5]Pvt SP2D Pusdik'!C231</f>
        <v>0</v>
      </c>
      <c r="J230" s="184">
        <f t="shared" si="146"/>
        <v>2000000</v>
      </c>
      <c r="K230" s="184"/>
      <c r="L230" s="184">
        <f t="shared" ref="K230:L230" si="148">L231</f>
        <v>0</v>
      </c>
      <c r="M230" s="184" t="e" cm="1">
        <f t="array" ref="M230">SUM(_xlfn._xlws.FILTER([6]!Draft_SPBY[Jumlah],[6]!Draft_SPBY[MAK4]=A230,0))</f>
        <v>#REF!</v>
      </c>
      <c r="N230" s="184" t="e">
        <f>L230-M230</f>
        <v>#REF!</v>
      </c>
      <c r="O230" s="281"/>
      <c r="P230" s="281"/>
      <c r="Q230" s="146"/>
    </row>
    <row r="231" spans="1:17" ht="13.2" x14ac:dyDescent="0.25">
      <c r="A231" s="165" t="s">
        <v>230</v>
      </c>
      <c r="B231" s="179" t="s">
        <v>537</v>
      </c>
      <c r="C231" s="72" t="s">
        <v>36</v>
      </c>
      <c r="D231" s="71"/>
      <c r="E231" s="71"/>
      <c r="F231" s="73"/>
      <c r="G231" s="73">
        <f>G232</f>
        <v>34500000</v>
      </c>
      <c r="H231" s="73" t="b">
        <f>G231='[5]Pvt SP2D Pusdik'!B232</f>
        <v>1</v>
      </c>
      <c r="I231" s="73">
        <f>'[5]Pvt SP2D Pusdik'!C232</f>
        <v>0</v>
      </c>
      <c r="J231" s="73">
        <f>J232</f>
        <v>34500000</v>
      </c>
      <c r="K231" s="73">
        <f>K232</f>
        <v>0</v>
      </c>
      <c r="L231" s="73"/>
      <c r="M231" s="73"/>
      <c r="N231" s="73"/>
      <c r="O231" s="281"/>
      <c r="P231" s="281"/>
      <c r="Q231" s="146"/>
    </row>
    <row r="232" spans="1:17" ht="13.2" x14ac:dyDescent="0.25">
      <c r="A232" s="165" t="s">
        <v>231</v>
      </c>
      <c r="B232" s="180"/>
      <c r="C232" s="181" t="s">
        <v>664</v>
      </c>
      <c r="D232" s="182">
        <v>6</v>
      </c>
      <c r="E232" s="182" t="s">
        <v>27</v>
      </c>
      <c r="F232" s="184">
        <v>5750000</v>
      </c>
      <c r="G232" s="184">
        <f>ROUNDDOWN(D232*F232,-3)</f>
        <v>34500000</v>
      </c>
      <c r="H232" s="184" t="b">
        <f>G232='[5]Pvt SP2D Pusdik'!B233</f>
        <v>1</v>
      </c>
      <c r="I232" s="184">
        <f>'[5]Pvt SP2D Pusdik'!C233</f>
        <v>0</v>
      </c>
      <c r="J232" s="184">
        <f>G232-I232</f>
        <v>34500000</v>
      </c>
      <c r="K232" s="184"/>
      <c r="L232" s="184">
        <f t="shared" ref="K232:L232" si="149">L233</f>
        <v>0</v>
      </c>
      <c r="M232" s="184" t="e" cm="1">
        <f t="array" ref="M232">SUM(_xlfn._xlws.FILTER([6]!Draft_SPBY[Jumlah],[6]!Draft_SPBY[MAK4]=A232,0))</f>
        <v>#REF!</v>
      </c>
      <c r="N232" s="184" t="e">
        <f>L232-M232</f>
        <v>#REF!</v>
      </c>
      <c r="O232" s="281"/>
      <c r="P232" s="281"/>
      <c r="Q232" s="146"/>
    </row>
    <row r="233" spans="1:17" ht="13.2" x14ac:dyDescent="0.25">
      <c r="A233" s="165" t="s">
        <v>975</v>
      </c>
      <c r="B233" s="194" t="s">
        <v>976</v>
      </c>
      <c r="C233" s="195" t="s">
        <v>977</v>
      </c>
      <c r="D233" s="196"/>
      <c r="E233" s="196"/>
      <c r="F233" s="197"/>
      <c r="G233" s="197">
        <f>SUM(G234,G239,G241)</f>
        <v>72788000</v>
      </c>
      <c r="H233" s="197" t="b">
        <f>G233='[5]Pvt SP2D Pusdik'!B234</f>
        <v>1</v>
      </c>
      <c r="I233" s="197">
        <f>'[5]Pvt SP2D Pusdik'!C234</f>
        <v>0</v>
      </c>
      <c r="J233" s="197">
        <f>SUM(J234,J239,J241)</f>
        <v>72788000</v>
      </c>
      <c r="K233" s="197">
        <f>SUM(K234,K239,K241)</f>
        <v>0</v>
      </c>
      <c r="L233" s="197"/>
      <c r="M233" s="197"/>
      <c r="N233" s="197"/>
      <c r="O233" s="281" t="s">
        <v>504</v>
      </c>
      <c r="P233" s="281" t="s">
        <v>505</v>
      </c>
      <c r="Q233" s="146"/>
    </row>
    <row r="234" spans="1:17" ht="13.2" x14ac:dyDescent="0.25">
      <c r="A234" s="165" t="s">
        <v>978</v>
      </c>
      <c r="B234" s="186">
        <v>521211</v>
      </c>
      <c r="C234" s="77" t="s">
        <v>25</v>
      </c>
      <c r="D234" s="76"/>
      <c r="E234" s="76"/>
      <c r="F234" s="78"/>
      <c r="G234" s="78">
        <f>SUM(G235:G238)</f>
        <v>7750000</v>
      </c>
      <c r="H234" s="78" t="b">
        <f>G234='[5]Pvt SP2D Pusdik'!B235</f>
        <v>1</v>
      </c>
      <c r="I234" s="78">
        <f>'[5]Pvt SP2D Pusdik'!C235</f>
        <v>0</v>
      </c>
      <c r="J234" s="78">
        <f>SUM(J235:J238)</f>
        <v>7750000</v>
      </c>
      <c r="K234" s="78">
        <f>SUM(K235:K238)</f>
        <v>0</v>
      </c>
      <c r="L234" s="78">
        <f t="shared" ref="K234:L234" si="150">L235</f>
        <v>0</v>
      </c>
      <c r="M234" s="78" t="e" cm="1">
        <f t="array" ref="M234">SUM(_xlfn._xlws.FILTER([6]!Draft_SPBY[Jumlah],[6]!Draft_SPBY[MAK4]=A234,0))</f>
        <v>#REF!</v>
      </c>
      <c r="N234" s="78" t="e">
        <f>L234-M234</f>
        <v>#REF!</v>
      </c>
      <c r="O234" s="281"/>
      <c r="P234" s="281"/>
      <c r="Q234" s="146"/>
    </row>
    <row r="235" spans="1:17" ht="13.2" x14ac:dyDescent="0.25">
      <c r="A235" s="165" t="s">
        <v>979</v>
      </c>
      <c r="B235" s="180"/>
      <c r="C235" s="181" t="s">
        <v>564</v>
      </c>
      <c r="D235" s="218">
        <v>50</v>
      </c>
      <c r="E235" s="182" t="s">
        <v>27</v>
      </c>
      <c r="F235" s="184">
        <v>75000</v>
      </c>
      <c r="G235" s="184">
        <f>ROUNDDOWN(D235*F235,-3)</f>
        <v>3750000</v>
      </c>
      <c r="H235" s="184" t="b">
        <f>G235='[5]Pvt SP2D Pusdik'!B236</f>
        <v>1</v>
      </c>
      <c r="I235" s="184">
        <f>'[5]Pvt SP2D Pusdik'!C236</f>
        <v>0</v>
      </c>
      <c r="J235" s="184">
        <f t="shared" ref="J235:K238" si="151">G235-I235</f>
        <v>3750000</v>
      </c>
      <c r="K235" s="184"/>
      <c r="L235" s="184"/>
      <c r="M235" s="184"/>
      <c r="N235" s="184"/>
      <c r="O235" s="281"/>
      <c r="P235" s="281"/>
      <c r="Q235" s="146"/>
    </row>
    <row r="236" spans="1:17" ht="13.2" x14ac:dyDescent="0.25">
      <c r="A236" s="165" t="s">
        <v>980</v>
      </c>
      <c r="B236" s="180"/>
      <c r="C236" s="181" t="s">
        <v>981</v>
      </c>
      <c r="D236" s="218">
        <v>1</v>
      </c>
      <c r="E236" s="182" t="s">
        <v>121</v>
      </c>
      <c r="F236" s="184">
        <v>1500000</v>
      </c>
      <c r="G236" s="184">
        <f t="shared" ref="G236:G238" si="152">ROUNDDOWN(D236*F236,-3)</f>
        <v>1500000</v>
      </c>
      <c r="H236" s="184" t="b">
        <f>G236='[5]Pvt SP2D Pusdik'!B237</f>
        <v>1</v>
      </c>
      <c r="I236" s="184">
        <f>'[5]Pvt SP2D Pusdik'!C237</f>
        <v>0</v>
      </c>
      <c r="J236" s="184">
        <f t="shared" si="151"/>
        <v>1500000</v>
      </c>
      <c r="K236" s="184"/>
      <c r="L236" s="184">
        <f t="shared" ref="K236:L236" si="153">L237</f>
        <v>0</v>
      </c>
      <c r="M236" s="184" t="e" cm="1">
        <f t="array" ref="M236">SUM(_xlfn._xlws.FILTER([6]!Draft_SPBY[Jumlah],[6]!Draft_SPBY[MAK4]=A236,0))</f>
        <v>#REF!</v>
      </c>
      <c r="N236" s="184" t="e">
        <f>L236-M236</f>
        <v>#REF!</v>
      </c>
      <c r="O236" s="281"/>
      <c r="P236" s="281"/>
      <c r="Q236" s="146"/>
    </row>
    <row r="237" spans="1:17" ht="13.2" x14ac:dyDescent="0.25">
      <c r="A237" s="165" t="s">
        <v>982</v>
      </c>
      <c r="B237" s="180"/>
      <c r="C237" s="181" t="s">
        <v>566</v>
      </c>
      <c r="D237" s="218">
        <v>1</v>
      </c>
      <c r="E237" s="182" t="s">
        <v>121</v>
      </c>
      <c r="F237" s="184">
        <v>1500000</v>
      </c>
      <c r="G237" s="184">
        <f t="shared" si="152"/>
        <v>1500000</v>
      </c>
      <c r="H237" s="184" t="b">
        <f>G237='[5]Pvt SP2D Pusdik'!B238</f>
        <v>1</v>
      </c>
      <c r="I237" s="184">
        <f>'[5]Pvt SP2D Pusdik'!C238</f>
        <v>0</v>
      </c>
      <c r="J237" s="184">
        <f t="shared" si="151"/>
        <v>1500000</v>
      </c>
      <c r="K237" s="184"/>
      <c r="L237" s="184"/>
      <c r="M237" s="184"/>
      <c r="N237" s="184"/>
      <c r="O237" s="281"/>
      <c r="P237" s="281"/>
      <c r="Q237" s="146"/>
    </row>
    <row r="238" spans="1:17" ht="13.2" x14ac:dyDescent="0.25">
      <c r="A238" s="165" t="s">
        <v>983</v>
      </c>
      <c r="B238" s="180"/>
      <c r="C238" s="181" t="s">
        <v>567</v>
      </c>
      <c r="D238" s="218">
        <v>1</v>
      </c>
      <c r="E238" s="182" t="s">
        <v>121</v>
      </c>
      <c r="F238" s="184">
        <v>1000000</v>
      </c>
      <c r="G238" s="184">
        <f t="shared" si="152"/>
        <v>1000000</v>
      </c>
      <c r="H238" s="184" t="b">
        <f>G238='[5]Pvt SP2D Pusdik'!B239</f>
        <v>1</v>
      </c>
      <c r="I238" s="184">
        <f>'[5]Pvt SP2D Pusdik'!C239</f>
        <v>0</v>
      </c>
      <c r="J238" s="184">
        <f t="shared" si="151"/>
        <v>1000000</v>
      </c>
      <c r="K238" s="184"/>
      <c r="L238" s="184">
        <f t="shared" ref="K238:L238" si="154">L239</f>
        <v>0</v>
      </c>
      <c r="M238" s="184" t="e" cm="1">
        <f t="array" ref="M238">SUM(_xlfn._xlws.FILTER([6]!Draft_SPBY[Jumlah],[6]!Draft_SPBY[MAK4]=A238,0))</f>
        <v>#REF!</v>
      </c>
      <c r="N238" s="184" t="e">
        <f>L238-M238</f>
        <v>#REF!</v>
      </c>
      <c r="O238" s="281"/>
      <c r="P238" s="281"/>
      <c r="Q238" s="146"/>
    </row>
    <row r="239" spans="1:17" ht="13.2" x14ac:dyDescent="0.25">
      <c r="A239" s="165" t="s">
        <v>984</v>
      </c>
      <c r="B239" s="179">
        <v>524111</v>
      </c>
      <c r="C239" s="72" t="s">
        <v>36</v>
      </c>
      <c r="D239" s="182"/>
      <c r="E239" s="182"/>
      <c r="F239" s="184"/>
      <c r="G239" s="73">
        <f>G240</f>
        <v>5000000</v>
      </c>
      <c r="H239" s="73" t="b">
        <f>G239='[5]Pvt SP2D Pusdik'!B240</f>
        <v>1</v>
      </c>
      <c r="I239" s="73">
        <f>'[5]Pvt SP2D Pusdik'!C240</f>
        <v>0</v>
      </c>
      <c r="J239" s="73">
        <f>J240</f>
        <v>5000000</v>
      </c>
      <c r="K239" s="73">
        <f>K240</f>
        <v>0</v>
      </c>
      <c r="L239" s="73"/>
      <c r="M239" s="73"/>
      <c r="N239" s="73"/>
      <c r="O239" s="281"/>
      <c r="P239" s="281"/>
      <c r="Q239" s="146"/>
    </row>
    <row r="240" spans="1:17" ht="13.2" x14ac:dyDescent="0.25">
      <c r="A240" s="165" t="s">
        <v>985</v>
      </c>
      <c r="B240" s="180"/>
      <c r="C240" s="181" t="s">
        <v>986</v>
      </c>
      <c r="D240" s="218">
        <v>10</v>
      </c>
      <c r="E240" s="182" t="s">
        <v>27</v>
      </c>
      <c r="F240" s="184">
        <v>500000</v>
      </c>
      <c r="G240" s="184">
        <f>ROUNDDOWN(D240*F240,-3)</f>
        <v>5000000</v>
      </c>
      <c r="H240" s="184" t="b">
        <f>G240='[5]Pvt SP2D Pusdik'!B241</f>
        <v>1</v>
      </c>
      <c r="I240" s="184">
        <f>'[5]Pvt SP2D Pusdik'!C241</f>
        <v>0</v>
      </c>
      <c r="J240" s="184">
        <f>G240-I240</f>
        <v>5000000</v>
      </c>
      <c r="K240" s="184"/>
      <c r="L240" s="184">
        <f t="shared" ref="K240:L240" si="155">L241</f>
        <v>0</v>
      </c>
      <c r="M240" s="184" t="e" cm="1">
        <f t="array" ref="M240">SUM(_xlfn._xlws.FILTER([6]!Draft_SPBY[Jumlah],[6]!Draft_SPBY[MAK4]=A240,0))</f>
        <v>#REF!</v>
      </c>
      <c r="N240" s="184" t="e">
        <f>L240-M240</f>
        <v>#REF!</v>
      </c>
      <c r="O240" s="281"/>
      <c r="P240" s="281"/>
      <c r="Q240" s="146"/>
    </row>
    <row r="241" spans="1:17" ht="13.2" x14ac:dyDescent="0.25">
      <c r="A241" s="165" t="s">
        <v>987</v>
      </c>
      <c r="B241" s="186" t="s">
        <v>540</v>
      </c>
      <c r="C241" s="77" t="s">
        <v>476</v>
      </c>
      <c r="D241" s="76"/>
      <c r="E241" s="76"/>
      <c r="F241" s="78"/>
      <c r="G241" s="78">
        <f>SUM(G242:G244)</f>
        <v>60038000</v>
      </c>
      <c r="H241" s="78" t="b">
        <f>G241='[5]Pvt SP2D Pusdik'!B242</f>
        <v>1</v>
      </c>
      <c r="I241" s="78">
        <f>'[5]Pvt SP2D Pusdik'!C242</f>
        <v>0</v>
      </c>
      <c r="J241" s="78">
        <f>SUM(J242:J244)</f>
        <v>60038000</v>
      </c>
      <c r="K241" s="78">
        <f>SUM(K242:K244)</f>
        <v>0</v>
      </c>
      <c r="L241" s="78"/>
      <c r="M241" s="78"/>
      <c r="N241" s="78"/>
      <c r="O241" s="281"/>
      <c r="P241" s="281"/>
      <c r="Q241" s="146"/>
    </row>
    <row r="242" spans="1:17" ht="13.2" x14ac:dyDescent="0.25">
      <c r="A242" s="165" t="s">
        <v>988</v>
      </c>
      <c r="B242" s="180"/>
      <c r="C242" s="181" t="s">
        <v>989</v>
      </c>
      <c r="D242" s="218">
        <v>54</v>
      </c>
      <c r="E242" s="182" t="s">
        <v>478</v>
      </c>
      <c r="F242" s="184">
        <v>822000</v>
      </c>
      <c r="G242" s="184">
        <f>ROUNDDOWN(D242*F242,-3)</f>
        <v>44388000</v>
      </c>
      <c r="H242" s="184" t="b">
        <f>G242='[5]Pvt SP2D Pusdik'!B243</f>
        <v>1</v>
      </c>
      <c r="I242" s="184">
        <f>'[5]Pvt SP2D Pusdik'!C243</f>
        <v>0</v>
      </c>
      <c r="J242" s="184">
        <f t="shared" ref="J242:K244" si="156">G242-I242</f>
        <v>44388000</v>
      </c>
      <c r="K242" s="184"/>
      <c r="L242" s="184">
        <f t="shared" ref="K242:L242" si="157">L243</f>
        <v>0</v>
      </c>
      <c r="M242" s="184" t="e" cm="1">
        <f t="array" ref="M242">SUM(_xlfn._xlws.FILTER([6]!Draft_SPBY[Jumlah],[6]!Draft_SPBY[MAK4]=A242,0))</f>
        <v>#REF!</v>
      </c>
      <c r="N242" s="184" t="e">
        <f>L242-M242</f>
        <v>#REF!</v>
      </c>
      <c r="O242" s="281"/>
      <c r="P242" s="281"/>
      <c r="Q242" s="146"/>
    </row>
    <row r="243" spans="1:17" ht="13.2" x14ac:dyDescent="0.25">
      <c r="A243" s="165" t="s">
        <v>990</v>
      </c>
      <c r="B243" s="180"/>
      <c r="C243" s="181" t="s">
        <v>991</v>
      </c>
      <c r="D243" s="218">
        <v>81</v>
      </c>
      <c r="E243" s="182" t="s">
        <v>478</v>
      </c>
      <c r="F243" s="184">
        <v>150000</v>
      </c>
      <c r="G243" s="184">
        <f>ROUNDDOWN(D243*F243,-3)</f>
        <v>12150000</v>
      </c>
      <c r="H243" s="184" t="b">
        <f>G243='[5]Pvt SP2D Pusdik'!B244</f>
        <v>1</v>
      </c>
      <c r="I243" s="184">
        <f>'[5]Pvt SP2D Pusdik'!C244</f>
        <v>0</v>
      </c>
      <c r="J243" s="184">
        <f t="shared" si="156"/>
        <v>12150000</v>
      </c>
      <c r="K243" s="184"/>
      <c r="L243" s="184"/>
      <c r="M243" s="184"/>
      <c r="N243" s="184"/>
      <c r="O243" s="281"/>
      <c r="P243" s="281"/>
      <c r="Q243" s="146"/>
    </row>
    <row r="244" spans="1:17" ht="13.2" x14ac:dyDescent="0.25">
      <c r="A244" s="165" t="s">
        <v>992</v>
      </c>
      <c r="B244" s="180"/>
      <c r="C244" s="181" t="s">
        <v>993</v>
      </c>
      <c r="D244" s="218">
        <v>10</v>
      </c>
      <c r="E244" s="182" t="s">
        <v>478</v>
      </c>
      <c r="F244" s="184">
        <v>350000</v>
      </c>
      <c r="G244" s="184">
        <f>ROUNDDOWN(D244*F244,-3)</f>
        <v>3500000</v>
      </c>
      <c r="H244" s="184" t="b">
        <f>G244='[5]Pvt SP2D Pusdik'!B245</f>
        <v>1</v>
      </c>
      <c r="I244" s="184">
        <f>'[5]Pvt SP2D Pusdik'!C245</f>
        <v>0</v>
      </c>
      <c r="J244" s="184">
        <f t="shared" si="156"/>
        <v>3500000</v>
      </c>
      <c r="K244" s="184"/>
      <c r="L244" s="184">
        <f t="shared" ref="K244:L244" si="158">L245</f>
        <v>0</v>
      </c>
      <c r="M244" s="184" t="e" cm="1">
        <f t="array" ref="M244">SUM(_xlfn._xlws.FILTER([6]!Draft_SPBY[Jumlah],[6]!Draft_SPBY[MAK4]=A244,0))</f>
        <v>#REF!</v>
      </c>
      <c r="N244" s="184" t="e">
        <f>L244-M244</f>
        <v>#REF!</v>
      </c>
      <c r="O244" s="281"/>
      <c r="P244" s="281"/>
      <c r="Q244" s="146"/>
    </row>
    <row r="245" spans="1:17" ht="13.2" x14ac:dyDescent="0.25">
      <c r="A245" s="165" t="s">
        <v>232</v>
      </c>
      <c r="B245" s="229" t="s">
        <v>233</v>
      </c>
      <c r="C245" s="110" t="s">
        <v>234</v>
      </c>
      <c r="D245" s="109">
        <v>1</v>
      </c>
      <c r="E245" s="109" t="s">
        <v>124</v>
      </c>
      <c r="F245" s="111"/>
      <c r="G245" s="111">
        <f>SUM(G246,G272)</f>
        <v>9231678000</v>
      </c>
      <c r="H245" s="111" t="b">
        <f>G245='[5]Pvt SP2D Pusdik'!B246</f>
        <v>1</v>
      </c>
      <c r="I245" s="111">
        <f>'[5]Pvt SP2D Pusdik'!C246</f>
        <v>4011736849</v>
      </c>
      <c r="J245" s="111">
        <f>SUM(J246,J272)</f>
        <v>5219941151</v>
      </c>
      <c r="K245" s="111">
        <f>SUM(K246,K272)</f>
        <v>0</v>
      </c>
      <c r="L245" s="111"/>
      <c r="M245" s="111"/>
      <c r="N245" s="111"/>
      <c r="O245" s="281"/>
      <c r="P245" s="281"/>
      <c r="Q245" s="146"/>
    </row>
    <row r="246" spans="1:17" ht="14.4" x14ac:dyDescent="0.3">
      <c r="A246" t="s">
        <v>545</v>
      </c>
      <c r="B246" s="220" t="s">
        <v>546</v>
      </c>
      <c r="C246" s="230" t="s">
        <v>547</v>
      </c>
      <c r="D246" s="231"/>
      <c r="E246" s="231" t="s">
        <v>563</v>
      </c>
      <c r="F246" s="232"/>
      <c r="G246" s="232">
        <f>G247</f>
        <v>7036020000</v>
      </c>
      <c r="H246" s="232" t="b">
        <f>G246='[5]Pvt SP2D Pusdik'!B247</f>
        <v>1</v>
      </c>
      <c r="I246" s="232">
        <f>'[5]Pvt SP2D Pusdik'!C247</f>
        <v>3242171983</v>
      </c>
      <c r="J246" s="232">
        <f>J247</f>
        <v>3793848017</v>
      </c>
      <c r="K246" s="232">
        <f>K247</f>
        <v>0</v>
      </c>
      <c r="L246" s="232">
        <f t="shared" ref="K246:L246" si="159">L247</f>
        <v>0</v>
      </c>
      <c r="M246" s="232" t="e" cm="1">
        <f t="array" ref="M246">SUM(_xlfn._xlws.FILTER([6]!Draft_SPBY[Jumlah],[6]!Draft_SPBY[MAK4]=A246,0))</f>
        <v>#REF!</v>
      </c>
      <c r="N246" s="232" t="e">
        <f>L246-M246</f>
        <v>#REF!</v>
      </c>
      <c r="O246" s="281"/>
      <c r="P246" s="281"/>
      <c r="Q246" s="146"/>
    </row>
    <row r="247" spans="1:17" ht="13.2" x14ac:dyDescent="0.25">
      <c r="A247" s="165" t="s">
        <v>665</v>
      </c>
      <c r="B247" s="194" t="s">
        <v>666</v>
      </c>
      <c r="C247" s="195" t="s">
        <v>548</v>
      </c>
      <c r="D247" s="196"/>
      <c r="E247" s="196"/>
      <c r="F247" s="197"/>
      <c r="G247" s="197">
        <f>SUM(G248,G250,G252,G254,G256,G258,G260,G262,G264,G266,G268,G270)</f>
        <v>7036020000</v>
      </c>
      <c r="H247" s="197" t="b">
        <f>G247='[5]Pvt SP2D Pusdik'!B248</f>
        <v>1</v>
      </c>
      <c r="I247" s="197">
        <f>'[5]Pvt SP2D Pusdik'!C248</f>
        <v>3242171983</v>
      </c>
      <c r="J247" s="197">
        <f>SUM(J248,J250,J252,J254,J256,J258,J260,J262,J264,J266,J268,J270)</f>
        <v>3793848017</v>
      </c>
      <c r="K247" s="197">
        <f>SUM(K248,K250,K252,K254,K256,K258,K260,K262,K264,K266,K268,K270)</f>
        <v>0</v>
      </c>
      <c r="L247" s="197"/>
      <c r="M247" s="197"/>
      <c r="N247" s="197"/>
      <c r="O247" s="281" t="s">
        <v>504</v>
      </c>
      <c r="P247" s="281" t="s">
        <v>509</v>
      </c>
      <c r="Q247" s="146"/>
    </row>
    <row r="248" spans="1:17" ht="13.2" x14ac:dyDescent="0.25">
      <c r="A248" s="165" t="s">
        <v>667</v>
      </c>
      <c r="B248" s="192" t="s">
        <v>668</v>
      </c>
      <c r="C248" s="80" t="s">
        <v>549</v>
      </c>
      <c r="D248" s="79"/>
      <c r="E248" s="79"/>
      <c r="F248" s="81"/>
      <c r="G248" s="81">
        <f>G249</f>
        <v>2390272000</v>
      </c>
      <c r="H248" s="81" t="b">
        <f>G248='[5]Pvt SP2D Pusdik'!B249</f>
        <v>1</v>
      </c>
      <c r="I248" s="81">
        <f>'[5]Pvt SP2D Pusdik'!C249</f>
        <v>1316693500</v>
      </c>
      <c r="J248" s="81">
        <f>J249</f>
        <v>1073578500</v>
      </c>
      <c r="K248" s="81">
        <f>K249</f>
        <v>0</v>
      </c>
      <c r="L248" s="81">
        <f>SUM(L249,L273,L279,L292)</f>
        <v>0</v>
      </c>
      <c r="M248" s="81" t="e">
        <f>SUM(M249,M273,M279,M292)</f>
        <v>#REF!</v>
      </c>
      <c r="N248" s="81" t="e">
        <f>SUM(N249,N273,N279,N292)</f>
        <v>#REF!</v>
      </c>
      <c r="O248" s="281"/>
      <c r="P248" s="281"/>
      <c r="Q248" s="146"/>
    </row>
    <row r="249" spans="1:17" ht="13.2" x14ac:dyDescent="0.25">
      <c r="A249" s="165" t="s">
        <v>669</v>
      </c>
      <c r="B249" s="180"/>
      <c r="C249" s="181" t="s">
        <v>670</v>
      </c>
      <c r="D249" s="182">
        <v>14</v>
      </c>
      <c r="E249" s="182" t="s">
        <v>671</v>
      </c>
      <c r="F249" s="184">
        <v>170733715</v>
      </c>
      <c r="G249" s="184">
        <f>ROUNDDOWN(D249*F249,-3)</f>
        <v>2390272000</v>
      </c>
      <c r="H249" s="184" t="b">
        <f>G249='[5]Pvt SP2D Pusdik'!B250</f>
        <v>1</v>
      </c>
      <c r="I249" s="184">
        <f>'[5]Pvt SP2D Pusdik'!C250</f>
        <v>1316693500</v>
      </c>
      <c r="J249" s="184">
        <f>G249-I249</f>
        <v>1073578500</v>
      </c>
      <c r="K249" s="184"/>
      <c r="L249" s="184">
        <f>SUM(L250,L261,L263)</f>
        <v>0</v>
      </c>
      <c r="M249" s="184" t="e">
        <f>SUM(M250,M261,M263)</f>
        <v>#REF!</v>
      </c>
      <c r="N249" s="184" t="e">
        <f>SUM(N250,N261,N263)</f>
        <v>#REF!</v>
      </c>
      <c r="O249" s="281"/>
      <c r="P249" s="281"/>
      <c r="Q249" s="146"/>
    </row>
    <row r="250" spans="1:17" ht="13.2" x14ac:dyDescent="0.25">
      <c r="A250" s="165" t="s">
        <v>672</v>
      </c>
      <c r="B250" s="186" t="s">
        <v>673</v>
      </c>
      <c r="C250" s="77" t="s">
        <v>550</v>
      </c>
      <c r="D250" s="76"/>
      <c r="E250" s="76"/>
      <c r="F250" s="78"/>
      <c r="G250" s="78">
        <f>G251</f>
        <v>109000</v>
      </c>
      <c r="H250" s="78" t="b">
        <f>G250='[5]Pvt SP2D Pusdik'!B251</f>
        <v>1</v>
      </c>
      <c r="I250" s="78">
        <f>'[5]Pvt SP2D Pusdik'!C251</f>
        <v>20865</v>
      </c>
      <c r="J250" s="78">
        <f>J251</f>
        <v>88135</v>
      </c>
      <c r="K250" s="78">
        <f>K251</f>
        <v>0</v>
      </c>
      <c r="L250" s="78">
        <f>SUM(L251:L260)</f>
        <v>0</v>
      </c>
      <c r="M250" s="78" t="e" cm="1">
        <f t="array" ref="M250">SUM(_xlfn._xlws.FILTER([6]!Draft_SPBY[Jumlah],[6]!Draft_SPBY[MAK4]=A250,0))</f>
        <v>#REF!</v>
      </c>
      <c r="N250" s="78" t="e">
        <f>L250-M250</f>
        <v>#REF!</v>
      </c>
      <c r="O250" s="281"/>
      <c r="P250" s="281"/>
      <c r="Q250" s="146"/>
    </row>
    <row r="251" spans="1:17" ht="13.2" x14ac:dyDescent="0.25">
      <c r="A251" s="165" t="s">
        <v>674</v>
      </c>
      <c r="B251" s="180"/>
      <c r="C251" s="181" t="s">
        <v>675</v>
      </c>
      <c r="D251" s="182">
        <v>14</v>
      </c>
      <c r="E251" s="182" t="s">
        <v>671</v>
      </c>
      <c r="F251" s="184">
        <v>7786</v>
      </c>
      <c r="G251" s="184">
        <f>ROUNDDOWN(D251*F251,-3)</f>
        <v>109000</v>
      </c>
      <c r="H251" s="184" t="b">
        <f>G251='[5]Pvt SP2D Pusdik'!B252</f>
        <v>1</v>
      </c>
      <c r="I251" s="184">
        <f>'[5]Pvt SP2D Pusdik'!C252</f>
        <v>20865</v>
      </c>
      <c r="J251" s="184">
        <f>G251-I251</f>
        <v>88135</v>
      </c>
      <c r="K251" s="184"/>
      <c r="L251" s="184"/>
      <c r="M251" s="184"/>
      <c r="N251" s="184"/>
      <c r="O251" s="281"/>
      <c r="P251" s="281"/>
      <c r="Q251" s="146"/>
    </row>
    <row r="252" spans="1:17" ht="13.2" x14ac:dyDescent="0.25">
      <c r="A252" s="165" t="s">
        <v>676</v>
      </c>
      <c r="B252" s="186" t="s">
        <v>677</v>
      </c>
      <c r="C252" s="77" t="s">
        <v>551</v>
      </c>
      <c r="D252" s="76"/>
      <c r="E252" s="76"/>
      <c r="F252" s="78"/>
      <c r="G252" s="78">
        <f>G253</f>
        <v>163168000</v>
      </c>
      <c r="H252" s="78" t="b">
        <f>G252='[5]Pvt SP2D Pusdik'!B253</f>
        <v>1</v>
      </c>
      <c r="I252" s="78">
        <f>'[5]Pvt SP2D Pusdik'!C253</f>
        <v>86453990</v>
      </c>
      <c r="J252" s="78">
        <f>J253</f>
        <v>76714010</v>
      </c>
      <c r="K252" s="78">
        <f>K253</f>
        <v>0</v>
      </c>
      <c r="L252" s="78"/>
      <c r="M252" s="78"/>
      <c r="N252" s="78"/>
      <c r="O252" s="281"/>
      <c r="P252" s="281"/>
      <c r="Q252" s="146"/>
    </row>
    <row r="253" spans="1:17" ht="13.2" x14ac:dyDescent="0.25">
      <c r="A253" s="165" t="s">
        <v>678</v>
      </c>
      <c r="B253" s="180"/>
      <c r="C253" s="181" t="s">
        <v>679</v>
      </c>
      <c r="D253" s="182">
        <v>14</v>
      </c>
      <c r="E253" s="182" t="s">
        <v>671</v>
      </c>
      <c r="F253" s="184">
        <v>11654858</v>
      </c>
      <c r="G253" s="184">
        <f>ROUNDDOWN(D253*F253,-3)</f>
        <v>163168000</v>
      </c>
      <c r="H253" s="184" t="b">
        <f>G253='[5]Pvt SP2D Pusdik'!B254</f>
        <v>1</v>
      </c>
      <c r="I253" s="184">
        <f>'[5]Pvt SP2D Pusdik'!C254</f>
        <v>86453990</v>
      </c>
      <c r="J253" s="184">
        <f>G253-I253</f>
        <v>76714010</v>
      </c>
      <c r="K253" s="184"/>
      <c r="L253" s="184"/>
      <c r="M253" s="184"/>
      <c r="N253" s="184"/>
      <c r="O253" s="281"/>
      <c r="P253" s="281"/>
      <c r="Q253" s="146"/>
    </row>
    <row r="254" spans="1:17" ht="13.2" x14ac:dyDescent="0.25">
      <c r="A254" s="165" t="s">
        <v>680</v>
      </c>
      <c r="B254" s="186" t="s">
        <v>681</v>
      </c>
      <c r="C254" s="77" t="s">
        <v>552</v>
      </c>
      <c r="D254" s="76"/>
      <c r="E254" s="76"/>
      <c r="F254" s="78"/>
      <c r="G254" s="78">
        <f>G255</f>
        <v>57444000</v>
      </c>
      <c r="H254" s="78" t="b">
        <f>G254='[5]Pvt SP2D Pusdik'!B255</f>
        <v>1</v>
      </c>
      <c r="I254" s="78">
        <f>'[5]Pvt SP2D Pusdik'!C255</f>
        <v>26499496</v>
      </c>
      <c r="J254" s="78">
        <f>J255</f>
        <v>30944504</v>
      </c>
      <c r="K254" s="78">
        <f>K255</f>
        <v>0</v>
      </c>
      <c r="L254" s="78"/>
      <c r="M254" s="78"/>
      <c r="N254" s="78"/>
      <c r="O254" s="281"/>
      <c r="P254" s="281"/>
      <c r="Q254" s="146"/>
    </row>
    <row r="255" spans="1:17" ht="13.2" x14ac:dyDescent="0.25">
      <c r="A255" s="165" t="s">
        <v>682</v>
      </c>
      <c r="B255" s="180"/>
      <c r="C255" s="181" t="s">
        <v>683</v>
      </c>
      <c r="D255" s="182">
        <v>14</v>
      </c>
      <c r="E255" s="182" t="s">
        <v>671</v>
      </c>
      <c r="F255" s="184">
        <v>4103143</v>
      </c>
      <c r="G255" s="184">
        <f>ROUNDDOWN(D255*F255,-3)</f>
        <v>57444000</v>
      </c>
      <c r="H255" s="184" t="b">
        <f>G255='[5]Pvt SP2D Pusdik'!B256</f>
        <v>1</v>
      </c>
      <c r="I255" s="184">
        <f>'[5]Pvt SP2D Pusdik'!C256</f>
        <v>26499496</v>
      </c>
      <c r="J255" s="184">
        <f>G255-I255</f>
        <v>30944504</v>
      </c>
      <c r="K255" s="184"/>
      <c r="L255" s="184"/>
      <c r="M255" s="184"/>
      <c r="N255" s="184"/>
      <c r="O255" s="281"/>
      <c r="P255" s="281"/>
      <c r="Q255" s="146"/>
    </row>
    <row r="256" spans="1:17" ht="13.2" x14ac:dyDescent="0.25">
      <c r="A256" s="165" t="s">
        <v>684</v>
      </c>
      <c r="B256" s="186" t="s">
        <v>685</v>
      </c>
      <c r="C256" s="77" t="s">
        <v>553</v>
      </c>
      <c r="D256" s="76"/>
      <c r="E256" s="76"/>
      <c r="F256" s="78"/>
      <c r="G256" s="78">
        <f>G257</f>
        <v>136220000</v>
      </c>
      <c r="H256" s="78" t="b">
        <f>G256='[5]Pvt SP2D Pusdik'!B257</f>
        <v>1</v>
      </c>
      <c r="I256" s="78">
        <f>'[5]Pvt SP2D Pusdik'!C257</f>
        <v>46160000</v>
      </c>
      <c r="J256" s="78">
        <f>J257</f>
        <v>90060000</v>
      </c>
      <c r="K256" s="78">
        <f>K257</f>
        <v>0</v>
      </c>
      <c r="L256" s="78"/>
      <c r="M256" s="78"/>
      <c r="N256" s="78"/>
      <c r="O256" s="281"/>
      <c r="P256" s="281"/>
      <c r="Q256" s="146"/>
    </row>
    <row r="257" spans="1:17" ht="13.2" x14ac:dyDescent="0.25">
      <c r="A257" s="165" t="s">
        <v>686</v>
      </c>
      <c r="B257" s="180"/>
      <c r="C257" s="181" t="s">
        <v>687</v>
      </c>
      <c r="D257" s="182">
        <v>14</v>
      </c>
      <c r="E257" s="182" t="s">
        <v>671</v>
      </c>
      <c r="F257" s="184">
        <v>9730000</v>
      </c>
      <c r="G257" s="184">
        <f>ROUNDDOWN(D257*F257,-3)</f>
        <v>136220000</v>
      </c>
      <c r="H257" s="184" t="b">
        <f>G257='[5]Pvt SP2D Pusdik'!B258</f>
        <v>1</v>
      </c>
      <c r="I257" s="184">
        <f>'[5]Pvt SP2D Pusdik'!C258</f>
        <v>46160000</v>
      </c>
      <c r="J257" s="184">
        <f>G257-I257</f>
        <v>90060000</v>
      </c>
      <c r="K257" s="184"/>
      <c r="L257" s="184"/>
      <c r="M257" s="184"/>
      <c r="N257" s="184"/>
      <c r="O257" s="281"/>
      <c r="P257" s="281"/>
      <c r="Q257" s="146"/>
    </row>
    <row r="258" spans="1:17" ht="13.2" x14ac:dyDescent="0.25">
      <c r="A258" s="165" t="s">
        <v>688</v>
      </c>
      <c r="B258" s="186" t="s">
        <v>689</v>
      </c>
      <c r="C258" s="77" t="s">
        <v>554</v>
      </c>
      <c r="D258" s="76"/>
      <c r="E258" s="76"/>
      <c r="F258" s="78"/>
      <c r="G258" s="78">
        <f>G259</f>
        <v>198366000</v>
      </c>
      <c r="H258" s="78" t="b">
        <f>G258='[5]Pvt SP2D Pusdik'!B259</f>
        <v>1</v>
      </c>
      <c r="I258" s="78">
        <f>'[5]Pvt SP2D Pusdik'!C259</f>
        <v>165140000</v>
      </c>
      <c r="J258" s="78">
        <f>J259</f>
        <v>33226000</v>
      </c>
      <c r="K258" s="78">
        <f>K259</f>
        <v>0</v>
      </c>
      <c r="L258" s="78"/>
      <c r="M258" s="78"/>
      <c r="N258" s="78"/>
      <c r="O258" s="281"/>
      <c r="P258" s="281"/>
      <c r="Q258" s="146"/>
    </row>
    <row r="259" spans="1:17" ht="13.2" x14ac:dyDescent="0.25">
      <c r="A259" s="165" t="s">
        <v>690</v>
      </c>
      <c r="B259" s="180"/>
      <c r="C259" s="181" t="s">
        <v>691</v>
      </c>
      <c r="D259" s="182">
        <v>14</v>
      </c>
      <c r="E259" s="182" t="s">
        <v>671</v>
      </c>
      <c r="F259" s="184">
        <v>14169000</v>
      </c>
      <c r="G259" s="184">
        <f>ROUNDDOWN(D259*F259,-3)</f>
        <v>198366000</v>
      </c>
      <c r="H259" s="184" t="b">
        <f>G259='[5]Pvt SP2D Pusdik'!B260</f>
        <v>1</v>
      </c>
      <c r="I259" s="184">
        <f>'[5]Pvt SP2D Pusdik'!C260</f>
        <v>165140000</v>
      </c>
      <c r="J259" s="184">
        <f>G259-I259</f>
        <v>33226000</v>
      </c>
      <c r="K259" s="184"/>
      <c r="L259" s="184"/>
      <c r="M259" s="184"/>
      <c r="N259" s="184"/>
      <c r="O259" s="281"/>
      <c r="P259" s="281"/>
      <c r="Q259" s="146"/>
    </row>
    <row r="260" spans="1:17" ht="13.2" x14ac:dyDescent="0.25">
      <c r="A260" s="165" t="s">
        <v>692</v>
      </c>
      <c r="B260" s="186" t="s">
        <v>693</v>
      </c>
      <c r="C260" s="77" t="s">
        <v>555</v>
      </c>
      <c r="D260" s="76"/>
      <c r="E260" s="76"/>
      <c r="F260" s="78"/>
      <c r="G260" s="78">
        <f>G261</f>
        <v>13346000</v>
      </c>
      <c r="H260" s="78" t="b">
        <f>G260='[5]Pvt SP2D Pusdik'!B261</f>
        <v>1</v>
      </c>
      <c r="I260" s="78">
        <f>'[5]Pvt SP2D Pusdik'!C261</f>
        <v>7850621</v>
      </c>
      <c r="J260" s="78">
        <f>J261</f>
        <v>5495379</v>
      </c>
      <c r="K260" s="78">
        <f>K261</f>
        <v>0</v>
      </c>
      <c r="L260" s="78"/>
      <c r="M260" s="78"/>
      <c r="N260" s="78"/>
      <c r="O260" s="281"/>
      <c r="P260" s="281"/>
      <c r="Q260" s="146"/>
    </row>
    <row r="261" spans="1:17" ht="13.2" x14ac:dyDescent="0.25">
      <c r="A261" s="165" t="s">
        <v>694</v>
      </c>
      <c r="B261" s="180"/>
      <c r="C261" s="181" t="s">
        <v>695</v>
      </c>
      <c r="D261" s="182">
        <v>14</v>
      </c>
      <c r="E261" s="182" t="s">
        <v>671</v>
      </c>
      <c r="F261" s="184">
        <v>953357</v>
      </c>
      <c r="G261" s="184">
        <f>ROUNDDOWN(D261*F261,-3)</f>
        <v>13346000</v>
      </c>
      <c r="H261" s="184" t="b">
        <f>G261='[5]Pvt SP2D Pusdik'!B262</f>
        <v>1</v>
      </c>
      <c r="I261" s="184">
        <f>'[5]Pvt SP2D Pusdik'!C262</f>
        <v>7850621</v>
      </c>
      <c r="J261" s="184">
        <f>G261-I261</f>
        <v>5495379</v>
      </c>
      <c r="K261" s="184"/>
      <c r="L261" s="184">
        <f t="shared" ref="K261:L261" si="160">L262</f>
        <v>0</v>
      </c>
      <c r="M261" s="184" t="e" cm="1">
        <f t="array" ref="M261">SUM(_xlfn._xlws.FILTER([6]!Draft_SPBY[Jumlah],[6]!Draft_SPBY[MAK4]=A261,0))</f>
        <v>#REF!</v>
      </c>
      <c r="N261" s="184" t="e">
        <f>L261-M261</f>
        <v>#REF!</v>
      </c>
      <c r="O261" s="281"/>
      <c r="P261" s="281"/>
      <c r="Q261" s="146"/>
    </row>
    <row r="262" spans="1:17" ht="13.2" x14ac:dyDescent="0.25">
      <c r="A262" s="165" t="s">
        <v>696</v>
      </c>
      <c r="B262" s="179" t="s">
        <v>697</v>
      </c>
      <c r="C262" s="72" t="s">
        <v>556</v>
      </c>
      <c r="D262" s="71"/>
      <c r="E262" s="71"/>
      <c r="F262" s="73"/>
      <c r="G262" s="73">
        <f>G263</f>
        <v>113636000</v>
      </c>
      <c r="H262" s="73" t="b">
        <f>G262='[5]Pvt SP2D Pusdik'!B263</f>
        <v>1</v>
      </c>
      <c r="I262" s="73">
        <f>'[5]Pvt SP2D Pusdik'!C263</f>
        <v>69668040</v>
      </c>
      <c r="J262" s="73">
        <f>J263</f>
        <v>43967960</v>
      </c>
      <c r="K262" s="73">
        <f>K263</f>
        <v>0</v>
      </c>
      <c r="L262" s="73"/>
      <c r="M262" s="73"/>
      <c r="N262" s="73"/>
      <c r="O262" s="281"/>
      <c r="P262" s="281"/>
      <c r="Q262" s="146"/>
    </row>
    <row r="263" spans="1:17" ht="13.2" x14ac:dyDescent="0.25">
      <c r="A263" s="165" t="s">
        <v>698</v>
      </c>
      <c r="B263" s="180"/>
      <c r="C263" s="181" t="s">
        <v>699</v>
      </c>
      <c r="D263" s="182">
        <v>1</v>
      </c>
      <c r="E263" s="182" t="s">
        <v>387</v>
      </c>
      <c r="F263" s="184">
        <v>113636000</v>
      </c>
      <c r="G263" s="184">
        <f>ROUNDDOWN(D263*F263,-3)</f>
        <v>113636000</v>
      </c>
      <c r="H263" s="184" t="b">
        <f>G263='[5]Pvt SP2D Pusdik'!B264</f>
        <v>1</v>
      </c>
      <c r="I263" s="184">
        <f>'[5]Pvt SP2D Pusdik'!C264</f>
        <v>69668040</v>
      </c>
      <c r="J263" s="184">
        <f>G263-I263</f>
        <v>43967960</v>
      </c>
      <c r="K263" s="184"/>
      <c r="L263" s="184">
        <f t="shared" ref="K263:L263" si="161">SUM(L264:L272)</f>
        <v>0</v>
      </c>
      <c r="M263" s="184" t="e" cm="1">
        <f t="array" ref="M263">SUM(_xlfn._xlws.FILTER([6]!Draft_SPBY[Jumlah],[6]!Draft_SPBY[MAK4]=A263,0))</f>
        <v>#REF!</v>
      </c>
      <c r="N263" s="184" t="e">
        <f>L263-M263</f>
        <v>#REF!</v>
      </c>
      <c r="O263" s="281"/>
      <c r="P263" s="281"/>
      <c r="Q263" s="146"/>
    </row>
    <row r="264" spans="1:17" ht="13.2" x14ac:dyDescent="0.25">
      <c r="A264" s="165" t="s">
        <v>700</v>
      </c>
      <c r="B264" s="186" t="s">
        <v>701</v>
      </c>
      <c r="C264" s="77" t="s">
        <v>557</v>
      </c>
      <c r="D264" s="76"/>
      <c r="E264" s="76"/>
      <c r="F264" s="78"/>
      <c r="G264" s="78">
        <f>G265</f>
        <v>451220000</v>
      </c>
      <c r="H264" s="78" t="b">
        <f>G264='[5]Pvt SP2D Pusdik'!B265</f>
        <v>1</v>
      </c>
      <c r="I264" s="78">
        <f>'[5]Pvt SP2D Pusdik'!C265</f>
        <v>103486000</v>
      </c>
      <c r="J264" s="78">
        <f>J265</f>
        <v>347734000</v>
      </c>
      <c r="K264" s="78">
        <f>K265</f>
        <v>0</v>
      </c>
      <c r="L264" s="78"/>
      <c r="M264" s="78"/>
      <c r="N264" s="78"/>
      <c r="O264" s="281"/>
      <c r="P264" s="281"/>
      <c r="Q264" s="146"/>
    </row>
    <row r="265" spans="1:17" ht="13.2" x14ac:dyDescent="0.25">
      <c r="A265" s="165" t="s">
        <v>702</v>
      </c>
      <c r="B265" s="180"/>
      <c r="C265" s="181" t="s">
        <v>703</v>
      </c>
      <c r="D265" s="182">
        <v>1</v>
      </c>
      <c r="E265" s="182" t="s">
        <v>387</v>
      </c>
      <c r="F265" s="184">
        <v>451220000</v>
      </c>
      <c r="G265" s="184">
        <f>ROUNDDOWN(D265*F265,-3)</f>
        <v>451220000</v>
      </c>
      <c r="H265" s="184" t="b">
        <f>G265='[5]Pvt SP2D Pusdik'!B266</f>
        <v>1</v>
      </c>
      <c r="I265" s="184">
        <f>'[5]Pvt SP2D Pusdik'!C266</f>
        <v>103486000</v>
      </c>
      <c r="J265" s="184">
        <f>G265-I265</f>
        <v>347734000</v>
      </c>
      <c r="K265" s="184"/>
      <c r="L265" s="184"/>
      <c r="M265" s="184"/>
      <c r="N265" s="184"/>
      <c r="O265" s="281"/>
      <c r="P265" s="281"/>
      <c r="Q265" s="146"/>
    </row>
    <row r="266" spans="1:17" ht="13.2" x14ac:dyDescent="0.25">
      <c r="A266" s="165" t="s">
        <v>704</v>
      </c>
      <c r="B266" s="179" t="s">
        <v>705</v>
      </c>
      <c r="C266" s="72" t="s">
        <v>558</v>
      </c>
      <c r="D266" s="71"/>
      <c r="E266" s="71"/>
      <c r="F266" s="73"/>
      <c r="G266" s="73">
        <f>G267</f>
        <v>81480000</v>
      </c>
      <c r="H266" s="73" t="b">
        <f>G266='[5]Pvt SP2D Pusdik'!B267</f>
        <v>1</v>
      </c>
      <c r="I266" s="73">
        <f>'[5]Pvt SP2D Pusdik'!C267</f>
        <v>39885000</v>
      </c>
      <c r="J266" s="73">
        <f>J267</f>
        <v>41595000</v>
      </c>
      <c r="K266" s="73">
        <f>K267</f>
        <v>0</v>
      </c>
      <c r="L266" s="73"/>
      <c r="M266" s="73"/>
      <c r="N266" s="73"/>
      <c r="O266" s="281"/>
      <c r="P266" s="281"/>
      <c r="Q266" s="146"/>
    </row>
    <row r="267" spans="1:17" ht="13.2" x14ac:dyDescent="0.25">
      <c r="A267" s="165" t="s">
        <v>706</v>
      </c>
      <c r="B267" s="180"/>
      <c r="C267" s="181" t="s">
        <v>707</v>
      </c>
      <c r="D267" s="182">
        <v>14</v>
      </c>
      <c r="E267" s="182" t="s">
        <v>671</v>
      </c>
      <c r="F267" s="184">
        <v>5820000</v>
      </c>
      <c r="G267" s="184">
        <f>ROUNDDOWN(D267*F267,-3)</f>
        <v>81480000</v>
      </c>
      <c r="H267" s="184" t="b">
        <f>G267='[5]Pvt SP2D Pusdik'!B268</f>
        <v>1</v>
      </c>
      <c r="I267" s="184">
        <f>'[5]Pvt SP2D Pusdik'!C268</f>
        <v>39885000</v>
      </c>
      <c r="J267" s="184">
        <f>G267-I267</f>
        <v>41595000</v>
      </c>
      <c r="K267" s="184"/>
      <c r="L267" s="184"/>
      <c r="M267" s="184"/>
      <c r="N267" s="184"/>
      <c r="O267" s="281"/>
      <c r="P267" s="281"/>
      <c r="Q267" s="146"/>
    </row>
    <row r="268" spans="1:17" ht="13.2" x14ac:dyDescent="0.25">
      <c r="A268" s="165" t="s">
        <v>708</v>
      </c>
      <c r="B268" s="192" t="s">
        <v>709</v>
      </c>
      <c r="C268" s="80" t="s">
        <v>710</v>
      </c>
      <c r="D268" s="79"/>
      <c r="E268" s="79"/>
      <c r="F268" s="81"/>
      <c r="G268" s="81">
        <f>G269</f>
        <v>173032000</v>
      </c>
      <c r="H268" s="81" t="b">
        <f>G268='[5]Pvt SP2D Pusdik'!B269</f>
        <v>1</v>
      </c>
      <c r="I268" s="81">
        <f>'[5]Pvt SP2D Pusdik'!C269</f>
        <v>4415000</v>
      </c>
      <c r="J268" s="81">
        <f>J269</f>
        <v>168617000</v>
      </c>
      <c r="K268" s="81">
        <f>K269</f>
        <v>0</v>
      </c>
      <c r="L268" s="81"/>
      <c r="M268" s="81"/>
      <c r="N268" s="81"/>
      <c r="O268" s="281"/>
      <c r="P268" s="281"/>
      <c r="Q268" s="146"/>
    </row>
    <row r="269" spans="1:17" ht="13.2" x14ac:dyDescent="0.25">
      <c r="A269" s="165" t="s">
        <v>711</v>
      </c>
      <c r="B269" s="180"/>
      <c r="C269" s="181" t="s">
        <v>712</v>
      </c>
      <c r="D269" s="182">
        <v>1</v>
      </c>
      <c r="E269" s="182" t="s">
        <v>387</v>
      </c>
      <c r="F269" s="184">
        <v>173032000</v>
      </c>
      <c r="G269" s="184">
        <f>ROUNDDOWN(D269*F269,-3)</f>
        <v>173032000</v>
      </c>
      <c r="H269" s="184" t="b">
        <f>G269='[5]Pvt SP2D Pusdik'!B270</f>
        <v>1</v>
      </c>
      <c r="I269" s="184">
        <f>'[5]Pvt SP2D Pusdik'!C270</f>
        <v>4415000</v>
      </c>
      <c r="J269" s="184">
        <f>G269-I269</f>
        <v>168617000</v>
      </c>
      <c r="K269" s="184"/>
      <c r="L269" s="184"/>
      <c r="M269" s="184"/>
      <c r="N269" s="184"/>
      <c r="O269" s="281"/>
      <c r="P269" s="281"/>
      <c r="Q269" s="146"/>
    </row>
    <row r="270" spans="1:17" ht="13.2" x14ac:dyDescent="0.25">
      <c r="A270" s="165" t="s">
        <v>713</v>
      </c>
      <c r="B270" s="186" t="s">
        <v>714</v>
      </c>
      <c r="C270" s="77" t="s">
        <v>559</v>
      </c>
      <c r="D270" s="76"/>
      <c r="E270" s="76"/>
      <c r="F270" s="78"/>
      <c r="G270" s="78">
        <f>G271</f>
        <v>3257727000</v>
      </c>
      <c r="H270" s="78" t="b">
        <f>G270='[5]Pvt SP2D Pusdik'!B271</f>
        <v>1</v>
      </c>
      <c r="I270" s="78">
        <f>'[5]Pvt SP2D Pusdik'!C271</f>
        <v>1375899471</v>
      </c>
      <c r="J270" s="78">
        <f>J271</f>
        <v>1881827529</v>
      </c>
      <c r="K270" s="78">
        <f>K271</f>
        <v>0</v>
      </c>
      <c r="L270" s="78"/>
      <c r="M270" s="78"/>
      <c r="N270" s="78"/>
      <c r="O270" s="281"/>
      <c r="P270" s="281"/>
      <c r="Q270" s="146"/>
    </row>
    <row r="271" spans="1:17" ht="13.2" x14ac:dyDescent="0.25">
      <c r="A271" s="165" t="s">
        <v>715</v>
      </c>
      <c r="B271" s="180"/>
      <c r="C271" s="181" t="s">
        <v>716</v>
      </c>
      <c r="D271" s="182">
        <v>14</v>
      </c>
      <c r="E271" s="182" t="s">
        <v>671</v>
      </c>
      <c r="F271" s="184">
        <v>232694790</v>
      </c>
      <c r="G271" s="184">
        <f>ROUNDDOWN(D271*F271,-3)</f>
        <v>3257727000</v>
      </c>
      <c r="H271" s="184" t="b">
        <f>G271='[5]Pvt SP2D Pusdik'!B272</f>
        <v>1</v>
      </c>
      <c r="I271" s="184">
        <f>'[5]Pvt SP2D Pusdik'!C272</f>
        <v>1375899471</v>
      </c>
      <c r="J271" s="184">
        <f>G271-I271</f>
        <v>1881827529</v>
      </c>
      <c r="K271" s="184"/>
      <c r="L271" s="184"/>
      <c r="M271" s="184"/>
      <c r="N271" s="184"/>
      <c r="O271" s="281"/>
      <c r="P271" s="281"/>
      <c r="Q271" s="146"/>
    </row>
    <row r="272" spans="1:17" ht="13.2" x14ac:dyDescent="0.25">
      <c r="A272" s="165" t="s">
        <v>235</v>
      </c>
      <c r="B272" s="193" t="s">
        <v>236</v>
      </c>
      <c r="C272" s="83" t="s">
        <v>237</v>
      </c>
      <c r="D272" s="82"/>
      <c r="E272" s="82" t="s">
        <v>563</v>
      </c>
      <c r="F272" s="84"/>
      <c r="G272" s="84">
        <f>SUM(G273,G296,G302,G315)</f>
        <v>2195658000</v>
      </c>
      <c r="H272" s="84" t="b">
        <f>G272='[5]Pvt SP2D Pusdik'!B273</f>
        <v>1</v>
      </c>
      <c r="I272" s="84">
        <f>'[5]Pvt SP2D Pusdik'!C273</f>
        <v>769564866</v>
      </c>
      <c r="J272" s="84">
        <f>SUM(J273,J296,J302,J315)</f>
        <v>1426093134</v>
      </c>
      <c r="K272" s="84">
        <f>SUM(K273,K296,K302,K315)</f>
        <v>0</v>
      </c>
      <c r="L272" s="84"/>
      <c r="M272" s="84"/>
      <c r="N272" s="84"/>
      <c r="O272" s="281"/>
      <c r="P272" s="281"/>
      <c r="Q272" s="146"/>
    </row>
    <row r="273" spans="1:17" ht="13.2" x14ac:dyDescent="0.25">
      <c r="A273" s="165" t="s">
        <v>238</v>
      </c>
      <c r="B273" s="194" t="s">
        <v>239</v>
      </c>
      <c r="C273" s="195" t="s">
        <v>240</v>
      </c>
      <c r="D273" s="196"/>
      <c r="E273" s="196"/>
      <c r="F273" s="197"/>
      <c r="G273" s="197">
        <f>SUM(G274,G284,G286)</f>
        <v>1528900000</v>
      </c>
      <c r="H273" s="197" t="b">
        <f>G273='[5]Pvt SP2D Pusdik'!B274</f>
        <v>1</v>
      </c>
      <c r="I273" s="197">
        <f>'[5]Pvt SP2D Pusdik'!C274</f>
        <v>549973466</v>
      </c>
      <c r="J273" s="197">
        <f>SUM(J274,J284,J286)</f>
        <v>978926534</v>
      </c>
      <c r="K273" s="197">
        <f>SUM(K274,K284,K286)</f>
        <v>0</v>
      </c>
      <c r="L273" s="197">
        <f t="shared" ref="K273:L273" si="162">SUM(L274,L276)</f>
        <v>0</v>
      </c>
      <c r="M273" s="197" t="e">
        <f t="shared" ref="M273:N273" si="163">SUM(M274,M276)</f>
        <v>#REF!</v>
      </c>
      <c r="N273" s="197" t="e">
        <f t="shared" si="163"/>
        <v>#REF!</v>
      </c>
      <c r="O273" s="281" t="s">
        <v>504</v>
      </c>
      <c r="P273" s="281" t="s">
        <v>505</v>
      </c>
      <c r="Q273" s="146"/>
    </row>
    <row r="274" spans="1:17" ht="13.2" x14ac:dyDescent="0.25">
      <c r="A274" s="165" t="s">
        <v>241</v>
      </c>
      <c r="B274" s="186" t="s">
        <v>717</v>
      </c>
      <c r="C274" s="77" t="s">
        <v>242</v>
      </c>
      <c r="D274" s="76"/>
      <c r="E274" s="76"/>
      <c r="F274" s="78"/>
      <c r="G274" s="78">
        <f>SUM(G275:G283)</f>
        <v>1252040000</v>
      </c>
      <c r="H274" s="78" t="b">
        <f>G274='[5]Pvt SP2D Pusdik'!B275</f>
        <v>1</v>
      </c>
      <c r="I274" s="78">
        <f>'[5]Pvt SP2D Pusdik'!C275</f>
        <v>474027416</v>
      </c>
      <c r="J274" s="78">
        <f>SUM(J275:J283)</f>
        <v>778012584</v>
      </c>
      <c r="K274" s="78">
        <f>SUM(K275:K283)</f>
        <v>0</v>
      </c>
      <c r="L274" s="78">
        <f t="shared" ref="K274:L274" si="164">L275</f>
        <v>0</v>
      </c>
      <c r="M274" s="78" t="e" cm="1">
        <f t="array" ref="M274">SUM(_xlfn._xlws.FILTER([6]!Draft_SPBY[Jumlah],[6]!Draft_SPBY[MAK4]=A274,0))</f>
        <v>#REF!</v>
      </c>
      <c r="N274" s="78" t="e">
        <f>L274-M274</f>
        <v>#REF!</v>
      </c>
      <c r="O274" s="281"/>
      <c r="P274" s="281"/>
      <c r="Q274" s="146"/>
    </row>
    <row r="275" spans="1:17" ht="13.2" x14ac:dyDescent="0.25">
      <c r="A275" s="165" t="s">
        <v>243</v>
      </c>
      <c r="B275" s="180"/>
      <c r="C275" s="181" t="s">
        <v>718</v>
      </c>
      <c r="D275" s="182">
        <v>60</v>
      </c>
      <c r="E275" s="182" t="s">
        <v>719</v>
      </c>
      <c r="F275" s="184">
        <v>1487500</v>
      </c>
      <c r="G275" s="184">
        <f t="shared" ref="G275:G283" si="165">ROUNDDOWN(D275*F275,-3)</f>
        <v>89250000</v>
      </c>
      <c r="H275" s="184" t="b">
        <f>G275='[5]Pvt SP2D Pusdik'!B276</f>
        <v>1</v>
      </c>
      <c r="I275" s="184">
        <f>'[5]Pvt SP2D Pusdik'!C276</f>
        <v>24721200</v>
      </c>
      <c r="J275" s="184">
        <f t="shared" ref="J275:K283" si="166">G275-I275</f>
        <v>64528800</v>
      </c>
      <c r="K275" s="184"/>
      <c r="L275" s="184"/>
      <c r="M275" s="184"/>
      <c r="N275" s="184"/>
      <c r="O275" s="281"/>
      <c r="P275" s="281"/>
      <c r="Q275" s="146"/>
    </row>
    <row r="276" spans="1:17" ht="13.2" x14ac:dyDescent="0.25">
      <c r="A276" s="165" t="s">
        <v>244</v>
      </c>
      <c r="B276" s="233"/>
      <c r="C276" s="181" t="s">
        <v>720</v>
      </c>
      <c r="D276" s="182">
        <v>1</v>
      </c>
      <c r="E276" s="182" t="s">
        <v>148</v>
      </c>
      <c r="F276" s="184">
        <v>63386000</v>
      </c>
      <c r="G276" s="184">
        <f t="shared" si="165"/>
        <v>63386000</v>
      </c>
      <c r="H276" s="184" t="b">
        <f>G276='[5]Pvt SP2D Pusdik'!B277</f>
        <v>1</v>
      </c>
      <c r="I276" s="184">
        <f>'[5]Pvt SP2D Pusdik'!C277</f>
        <v>10072000</v>
      </c>
      <c r="J276" s="184">
        <f t="shared" si="166"/>
        <v>53314000</v>
      </c>
      <c r="K276" s="184"/>
      <c r="L276" s="184">
        <f t="shared" ref="K276:L276" si="167">SUM(L277:L278)</f>
        <v>0</v>
      </c>
      <c r="M276" s="184" t="e" cm="1">
        <f t="array" ref="M276">SUM(_xlfn._xlws.FILTER([6]!Draft_SPBY[Jumlah],[6]!Draft_SPBY[MAK4]=A276,0))</f>
        <v>#REF!</v>
      </c>
      <c r="N276" s="184" t="e">
        <f>L276-M276</f>
        <v>#REF!</v>
      </c>
      <c r="O276" s="281"/>
      <c r="P276" s="281"/>
      <c r="Q276" s="146"/>
    </row>
    <row r="277" spans="1:17" ht="13.2" x14ac:dyDescent="0.25">
      <c r="A277" s="165" t="s">
        <v>245</v>
      </c>
      <c r="B277" s="180"/>
      <c r="C277" s="181" t="s">
        <v>994</v>
      </c>
      <c r="D277" s="182">
        <v>156</v>
      </c>
      <c r="E277" s="182" t="s">
        <v>185</v>
      </c>
      <c r="F277" s="184">
        <v>5100000</v>
      </c>
      <c r="G277" s="184">
        <f t="shared" si="165"/>
        <v>795600000</v>
      </c>
      <c r="H277" s="184" t="b">
        <f>G277='[5]Pvt SP2D Pusdik'!B278</f>
        <v>1</v>
      </c>
      <c r="I277" s="184">
        <f>'[5]Pvt SP2D Pusdik'!C278</f>
        <v>372304000</v>
      </c>
      <c r="J277" s="184">
        <f t="shared" si="166"/>
        <v>423296000</v>
      </c>
      <c r="K277" s="184"/>
      <c r="L277" s="184"/>
      <c r="M277" s="184"/>
      <c r="N277" s="184"/>
      <c r="O277" s="281"/>
      <c r="P277" s="281"/>
      <c r="Q277" s="146"/>
    </row>
    <row r="278" spans="1:17" ht="13.2" x14ac:dyDescent="0.25">
      <c r="A278" s="165" t="s">
        <v>246</v>
      </c>
      <c r="B278" s="180"/>
      <c r="C278" s="181" t="s">
        <v>995</v>
      </c>
      <c r="D278" s="182">
        <v>13</v>
      </c>
      <c r="E278" s="182" t="s">
        <v>185</v>
      </c>
      <c r="F278" s="184">
        <v>5600000</v>
      </c>
      <c r="G278" s="184">
        <f t="shared" si="165"/>
        <v>72800000</v>
      </c>
      <c r="H278" s="184" t="b">
        <f>G278='[5]Pvt SP2D Pusdik'!B279</f>
        <v>1</v>
      </c>
      <c r="I278" s="184">
        <f>'[5]Pvt SP2D Pusdik'!C279</f>
        <v>33600000</v>
      </c>
      <c r="J278" s="184">
        <f t="shared" si="166"/>
        <v>39200000</v>
      </c>
      <c r="K278" s="184"/>
      <c r="L278" s="184"/>
      <c r="M278" s="184"/>
      <c r="N278" s="184"/>
      <c r="O278" s="281"/>
      <c r="P278" s="281"/>
      <c r="Q278" s="146"/>
    </row>
    <row r="279" spans="1:17" ht="13.2" x14ac:dyDescent="0.25">
      <c r="A279" s="165" t="s">
        <v>247</v>
      </c>
      <c r="B279" s="180"/>
      <c r="C279" s="181" t="s">
        <v>721</v>
      </c>
      <c r="D279" s="182">
        <v>12</v>
      </c>
      <c r="E279" s="182" t="s">
        <v>248</v>
      </c>
      <c r="F279" s="184">
        <v>400000</v>
      </c>
      <c r="G279" s="184">
        <f t="shared" si="165"/>
        <v>4800000</v>
      </c>
      <c r="H279" s="184" t="b">
        <f>G279='[5]Pvt SP2D Pusdik'!B280</f>
        <v>1</v>
      </c>
      <c r="I279" s="184">
        <f>'[5]Pvt SP2D Pusdik'!C280</f>
        <v>1442880</v>
      </c>
      <c r="J279" s="184">
        <f t="shared" si="166"/>
        <v>3357120</v>
      </c>
      <c r="K279" s="184"/>
      <c r="L279" s="184">
        <f t="shared" ref="K279:L279" si="168">SUM(L280,L290)</f>
        <v>0</v>
      </c>
      <c r="M279" s="184" t="e">
        <f t="shared" ref="M279:N279" si="169">SUM(M280,M290)</f>
        <v>#REF!</v>
      </c>
      <c r="N279" s="184" t="e">
        <f t="shared" si="169"/>
        <v>#REF!</v>
      </c>
      <c r="O279" s="281"/>
      <c r="P279" s="281"/>
      <c r="Q279" s="146"/>
    </row>
    <row r="280" spans="1:17" ht="13.2" x14ac:dyDescent="0.25">
      <c r="A280" s="165" t="s">
        <v>249</v>
      </c>
      <c r="B280" s="180"/>
      <c r="C280" s="181" t="s">
        <v>996</v>
      </c>
      <c r="D280" s="182">
        <v>1</v>
      </c>
      <c r="E280" s="182" t="s">
        <v>148</v>
      </c>
      <c r="F280" s="184">
        <v>130000000</v>
      </c>
      <c r="G280" s="184">
        <f t="shared" si="165"/>
        <v>130000000</v>
      </c>
      <c r="H280" s="184" t="b">
        <f>G280='[5]Pvt SP2D Pusdik'!B281</f>
        <v>1</v>
      </c>
      <c r="I280" s="184">
        <f>'[5]Pvt SP2D Pusdik'!C281</f>
        <v>17850000</v>
      </c>
      <c r="J280" s="184">
        <f t="shared" si="166"/>
        <v>112150000</v>
      </c>
      <c r="K280" s="184"/>
      <c r="L280" s="184">
        <f t="shared" ref="K280:L280" si="170">SUM(L281:L289)</f>
        <v>0</v>
      </c>
      <c r="M280" s="184" t="e" cm="1">
        <f t="array" ref="M280">SUM(_xlfn._xlws.FILTER([6]!Draft_SPBY[Jumlah],[6]!Draft_SPBY[MAK4]=A280,0))</f>
        <v>#REF!</v>
      </c>
      <c r="N280" s="184" t="e">
        <f>L280-M280</f>
        <v>#REF!</v>
      </c>
      <c r="O280" s="281"/>
      <c r="P280" s="281"/>
      <c r="Q280" s="146"/>
    </row>
    <row r="281" spans="1:17" ht="13.2" x14ac:dyDescent="0.25">
      <c r="A281" s="165" t="s">
        <v>997</v>
      </c>
      <c r="B281" s="180"/>
      <c r="C281" s="181" t="s">
        <v>722</v>
      </c>
      <c r="D281" s="182">
        <v>12</v>
      </c>
      <c r="E281" s="182" t="s">
        <v>248</v>
      </c>
      <c r="F281" s="184">
        <v>1325000</v>
      </c>
      <c r="G281" s="184">
        <f t="shared" si="165"/>
        <v>15900000</v>
      </c>
      <c r="H281" s="184" t="b">
        <f>G281='[5]Pvt SP2D Pusdik'!B282</f>
        <v>1</v>
      </c>
      <c r="I281" s="184">
        <f>'[5]Pvt SP2D Pusdik'!C282</f>
        <v>4593336</v>
      </c>
      <c r="J281" s="184">
        <f t="shared" si="166"/>
        <v>11306664</v>
      </c>
      <c r="K281" s="184"/>
      <c r="L281" s="184"/>
      <c r="M281" s="184"/>
      <c r="N281" s="184"/>
      <c r="O281" s="281"/>
      <c r="P281" s="281"/>
      <c r="Q281" s="146"/>
    </row>
    <row r="282" spans="1:17" ht="13.2" x14ac:dyDescent="0.25">
      <c r="A282" s="165" t="s">
        <v>250</v>
      </c>
      <c r="B282" s="180"/>
      <c r="C282" s="181" t="s">
        <v>723</v>
      </c>
      <c r="D282" s="182">
        <v>12</v>
      </c>
      <c r="E282" s="182" t="s">
        <v>248</v>
      </c>
      <c r="F282" s="184">
        <v>3000000</v>
      </c>
      <c r="G282" s="184">
        <f t="shared" si="165"/>
        <v>36000000</v>
      </c>
      <c r="H282" s="184" t="b">
        <f>G282='[5]Pvt SP2D Pusdik'!B283</f>
        <v>1</v>
      </c>
      <c r="I282" s="184">
        <f>'[5]Pvt SP2D Pusdik'!C283</f>
        <v>8750000</v>
      </c>
      <c r="J282" s="184">
        <f t="shared" si="166"/>
        <v>27250000</v>
      </c>
      <c r="K282" s="184"/>
      <c r="L282" s="184"/>
      <c r="M282" s="184"/>
      <c r="N282" s="184"/>
      <c r="O282" s="281"/>
      <c r="P282" s="281"/>
      <c r="Q282" s="146"/>
    </row>
    <row r="283" spans="1:17" ht="13.2" x14ac:dyDescent="0.25">
      <c r="A283" s="165" t="s">
        <v>724</v>
      </c>
      <c r="B283" s="180"/>
      <c r="C283" s="181" t="s">
        <v>725</v>
      </c>
      <c r="D283" s="182">
        <v>1</v>
      </c>
      <c r="E283" s="182" t="s">
        <v>89</v>
      </c>
      <c r="F283" s="184">
        <v>44304000</v>
      </c>
      <c r="G283" s="184">
        <f t="shared" si="165"/>
        <v>44304000</v>
      </c>
      <c r="H283" s="184" t="b">
        <f>G283='[5]Pvt SP2D Pusdik'!B284</f>
        <v>1</v>
      </c>
      <c r="I283" s="184">
        <f>'[5]Pvt SP2D Pusdik'!C284</f>
        <v>694000</v>
      </c>
      <c r="J283" s="184">
        <f t="shared" si="166"/>
        <v>43610000</v>
      </c>
      <c r="K283" s="184"/>
      <c r="L283" s="184"/>
      <c r="M283" s="184"/>
      <c r="N283" s="184"/>
      <c r="O283" s="281"/>
      <c r="P283" s="281"/>
      <c r="Q283" s="146"/>
    </row>
    <row r="284" spans="1:17" ht="13.2" x14ac:dyDescent="0.25">
      <c r="A284" s="165" t="s">
        <v>726</v>
      </c>
      <c r="B284" s="179" t="s">
        <v>727</v>
      </c>
      <c r="C284" s="72" t="s">
        <v>728</v>
      </c>
      <c r="D284" s="71"/>
      <c r="E284" s="71"/>
      <c r="F284" s="73"/>
      <c r="G284" s="73">
        <f>G285</f>
        <v>69600000</v>
      </c>
      <c r="H284" s="73" t="b">
        <f>G284='[5]Pvt SP2D Pusdik'!B285</f>
        <v>1</v>
      </c>
      <c r="I284" s="73">
        <f>'[5]Pvt SP2D Pusdik'!C285</f>
        <v>9861550</v>
      </c>
      <c r="J284" s="73">
        <f>J285</f>
        <v>59738450</v>
      </c>
      <c r="K284" s="73">
        <f>K285</f>
        <v>0</v>
      </c>
      <c r="L284" s="73"/>
      <c r="M284" s="73"/>
      <c r="N284" s="73"/>
      <c r="O284" s="281"/>
      <c r="P284" s="281"/>
      <c r="Q284" s="146"/>
    </row>
    <row r="285" spans="1:17" ht="13.2" x14ac:dyDescent="0.25">
      <c r="A285" s="165" t="s">
        <v>729</v>
      </c>
      <c r="B285" s="180"/>
      <c r="C285" s="181" t="s">
        <v>998</v>
      </c>
      <c r="D285" s="182">
        <f>58*6</f>
        <v>348</v>
      </c>
      <c r="E285" s="182" t="s">
        <v>185</v>
      </c>
      <c r="F285" s="184">
        <v>200000</v>
      </c>
      <c r="G285" s="184">
        <f>ROUNDDOWN(D285*F285,-3)</f>
        <v>69600000</v>
      </c>
      <c r="H285" s="184" t="b">
        <f>G285='[5]Pvt SP2D Pusdik'!B286</f>
        <v>1</v>
      </c>
      <c r="I285" s="184">
        <f>'[5]Pvt SP2D Pusdik'!C286</f>
        <v>9861550</v>
      </c>
      <c r="J285" s="184">
        <f>G285-I285</f>
        <v>59738450</v>
      </c>
      <c r="K285" s="184"/>
      <c r="L285" s="184"/>
      <c r="M285" s="184"/>
      <c r="N285" s="184"/>
      <c r="O285" s="281"/>
      <c r="P285" s="281"/>
      <c r="Q285" s="146"/>
    </row>
    <row r="286" spans="1:17" ht="13.2" x14ac:dyDescent="0.25">
      <c r="A286" s="165" t="s">
        <v>251</v>
      </c>
      <c r="B286" s="234" t="s">
        <v>730</v>
      </c>
      <c r="C286" s="107" t="s">
        <v>75</v>
      </c>
      <c r="D286" s="106"/>
      <c r="E286" s="106"/>
      <c r="F286" s="108"/>
      <c r="G286" s="108">
        <f>SUM(G287:G295)</f>
        <v>207260000</v>
      </c>
      <c r="H286" s="108" t="b">
        <f>G286='[5]Pvt SP2D Pusdik'!B287</f>
        <v>1</v>
      </c>
      <c r="I286" s="108">
        <f>'[5]Pvt SP2D Pusdik'!C287</f>
        <v>66084500</v>
      </c>
      <c r="J286" s="108">
        <f>SUM(J287:J295)</f>
        <v>141175500</v>
      </c>
      <c r="K286" s="108">
        <f>SUM(K287:K295)</f>
        <v>0</v>
      </c>
      <c r="L286" s="108"/>
      <c r="M286" s="108"/>
      <c r="N286" s="108"/>
      <c r="O286" s="281"/>
      <c r="P286" s="281"/>
      <c r="Q286" s="146"/>
    </row>
    <row r="287" spans="1:17" ht="13.2" x14ac:dyDescent="0.25">
      <c r="A287" s="191" t="s">
        <v>252</v>
      </c>
      <c r="B287" s="180"/>
      <c r="C287" s="181" t="s">
        <v>731</v>
      </c>
      <c r="D287" s="182">
        <v>48</v>
      </c>
      <c r="E287" s="182" t="s">
        <v>121</v>
      </c>
      <c r="F287" s="184">
        <v>1000000</v>
      </c>
      <c r="G287" s="184">
        <f t="shared" ref="G287:G295" si="171">ROUNDDOWN(D287*F287,-3)</f>
        <v>48000000</v>
      </c>
      <c r="H287" s="184" t="b">
        <f>G287='[5]Pvt SP2D Pusdik'!B288</f>
        <v>1</v>
      </c>
      <c r="I287" s="184">
        <f>'[5]Pvt SP2D Pusdik'!C288</f>
        <v>16957000</v>
      </c>
      <c r="J287" s="184">
        <f t="shared" ref="J287:K295" si="172">G287-I287</f>
        <v>31043000</v>
      </c>
      <c r="K287" s="184"/>
      <c r="L287" s="184"/>
      <c r="M287" s="184"/>
      <c r="N287" s="184"/>
      <c r="O287" s="281"/>
      <c r="P287" s="281"/>
      <c r="Q287" s="146"/>
    </row>
    <row r="288" spans="1:17" ht="13.2" x14ac:dyDescent="0.25">
      <c r="A288" s="165" t="s">
        <v>253</v>
      </c>
      <c r="B288" s="180"/>
      <c r="C288" s="181" t="s">
        <v>572</v>
      </c>
      <c r="D288" s="182">
        <v>48</v>
      </c>
      <c r="E288" s="182" t="s">
        <v>121</v>
      </c>
      <c r="F288" s="184">
        <v>1500000</v>
      </c>
      <c r="G288" s="184">
        <f t="shared" si="171"/>
        <v>72000000</v>
      </c>
      <c r="H288" s="184" t="b">
        <f>G288='[5]Pvt SP2D Pusdik'!B289</f>
        <v>1</v>
      </c>
      <c r="I288" s="184">
        <f>'[5]Pvt SP2D Pusdik'!C289</f>
        <v>23827500</v>
      </c>
      <c r="J288" s="184">
        <f t="shared" si="172"/>
        <v>48172500</v>
      </c>
      <c r="K288" s="184"/>
      <c r="L288" s="184"/>
      <c r="M288" s="184"/>
      <c r="N288" s="184"/>
      <c r="O288" s="281"/>
      <c r="P288" s="281"/>
      <c r="Q288" s="146"/>
    </row>
    <row r="289" spans="1:17" ht="13.2" x14ac:dyDescent="0.25">
      <c r="A289" s="165" t="s">
        <v>254</v>
      </c>
      <c r="B289" s="180"/>
      <c r="C289" s="181" t="s">
        <v>732</v>
      </c>
      <c r="D289" s="182">
        <v>192</v>
      </c>
      <c r="E289" s="182" t="s">
        <v>121</v>
      </c>
      <c r="F289" s="184">
        <v>50000</v>
      </c>
      <c r="G289" s="184">
        <f t="shared" si="171"/>
        <v>9600000</v>
      </c>
      <c r="H289" s="184" t="b">
        <f>G289='[5]Pvt SP2D Pusdik'!B290</f>
        <v>1</v>
      </c>
      <c r="I289" s="184">
        <f>'[5]Pvt SP2D Pusdik'!C290</f>
        <v>2400000</v>
      </c>
      <c r="J289" s="184">
        <f t="shared" si="172"/>
        <v>7200000</v>
      </c>
      <c r="K289" s="184"/>
      <c r="L289" s="184"/>
      <c r="M289" s="184"/>
      <c r="N289" s="184"/>
      <c r="O289" s="281"/>
      <c r="P289" s="281"/>
      <c r="Q289" s="146"/>
    </row>
    <row r="290" spans="1:17" ht="13.2" x14ac:dyDescent="0.25">
      <c r="A290" s="165" t="s">
        <v>255</v>
      </c>
      <c r="B290" s="180"/>
      <c r="C290" s="181" t="s">
        <v>733</v>
      </c>
      <c r="D290" s="182">
        <v>192</v>
      </c>
      <c r="E290" s="182" t="s">
        <v>121</v>
      </c>
      <c r="F290" s="184">
        <v>55000</v>
      </c>
      <c r="G290" s="184">
        <f t="shared" si="171"/>
        <v>10560000</v>
      </c>
      <c r="H290" s="184" t="b">
        <f>G290='[5]Pvt SP2D Pusdik'!B291</f>
        <v>1</v>
      </c>
      <c r="I290" s="184">
        <f>'[5]Pvt SP2D Pusdik'!C291</f>
        <v>2640000</v>
      </c>
      <c r="J290" s="184">
        <f t="shared" si="172"/>
        <v>7920000</v>
      </c>
      <c r="K290" s="184"/>
      <c r="L290" s="184">
        <f t="shared" ref="K290:L290" si="173">L291</f>
        <v>0</v>
      </c>
      <c r="M290" s="184" t="e" cm="1">
        <f t="array" ref="M290">SUM(_xlfn._xlws.FILTER([6]!Draft_SPBY[Jumlah],[6]!Draft_SPBY[MAK4]=A290,0))</f>
        <v>#REF!</v>
      </c>
      <c r="N290" s="184" t="e">
        <f>L290-M290</f>
        <v>#REF!</v>
      </c>
      <c r="O290" s="281"/>
      <c r="P290" s="281"/>
      <c r="Q290" s="146"/>
    </row>
    <row r="291" spans="1:17" ht="13.2" x14ac:dyDescent="0.25">
      <c r="A291" s="165" t="s">
        <v>256</v>
      </c>
      <c r="B291" s="180"/>
      <c r="C291" s="181" t="s">
        <v>734</v>
      </c>
      <c r="D291" s="182">
        <v>60</v>
      </c>
      <c r="E291" s="182" t="s">
        <v>257</v>
      </c>
      <c r="F291" s="184">
        <v>220000</v>
      </c>
      <c r="G291" s="184">
        <f t="shared" si="171"/>
        <v>13200000</v>
      </c>
      <c r="H291" s="184" t="b">
        <f>G291='[5]Pvt SP2D Pusdik'!B292</f>
        <v>1</v>
      </c>
      <c r="I291" s="184">
        <f>'[5]Pvt SP2D Pusdik'!C292</f>
        <v>7050000</v>
      </c>
      <c r="J291" s="184">
        <f t="shared" si="172"/>
        <v>6150000</v>
      </c>
      <c r="K291" s="184"/>
      <c r="L291" s="184"/>
      <c r="M291" s="184"/>
      <c r="N291" s="184"/>
      <c r="O291" s="281"/>
      <c r="P291" s="281"/>
      <c r="Q291" s="146"/>
    </row>
    <row r="292" spans="1:17" ht="13.2" x14ac:dyDescent="0.25">
      <c r="A292" s="165" t="s">
        <v>258</v>
      </c>
      <c r="B292" s="180"/>
      <c r="C292" s="181" t="s">
        <v>735</v>
      </c>
      <c r="D292" s="182">
        <v>60</v>
      </c>
      <c r="E292" s="182" t="s">
        <v>257</v>
      </c>
      <c r="F292" s="184">
        <v>240000</v>
      </c>
      <c r="G292" s="184">
        <f t="shared" si="171"/>
        <v>14400000</v>
      </c>
      <c r="H292" s="184" t="b">
        <f>G292='[5]Pvt SP2D Pusdik'!B293</f>
        <v>1</v>
      </c>
      <c r="I292" s="184">
        <f>'[5]Pvt SP2D Pusdik'!C293</f>
        <v>7760000</v>
      </c>
      <c r="J292" s="184">
        <f t="shared" si="172"/>
        <v>6640000</v>
      </c>
      <c r="K292" s="184"/>
      <c r="L292" s="184">
        <f t="shared" ref="K292:L292" si="174">SUM(L293,L295)</f>
        <v>0</v>
      </c>
      <c r="M292" s="184" t="e">
        <f t="shared" ref="M292:N292" si="175">SUM(M293,M295)</f>
        <v>#REF!</v>
      </c>
      <c r="N292" s="184" t="e">
        <f t="shared" si="175"/>
        <v>#REF!</v>
      </c>
      <c r="O292" s="281"/>
      <c r="P292" s="281"/>
      <c r="Q292" s="146"/>
    </row>
    <row r="293" spans="1:17" ht="13.2" x14ac:dyDescent="0.25">
      <c r="A293" s="165" t="s">
        <v>259</v>
      </c>
      <c r="B293" s="180"/>
      <c r="C293" s="181" t="s">
        <v>736</v>
      </c>
      <c r="D293" s="182">
        <v>950</v>
      </c>
      <c r="E293" s="182" t="s">
        <v>737</v>
      </c>
      <c r="F293" s="184">
        <v>5000</v>
      </c>
      <c r="G293" s="184">
        <f t="shared" si="171"/>
        <v>4750000</v>
      </c>
      <c r="H293" s="184" t="b">
        <f>G293='[5]Pvt SP2D Pusdik'!B294</f>
        <v>1</v>
      </c>
      <c r="I293" s="184">
        <f>'[5]Pvt SP2D Pusdik'!C294</f>
        <v>0</v>
      </c>
      <c r="J293" s="184">
        <f t="shared" si="172"/>
        <v>4750000</v>
      </c>
      <c r="K293" s="184"/>
      <c r="L293" s="184">
        <f t="shared" ref="K293:L293" si="176">L294</f>
        <v>0</v>
      </c>
      <c r="M293" s="184" t="e" cm="1">
        <f t="array" ref="M293">SUM(_xlfn._xlws.FILTER([6]!Draft_SPBY[Jumlah],[6]!Draft_SPBY[MAK4]=A293,0))</f>
        <v>#REF!</v>
      </c>
      <c r="N293" s="184" t="e">
        <f>L293-M293</f>
        <v>#REF!</v>
      </c>
      <c r="O293" s="281"/>
      <c r="P293" s="281"/>
      <c r="Q293" s="146"/>
    </row>
    <row r="294" spans="1:17" ht="13.2" x14ac:dyDescent="0.25">
      <c r="A294" s="165" t="s">
        <v>261</v>
      </c>
      <c r="B294" s="180"/>
      <c r="C294" s="181" t="s">
        <v>738</v>
      </c>
      <c r="D294" s="182">
        <v>50</v>
      </c>
      <c r="E294" s="182" t="s">
        <v>262</v>
      </c>
      <c r="F294" s="184">
        <v>220000</v>
      </c>
      <c r="G294" s="184">
        <f t="shared" si="171"/>
        <v>11000000</v>
      </c>
      <c r="H294" s="184" t="b">
        <f>G294='[5]Pvt SP2D Pusdik'!B295</f>
        <v>1</v>
      </c>
      <c r="I294" s="184">
        <f>'[5]Pvt SP2D Pusdik'!C295</f>
        <v>5450000</v>
      </c>
      <c r="J294" s="184">
        <f t="shared" si="172"/>
        <v>5550000</v>
      </c>
      <c r="K294" s="184"/>
      <c r="L294" s="184"/>
      <c r="M294" s="184"/>
      <c r="N294" s="184"/>
      <c r="O294" s="281"/>
      <c r="P294" s="281"/>
      <c r="Q294" s="146"/>
    </row>
    <row r="295" spans="1:17" ht="13.2" x14ac:dyDescent="0.25">
      <c r="A295" s="165" t="s">
        <v>263</v>
      </c>
      <c r="B295" s="180"/>
      <c r="C295" s="181" t="s">
        <v>739</v>
      </c>
      <c r="D295" s="182">
        <v>950</v>
      </c>
      <c r="E295" s="182" t="s">
        <v>260</v>
      </c>
      <c r="F295" s="184">
        <v>25000</v>
      </c>
      <c r="G295" s="184">
        <f t="shared" si="171"/>
        <v>23750000</v>
      </c>
      <c r="H295" s="184" t="b">
        <f>G295='[5]Pvt SP2D Pusdik'!B296</f>
        <v>1</v>
      </c>
      <c r="I295" s="184">
        <f>'[5]Pvt SP2D Pusdik'!C296</f>
        <v>0</v>
      </c>
      <c r="J295" s="184">
        <f t="shared" si="172"/>
        <v>23750000</v>
      </c>
      <c r="K295" s="184"/>
      <c r="L295" s="184">
        <f t="shared" ref="K295:L295" si="177">SUM(L296:L305)</f>
        <v>0</v>
      </c>
      <c r="M295" s="184" t="e" cm="1">
        <f t="array" ref="M295">SUM(_xlfn._xlws.FILTER([6]!Draft_SPBY[Jumlah],[6]!Draft_SPBY[MAK4]=A295,0))</f>
        <v>#REF!</v>
      </c>
      <c r="N295" s="184" t="e">
        <f>L295-M295</f>
        <v>#REF!</v>
      </c>
      <c r="O295" s="281"/>
      <c r="P295" s="281"/>
      <c r="Q295" s="146"/>
    </row>
    <row r="296" spans="1:17" ht="13.2" x14ac:dyDescent="0.25">
      <c r="A296" s="165" t="s">
        <v>264</v>
      </c>
      <c r="B296" s="194" t="s">
        <v>265</v>
      </c>
      <c r="C296" s="195" t="s">
        <v>266</v>
      </c>
      <c r="D296" s="196"/>
      <c r="E296" s="196"/>
      <c r="F296" s="197"/>
      <c r="G296" s="197">
        <f>SUM(G297,G299)</f>
        <v>119000000</v>
      </c>
      <c r="H296" s="197" t="b">
        <f>G296='[5]Pvt SP2D Pusdik'!B297</f>
        <v>1</v>
      </c>
      <c r="I296" s="197">
        <f>'[5]Pvt SP2D Pusdik'!C297</f>
        <v>72609000</v>
      </c>
      <c r="J296" s="197">
        <f>SUM(J297,J299)</f>
        <v>46391000</v>
      </c>
      <c r="K296" s="197">
        <f>SUM(K297,K299)</f>
        <v>0</v>
      </c>
      <c r="L296" s="197"/>
      <c r="M296" s="197"/>
      <c r="N296" s="197"/>
      <c r="O296" s="281" t="s">
        <v>504</v>
      </c>
      <c r="P296" s="281" t="s">
        <v>505</v>
      </c>
      <c r="Q296" s="146"/>
    </row>
    <row r="297" spans="1:17" ht="13.2" x14ac:dyDescent="0.25">
      <c r="A297" s="165" t="s">
        <v>267</v>
      </c>
      <c r="B297" s="186" t="s">
        <v>740</v>
      </c>
      <c r="C297" s="77" t="s">
        <v>268</v>
      </c>
      <c r="D297" s="76"/>
      <c r="E297" s="76"/>
      <c r="F297" s="78"/>
      <c r="G297" s="78">
        <f>G298</f>
        <v>9000000</v>
      </c>
      <c r="H297" s="78" t="b">
        <f>G297='[5]Pvt SP2D Pusdik'!B298</f>
        <v>1</v>
      </c>
      <c r="I297" s="78">
        <f>'[5]Pvt SP2D Pusdik'!C298</f>
        <v>2809000</v>
      </c>
      <c r="J297" s="78">
        <f>J298</f>
        <v>6191000</v>
      </c>
      <c r="K297" s="78">
        <f>K298</f>
        <v>0</v>
      </c>
      <c r="L297" s="78"/>
      <c r="M297" s="78"/>
      <c r="N297" s="78"/>
      <c r="O297" s="281"/>
      <c r="P297" s="281"/>
      <c r="Q297" s="146"/>
    </row>
    <row r="298" spans="1:17" ht="13.2" x14ac:dyDescent="0.25">
      <c r="A298" s="165" t="s">
        <v>269</v>
      </c>
      <c r="B298" s="180"/>
      <c r="C298" s="181" t="s">
        <v>741</v>
      </c>
      <c r="D298" s="182">
        <v>12</v>
      </c>
      <c r="E298" s="182" t="s">
        <v>248</v>
      </c>
      <c r="F298" s="184">
        <v>750000</v>
      </c>
      <c r="G298" s="184">
        <f>ROUNDDOWN(D298*F298,-3)</f>
        <v>9000000</v>
      </c>
      <c r="H298" s="184" t="b">
        <f>G298='[5]Pvt SP2D Pusdik'!B299</f>
        <v>1</v>
      </c>
      <c r="I298" s="184">
        <f>'[5]Pvt SP2D Pusdik'!C299</f>
        <v>2809000</v>
      </c>
      <c r="J298" s="184">
        <f>G298-I298</f>
        <v>6191000</v>
      </c>
      <c r="K298" s="184"/>
      <c r="L298" s="184"/>
      <c r="M298" s="184"/>
      <c r="N298" s="184"/>
      <c r="O298" s="281"/>
      <c r="P298" s="281"/>
      <c r="Q298" s="146"/>
    </row>
    <row r="299" spans="1:17" ht="13.2" x14ac:dyDescent="0.25">
      <c r="A299" s="165" t="s">
        <v>270</v>
      </c>
      <c r="B299" s="179" t="s">
        <v>543</v>
      </c>
      <c r="C299" s="72" t="s">
        <v>160</v>
      </c>
      <c r="D299" s="71"/>
      <c r="E299" s="71"/>
      <c r="F299" s="73"/>
      <c r="G299" s="73">
        <f>SUM(G300:G301)</f>
        <v>110000000</v>
      </c>
      <c r="H299" s="73" t="b">
        <f>G299='[5]Pvt SP2D Pusdik'!B300</f>
        <v>1</v>
      </c>
      <c r="I299" s="73">
        <f>'[5]Pvt SP2D Pusdik'!C300</f>
        <v>69800000</v>
      </c>
      <c r="J299" s="73">
        <f>SUM(J300:J301)</f>
        <v>40200000</v>
      </c>
      <c r="K299" s="73">
        <f>SUM(K300:K301)</f>
        <v>0</v>
      </c>
      <c r="L299" s="73"/>
      <c r="M299" s="73"/>
      <c r="N299" s="73"/>
      <c r="O299" s="281"/>
      <c r="P299" s="281"/>
      <c r="Q299" s="146"/>
    </row>
    <row r="300" spans="1:17" ht="13.2" x14ac:dyDescent="0.25">
      <c r="A300" s="165" t="s">
        <v>271</v>
      </c>
      <c r="B300" s="180"/>
      <c r="C300" s="181" t="s">
        <v>742</v>
      </c>
      <c r="D300" s="182">
        <v>12</v>
      </c>
      <c r="E300" s="182" t="s">
        <v>248</v>
      </c>
      <c r="F300" s="184">
        <v>5000000</v>
      </c>
      <c r="G300" s="184">
        <f>ROUNDDOWN(D300*F300,-3)</f>
        <v>60000000</v>
      </c>
      <c r="H300" s="184" t="b">
        <f>G300='[5]Pvt SP2D Pusdik'!B301</f>
        <v>1</v>
      </c>
      <c r="I300" s="184">
        <f>'[5]Pvt SP2D Pusdik'!C301</f>
        <v>19800000</v>
      </c>
      <c r="J300" s="184">
        <f t="shared" ref="J300:K301" si="178">G300-I300</f>
        <v>40200000</v>
      </c>
      <c r="K300" s="184"/>
      <c r="L300" s="184"/>
      <c r="M300" s="184"/>
      <c r="N300" s="184"/>
      <c r="O300" s="281"/>
      <c r="P300" s="281"/>
      <c r="Q300" s="146"/>
    </row>
    <row r="301" spans="1:17" ht="13.2" x14ac:dyDescent="0.25">
      <c r="A301" s="165" t="s">
        <v>272</v>
      </c>
      <c r="B301" s="180"/>
      <c r="C301" s="181" t="s">
        <v>743</v>
      </c>
      <c r="D301" s="182">
        <v>1</v>
      </c>
      <c r="E301" s="182" t="s">
        <v>148</v>
      </c>
      <c r="F301" s="184">
        <v>50000000</v>
      </c>
      <c r="G301" s="184">
        <f>ROUNDDOWN(D301*F301,-3)</f>
        <v>50000000</v>
      </c>
      <c r="H301" s="184" t="b">
        <f>G301='[5]Pvt SP2D Pusdik'!B302</f>
        <v>1</v>
      </c>
      <c r="I301" s="184">
        <f>'[5]Pvt SP2D Pusdik'!C302</f>
        <v>50000000</v>
      </c>
      <c r="J301" s="184">
        <f t="shared" si="178"/>
        <v>0</v>
      </c>
      <c r="K301" s="184"/>
      <c r="L301" s="184"/>
      <c r="M301" s="184"/>
      <c r="N301" s="184"/>
      <c r="O301" s="281"/>
      <c r="P301" s="281"/>
      <c r="Q301" s="146"/>
    </row>
    <row r="302" spans="1:17" ht="13.2" x14ac:dyDescent="0.25">
      <c r="A302" s="165" t="s">
        <v>273</v>
      </c>
      <c r="B302" s="194" t="s">
        <v>274</v>
      </c>
      <c r="C302" s="195" t="s">
        <v>275</v>
      </c>
      <c r="D302" s="196"/>
      <c r="E302" s="196"/>
      <c r="F302" s="197"/>
      <c r="G302" s="197">
        <f>SUM(G303,G313)</f>
        <v>410362000</v>
      </c>
      <c r="H302" s="197" t="b">
        <f>G302='[5]Pvt SP2D Pusdik'!B303</f>
        <v>1</v>
      </c>
      <c r="I302" s="197">
        <f>'[5]Pvt SP2D Pusdik'!C303</f>
        <v>53030400</v>
      </c>
      <c r="J302" s="197">
        <f>SUM(J303,J313)</f>
        <v>357331600</v>
      </c>
      <c r="K302" s="197">
        <f>SUM(K303,K313)</f>
        <v>0</v>
      </c>
      <c r="L302" s="197"/>
      <c r="M302" s="197"/>
      <c r="N302" s="197"/>
      <c r="O302" s="281" t="s">
        <v>504</v>
      </c>
      <c r="P302" s="281" t="s">
        <v>505</v>
      </c>
      <c r="Q302" s="146"/>
    </row>
    <row r="303" spans="1:17" ht="13.2" x14ac:dyDescent="0.25">
      <c r="A303" s="165" t="s">
        <v>276</v>
      </c>
      <c r="B303" s="186" t="s">
        <v>744</v>
      </c>
      <c r="C303" s="77" t="s">
        <v>277</v>
      </c>
      <c r="D303" s="76"/>
      <c r="E303" s="76"/>
      <c r="F303" s="78"/>
      <c r="G303" s="78">
        <f>SUM(G304:G312)</f>
        <v>374362000</v>
      </c>
      <c r="H303" s="78" t="b">
        <f>G303='[5]Pvt SP2D Pusdik'!B304</f>
        <v>1</v>
      </c>
      <c r="I303" s="78">
        <f>'[5]Pvt SP2D Pusdik'!C304</f>
        <v>44116400</v>
      </c>
      <c r="J303" s="78">
        <f>SUM(J304:J312)</f>
        <v>330245600</v>
      </c>
      <c r="K303" s="78">
        <f>SUM(K304:K312)</f>
        <v>0</v>
      </c>
      <c r="L303" s="78"/>
      <c r="M303" s="78"/>
      <c r="N303" s="78"/>
      <c r="O303" s="281"/>
      <c r="P303" s="281"/>
      <c r="Q303" s="146"/>
    </row>
    <row r="304" spans="1:17" ht="13.2" x14ac:dyDescent="0.25">
      <c r="A304" s="165" t="s">
        <v>278</v>
      </c>
      <c r="B304" s="180"/>
      <c r="C304" s="181" t="s">
        <v>745</v>
      </c>
      <c r="D304" s="182">
        <v>1</v>
      </c>
      <c r="E304" s="182" t="s">
        <v>112</v>
      </c>
      <c r="F304" s="184">
        <v>38730000</v>
      </c>
      <c r="G304" s="184">
        <f t="shared" ref="G304:G312" si="179">ROUNDDOWN(D304*F304,-3)</f>
        <v>38730000</v>
      </c>
      <c r="H304" s="184" t="b">
        <f>G304='[5]Pvt SP2D Pusdik'!B305</f>
        <v>1</v>
      </c>
      <c r="I304" s="184">
        <f>'[5]Pvt SP2D Pusdik'!C305</f>
        <v>6000000</v>
      </c>
      <c r="J304" s="184">
        <f t="shared" ref="J304:K312" si="180">G304-I304</f>
        <v>32730000</v>
      </c>
      <c r="K304" s="184"/>
      <c r="L304" s="184"/>
      <c r="M304" s="184"/>
      <c r="N304" s="184"/>
      <c r="O304" s="281"/>
      <c r="P304" s="281"/>
      <c r="Q304" s="146"/>
    </row>
    <row r="305" spans="1:17" ht="13.2" x14ac:dyDescent="0.25">
      <c r="A305" s="165" t="s">
        <v>279</v>
      </c>
      <c r="B305" s="180"/>
      <c r="C305" s="181" t="s">
        <v>746</v>
      </c>
      <c r="D305" s="182">
        <v>7</v>
      </c>
      <c r="E305" s="182" t="s">
        <v>112</v>
      </c>
      <c r="F305" s="184">
        <v>25000000</v>
      </c>
      <c r="G305" s="184">
        <f t="shared" si="179"/>
        <v>175000000</v>
      </c>
      <c r="H305" s="184" t="b">
        <f>G305='[5]Pvt SP2D Pusdik'!B306</f>
        <v>1</v>
      </c>
      <c r="I305" s="184">
        <f>'[5]Pvt SP2D Pusdik'!C306</f>
        <v>21588000</v>
      </c>
      <c r="J305" s="184">
        <f t="shared" si="180"/>
        <v>153412000</v>
      </c>
      <c r="K305" s="184"/>
      <c r="L305" s="184"/>
      <c r="M305" s="184"/>
      <c r="N305" s="184"/>
      <c r="O305" s="281"/>
      <c r="P305" s="281"/>
      <c r="Q305" s="146"/>
    </row>
    <row r="306" spans="1:17" ht="13.2" x14ac:dyDescent="0.25">
      <c r="A306" s="165" t="s">
        <v>280</v>
      </c>
      <c r="B306" s="180"/>
      <c r="C306" s="181" t="s">
        <v>747</v>
      </c>
      <c r="D306" s="182">
        <v>5</v>
      </c>
      <c r="E306" s="182" t="s">
        <v>112</v>
      </c>
      <c r="F306" s="184">
        <v>3640000</v>
      </c>
      <c r="G306" s="184">
        <f t="shared" si="179"/>
        <v>18200000</v>
      </c>
      <c r="H306" s="184" t="b">
        <f>G306='[5]Pvt SP2D Pusdik'!B307</f>
        <v>1</v>
      </c>
      <c r="I306" s="184">
        <f>'[5]Pvt SP2D Pusdik'!C307</f>
        <v>4003400</v>
      </c>
      <c r="J306" s="184">
        <f t="shared" si="180"/>
        <v>14196600</v>
      </c>
      <c r="K306" s="184"/>
      <c r="L306" s="184">
        <f t="shared" ref="K306:N310" si="181">L307</f>
        <v>0</v>
      </c>
      <c r="M306" s="184" t="e">
        <f t="shared" si="181"/>
        <v>#REF!</v>
      </c>
      <c r="N306" s="184" t="e">
        <f t="shared" si="181"/>
        <v>#REF!</v>
      </c>
      <c r="O306" s="281"/>
      <c r="P306" s="281"/>
      <c r="Q306" s="146"/>
    </row>
    <row r="307" spans="1:17" ht="13.2" x14ac:dyDescent="0.25">
      <c r="A307" s="165" t="s">
        <v>281</v>
      </c>
      <c r="B307" s="180"/>
      <c r="C307" s="181" t="s">
        <v>748</v>
      </c>
      <c r="D307" s="182">
        <v>30</v>
      </c>
      <c r="E307" s="182" t="s">
        <v>112</v>
      </c>
      <c r="F307" s="184">
        <v>730000</v>
      </c>
      <c r="G307" s="184">
        <f t="shared" si="179"/>
        <v>21900000</v>
      </c>
      <c r="H307" s="184" t="b">
        <f>G307='[5]Pvt SP2D Pusdik'!B308</f>
        <v>1</v>
      </c>
      <c r="I307" s="184">
        <f>'[5]Pvt SP2D Pusdik'!C308</f>
        <v>5575000</v>
      </c>
      <c r="J307" s="184">
        <f t="shared" si="180"/>
        <v>16325000</v>
      </c>
      <c r="K307" s="184"/>
      <c r="L307" s="184">
        <f t="shared" si="181"/>
        <v>0</v>
      </c>
      <c r="M307" s="184" t="e">
        <f t="shared" si="181"/>
        <v>#REF!</v>
      </c>
      <c r="N307" s="184" t="e">
        <f t="shared" si="181"/>
        <v>#REF!</v>
      </c>
      <c r="O307" s="281"/>
      <c r="P307" s="281"/>
      <c r="Q307" s="146"/>
    </row>
    <row r="308" spans="1:17" ht="13.2" x14ac:dyDescent="0.25">
      <c r="A308" s="165" t="s">
        <v>282</v>
      </c>
      <c r="B308" s="180"/>
      <c r="C308" s="181" t="s">
        <v>749</v>
      </c>
      <c r="D308" s="182">
        <v>35</v>
      </c>
      <c r="E308" s="182" t="s">
        <v>112</v>
      </c>
      <c r="F308" s="184">
        <v>730000</v>
      </c>
      <c r="G308" s="184">
        <f t="shared" si="179"/>
        <v>25550000</v>
      </c>
      <c r="H308" s="184" t="b">
        <f>G308='[5]Pvt SP2D Pusdik'!B309</f>
        <v>1</v>
      </c>
      <c r="I308" s="184">
        <f>'[5]Pvt SP2D Pusdik'!C309</f>
        <v>1475000</v>
      </c>
      <c r="J308" s="184">
        <f t="shared" si="180"/>
        <v>24075000</v>
      </c>
      <c r="K308" s="184"/>
      <c r="L308" s="184">
        <f t="shared" si="181"/>
        <v>0</v>
      </c>
      <c r="M308" s="184" t="e">
        <f t="shared" si="181"/>
        <v>#REF!</v>
      </c>
      <c r="N308" s="184" t="e">
        <f t="shared" si="181"/>
        <v>#REF!</v>
      </c>
      <c r="O308" s="281"/>
      <c r="P308" s="281"/>
      <c r="Q308" s="146"/>
    </row>
    <row r="309" spans="1:17" ht="13.2" x14ac:dyDescent="0.25">
      <c r="A309" s="165" t="s">
        <v>283</v>
      </c>
      <c r="B309" s="180"/>
      <c r="C309" s="181" t="s">
        <v>750</v>
      </c>
      <c r="D309" s="182">
        <v>40</v>
      </c>
      <c r="E309" s="182" t="s">
        <v>112</v>
      </c>
      <c r="F309" s="184">
        <v>690000</v>
      </c>
      <c r="G309" s="184">
        <f t="shared" si="179"/>
        <v>27600000</v>
      </c>
      <c r="H309" s="184" t="b">
        <f>G309='[5]Pvt SP2D Pusdik'!B310</f>
        <v>1</v>
      </c>
      <c r="I309" s="184">
        <f>'[5]Pvt SP2D Pusdik'!C310</f>
        <v>2050000</v>
      </c>
      <c r="J309" s="184">
        <f t="shared" si="180"/>
        <v>25550000</v>
      </c>
      <c r="K309" s="184"/>
      <c r="L309" s="184">
        <f t="shared" si="181"/>
        <v>0</v>
      </c>
      <c r="M309" s="184" t="e">
        <f t="shared" si="181"/>
        <v>#REF!</v>
      </c>
      <c r="N309" s="184" t="e">
        <f t="shared" si="181"/>
        <v>#REF!</v>
      </c>
      <c r="O309" s="281"/>
      <c r="P309" s="281"/>
      <c r="Q309" s="146"/>
    </row>
    <row r="310" spans="1:17" ht="13.2" x14ac:dyDescent="0.25">
      <c r="A310" s="165" t="s">
        <v>284</v>
      </c>
      <c r="B310" s="180"/>
      <c r="C310" s="181" t="s">
        <v>751</v>
      </c>
      <c r="D310" s="182">
        <v>3</v>
      </c>
      <c r="E310" s="182" t="s">
        <v>112</v>
      </c>
      <c r="F310" s="184">
        <v>3500000</v>
      </c>
      <c r="G310" s="184">
        <f t="shared" si="179"/>
        <v>10500000</v>
      </c>
      <c r="H310" s="184" t="b">
        <f>G310='[5]Pvt SP2D Pusdik'!B311</f>
        <v>1</v>
      </c>
      <c r="I310" s="184">
        <f>'[5]Pvt SP2D Pusdik'!C311</f>
        <v>3425000</v>
      </c>
      <c r="J310" s="184">
        <f t="shared" si="180"/>
        <v>7075000</v>
      </c>
      <c r="K310" s="184"/>
      <c r="L310" s="184">
        <f t="shared" si="181"/>
        <v>0</v>
      </c>
      <c r="M310" s="184" t="e" cm="1">
        <f t="array" ref="M310">SUM(_xlfn._xlws.FILTER([6]!Draft_SPBY[Jumlah],[6]!Draft_SPBY[MAK4]=A310,0))</f>
        <v>#REF!</v>
      </c>
      <c r="N310" s="184" t="e">
        <f>L310-M310</f>
        <v>#REF!</v>
      </c>
      <c r="O310" s="281"/>
      <c r="P310" s="281"/>
      <c r="Q310" s="146"/>
    </row>
    <row r="311" spans="1:17" ht="13.2" x14ac:dyDescent="0.25">
      <c r="A311" s="165" t="s">
        <v>285</v>
      </c>
      <c r="B311" s="180"/>
      <c r="C311" s="181" t="s">
        <v>752</v>
      </c>
      <c r="D311" s="182">
        <v>6</v>
      </c>
      <c r="E311" s="182" t="s">
        <v>112</v>
      </c>
      <c r="F311" s="184">
        <v>470000</v>
      </c>
      <c r="G311" s="184">
        <f t="shared" si="179"/>
        <v>2820000</v>
      </c>
      <c r="H311" s="184" t="b">
        <f>G311='[5]Pvt SP2D Pusdik'!B312</f>
        <v>1</v>
      </c>
      <c r="I311" s="184">
        <f>'[5]Pvt SP2D Pusdik'!C312</f>
        <v>0</v>
      </c>
      <c r="J311" s="184">
        <f t="shared" si="180"/>
        <v>2820000</v>
      </c>
      <c r="K311" s="184"/>
      <c r="L311" s="184"/>
      <c r="M311" s="184"/>
      <c r="N311" s="184"/>
      <c r="O311" s="281"/>
      <c r="P311" s="281"/>
      <c r="Q311" s="146"/>
    </row>
    <row r="312" spans="1:17" ht="13.2" customHeight="1" x14ac:dyDescent="0.25">
      <c r="A312" s="165" t="s">
        <v>286</v>
      </c>
      <c r="B312" s="180"/>
      <c r="C312" s="181" t="s">
        <v>753</v>
      </c>
      <c r="D312" s="182">
        <v>1</v>
      </c>
      <c r="E312" s="182" t="s">
        <v>148</v>
      </c>
      <c r="F312" s="184">
        <v>54062000</v>
      </c>
      <c r="G312" s="184">
        <f t="shared" si="179"/>
        <v>54062000</v>
      </c>
      <c r="H312" s="184" t="b">
        <f>G312='[5]Pvt SP2D Pusdik'!B313</f>
        <v>1</v>
      </c>
      <c r="I312" s="184">
        <f>'[5]Pvt SP2D Pusdik'!C313</f>
        <v>0</v>
      </c>
      <c r="J312" s="184">
        <f t="shared" si="180"/>
        <v>54062000</v>
      </c>
      <c r="K312" s="184"/>
      <c r="L312" s="184">
        <f t="shared" ref="K312:L312" si="182">SUM(L313,L384,L432)</f>
        <v>0</v>
      </c>
      <c r="M312" s="184" t="e">
        <f t="shared" ref="M312:N312" si="183">SUM(M313,M384,M432)</f>
        <v>#REF!</v>
      </c>
      <c r="N312" s="184" t="e">
        <f t="shared" si="183"/>
        <v>#REF!</v>
      </c>
      <c r="O312" s="281"/>
      <c r="P312" s="281"/>
      <c r="Q312" s="146"/>
    </row>
    <row r="313" spans="1:17" ht="13.2" x14ac:dyDescent="0.25">
      <c r="A313" s="165" t="s">
        <v>287</v>
      </c>
      <c r="B313" s="186" t="s">
        <v>754</v>
      </c>
      <c r="C313" s="77" t="s">
        <v>288</v>
      </c>
      <c r="D313" s="76"/>
      <c r="E313" s="76"/>
      <c r="F313" s="78"/>
      <c r="G313" s="78">
        <f>G314</f>
        <v>36000000</v>
      </c>
      <c r="H313" s="78" t="b">
        <f>G313='[5]Pvt SP2D Pusdik'!B314</f>
        <v>1</v>
      </c>
      <c r="I313" s="78">
        <f>'[5]Pvt SP2D Pusdik'!C314</f>
        <v>8914000</v>
      </c>
      <c r="J313" s="78">
        <f>J314</f>
        <v>27086000</v>
      </c>
      <c r="K313" s="78">
        <f>K314</f>
        <v>0</v>
      </c>
      <c r="L313" s="78">
        <f t="shared" ref="K313:N313" si="184">L314</f>
        <v>0</v>
      </c>
      <c r="M313" s="78" t="e">
        <f t="shared" si="184"/>
        <v>#REF!</v>
      </c>
      <c r="N313" s="78" t="e">
        <f t="shared" si="184"/>
        <v>#REF!</v>
      </c>
      <c r="O313" s="281"/>
      <c r="P313" s="281"/>
      <c r="Q313" s="146"/>
    </row>
    <row r="314" spans="1:17" ht="13.2" x14ac:dyDescent="0.25">
      <c r="A314" s="165" t="s">
        <v>289</v>
      </c>
      <c r="B314" s="180"/>
      <c r="C314" s="181" t="s">
        <v>755</v>
      </c>
      <c r="D314" s="182">
        <v>24</v>
      </c>
      <c r="E314" s="182" t="s">
        <v>290</v>
      </c>
      <c r="F314" s="184">
        <v>1500000</v>
      </c>
      <c r="G314" s="184">
        <f>ROUNDDOWN(D314*F314,-3)</f>
        <v>36000000</v>
      </c>
      <c r="H314" s="184" t="b">
        <f>G314='[5]Pvt SP2D Pusdik'!B315</f>
        <v>1</v>
      </c>
      <c r="I314" s="184">
        <f>'[5]Pvt SP2D Pusdik'!C315</f>
        <v>8914000</v>
      </c>
      <c r="J314" s="184">
        <f>G314-I314</f>
        <v>27086000</v>
      </c>
      <c r="K314" s="184"/>
      <c r="L314" s="184">
        <f t="shared" ref="K314:L314" si="185">SUM(L315,L326,L339,L352,L360,L368)</f>
        <v>0</v>
      </c>
      <c r="M314" s="184" t="e">
        <f t="shared" ref="M314:N314" si="186">SUM(M315,M326,M339,M352,M360,M368)</f>
        <v>#REF!</v>
      </c>
      <c r="N314" s="184" t="e">
        <f t="shared" si="186"/>
        <v>#REF!</v>
      </c>
      <c r="O314" s="281"/>
      <c r="P314" s="281"/>
      <c r="Q314" s="146"/>
    </row>
    <row r="315" spans="1:17" ht="13.2" x14ac:dyDescent="0.25">
      <c r="A315" s="165" t="s">
        <v>291</v>
      </c>
      <c r="B315" s="175" t="s">
        <v>292</v>
      </c>
      <c r="C315" s="176" t="s">
        <v>293</v>
      </c>
      <c r="D315" s="177"/>
      <c r="E315" s="177"/>
      <c r="F315" s="178"/>
      <c r="G315" s="178">
        <f>SUM(G316,G318)</f>
        <v>137396000</v>
      </c>
      <c r="H315" s="178" t="b">
        <f>G315='[5]Pvt SP2D Pusdik'!B316</f>
        <v>1</v>
      </c>
      <c r="I315" s="178">
        <f>'[5]Pvt SP2D Pusdik'!C316</f>
        <v>93952000</v>
      </c>
      <c r="J315" s="178">
        <f>SUM(J316,J318)</f>
        <v>43444000</v>
      </c>
      <c r="K315" s="178">
        <f>SUM(K316,K318)</f>
        <v>0</v>
      </c>
      <c r="L315" s="178">
        <f t="shared" ref="K315:L315" si="187">SUM(L316,L322,L324)</f>
        <v>0</v>
      </c>
      <c r="M315" s="178" t="e">
        <f t="shared" ref="M315:N315" si="188">SUM(M316,M322,M324)</f>
        <v>#REF!</v>
      </c>
      <c r="N315" s="178" t="e">
        <f t="shared" si="188"/>
        <v>#REF!</v>
      </c>
      <c r="O315" s="281" t="s">
        <v>504</v>
      </c>
      <c r="P315" s="281" t="s">
        <v>505</v>
      </c>
      <c r="Q315" s="146"/>
    </row>
    <row r="316" spans="1:17" ht="13.2" x14ac:dyDescent="0.25">
      <c r="A316" s="165" t="s">
        <v>294</v>
      </c>
      <c r="B316" s="179" t="s">
        <v>717</v>
      </c>
      <c r="C316" s="72" t="s">
        <v>242</v>
      </c>
      <c r="D316" s="71"/>
      <c r="E316" s="71"/>
      <c r="F316" s="73"/>
      <c r="G316" s="73">
        <f>G317</f>
        <v>79060000</v>
      </c>
      <c r="H316" s="73" t="b">
        <f>G316='[5]Pvt SP2D Pusdik'!B317</f>
        <v>1</v>
      </c>
      <c r="I316" s="73">
        <f>'[5]Pvt SP2D Pusdik'!C317</f>
        <v>75040000</v>
      </c>
      <c r="J316" s="73">
        <f>J317</f>
        <v>4020000</v>
      </c>
      <c r="K316" s="73">
        <f>K317</f>
        <v>0</v>
      </c>
      <c r="L316" s="73">
        <f t="shared" ref="K316:L316" si="189">SUM(L317:L321)</f>
        <v>0</v>
      </c>
      <c r="M316" s="73" t="e" cm="1">
        <f t="array" ref="M316">SUM(_xlfn._xlws.FILTER([6]!Draft_SPBY[Jumlah],[6]!Draft_SPBY[MAK4]=A316,0))</f>
        <v>#REF!</v>
      </c>
      <c r="N316" s="73" t="e">
        <f>L316-M316</f>
        <v>#REF!</v>
      </c>
      <c r="O316" s="281"/>
      <c r="P316" s="281"/>
      <c r="Q316" s="146"/>
    </row>
    <row r="317" spans="1:17" ht="13.2" x14ac:dyDescent="0.25">
      <c r="A317" s="165" t="s">
        <v>295</v>
      </c>
      <c r="B317" s="180"/>
      <c r="C317" s="181" t="s">
        <v>756</v>
      </c>
      <c r="D317" s="182">
        <v>118</v>
      </c>
      <c r="E317" s="182" t="s">
        <v>296</v>
      </c>
      <c r="F317" s="184">
        <v>670000</v>
      </c>
      <c r="G317" s="184">
        <f>ROUNDDOWN(D317*F317,-3)</f>
        <v>79060000</v>
      </c>
      <c r="H317" s="184" t="b">
        <f>G317='[5]Pvt SP2D Pusdik'!B318</f>
        <v>1</v>
      </c>
      <c r="I317" s="184">
        <f>'[5]Pvt SP2D Pusdik'!C318</f>
        <v>75040000</v>
      </c>
      <c r="J317" s="184">
        <f>G317-I317</f>
        <v>4020000</v>
      </c>
      <c r="K317" s="184"/>
      <c r="L317" s="184"/>
      <c r="M317" s="184"/>
      <c r="N317" s="184"/>
      <c r="O317" s="281"/>
      <c r="P317" s="281"/>
      <c r="Q317" s="146"/>
    </row>
    <row r="318" spans="1:17" ht="13.2" x14ac:dyDescent="0.25">
      <c r="A318" s="165" t="s">
        <v>297</v>
      </c>
      <c r="B318" s="186" t="s">
        <v>757</v>
      </c>
      <c r="C318" s="77" t="s">
        <v>298</v>
      </c>
      <c r="D318" s="76"/>
      <c r="E318" s="76"/>
      <c r="F318" s="78"/>
      <c r="G318" s="78">
        <f>SUM(G319:G328)</f>
        <v>58336000</v>
      </c>
      <c r="H318" s="78" t="b">
        <f>G318='[5]Pvt SP2D Pusdik'!B319</f>
        <v>1</v>
      </c>
      <c r="I318" s="78">
        <f>'[5]Pvt SP2D Pusdik'!C319</f>
        <v>18912000</v>
      </c>
      <c r="J318" s="78">
        <f>SUM(J319:J328)</f>
        <v>39424000</v>
      </c>
      <c r="K318" s="78">
        <f>SUM(K319:K328)</f>
        <v>0</v>
      </c>
      <c r="L318" s="78"/>
      <c r="M318" s="78"/>
      <c r="N318" s="78"/>
      <c r="O318" s="281"/>
      <c r="P318" s="281"/>
      <c r="Q318" s="146"/>
    </row>
    <row r="319" spans="1:17" ht="13.2" x14ac:dyDescent="0.25">
      <c r="A319" s="165" t="s">
        <v>299</v>
      </c>
      <c r="B319" s="180"/>
      <c r="C319" s="181" t="s">
        <v>758</v>
      </c>
      <c r="D319" s="182">
        <v>12</v>
      </c>
      <c r="E319" s="182" t="s">
        <v>185</v>
      </c>
      <c r="F319" s="184">
        <v>2920000</v>
      </c>
      <c r="G319" s="184">
        <f t="shared" ref="G319:G328" si="190">ROUNDDOWN(D319*F319,-3)</f>
        <v>35040000</v>
      </c>
      <c r="H319" s="184" t="b">
        <f>G319='[5]Pvt SP2D Pusdik'!B320</f>
        <v>1</v>
      </c>
      <c r="I319" s="184">
        <f>'[5]Pvt SP2D Pusdik'!C320</f>
        <v>11680000</v>
      </c>
      <c r="J319" s="184">
        <f t="shared" ref="J319:K328" si="191">G319-I319</f>
        <v>23360000</v>
      </c>
      <c r="K319" s="184"/>
      <c r="L319" s="184"/>
      <c r="M319" s="184"/>
      <c r="N319" s="184"/>
      <c r="O319" s="281"/>
      <c r="P319" s="281"/>
      <c r="Q319" s="146"/>
    </row>
    <row r="320" spans="1:17" ht="13.2" x14ac:dyDescent="0.25">
      <c r="A320" s="165" t="s">
        <v>300</v>
      </c>
      <c r="B320" s="180"/>
      <c r="C320" s="181" t="s">
        <v>759</v>
      </c>
      <c r="D320" s="182">
        <v>12</v>
      </c>
      <c r="E320" s="182" t="s">
        <v>185</v>
      </c>
      <c r="F320" s="184">
        <v>324000</v>
      </c>
      <c r="G320" s="184">
        <f t="shared" si="190"/>
        <v>3888000</v>
      </c>
      <c r="H320" s="184" t="b">
        <f>G320='[5]Pvt SP2D Pusdik'!B321</f>
        <v>1</v>
      </c>
      <c r="I320" s="184">
        <f>'[5]Pvt SP2D Pusdik'!C321</f>
        <v>1296000</v>
      </c>
      <c r="J320" s="184">
        <f t="shared" si="191"/>
        <v>2592000</v>
      </c>
      <c r="K320" s="184"/>
      <c r="L320" s="184"/>
      <c r="M320" s="184"/>
      <c r="N320" s="184"/>
      <c r="O320" s="281"/>
      <c r="P320" s="281"/>
      <c r="Q320" s="146"/>
    </row>
    <row r="321" spans="1:17" ht="13.2" x14ac:dyDescent="0.25">
      <c r="A321" s="165" t="s">
        <v>301</v>
      </c>
      <c r="B321" s="180"/>
      <c r="C321" s="181" t="s">
        <v>760</v>
      </c>
      <c r="D321" s="182">
        <v>12</v>
      </c>
      <c r="E321" s="182" t="s">
        <v>185</v>
      </c>
      <c r="F321" s="184">
        <v>324000</v>
      </c>
      <c r="G321" s="184">
        <f t="shared" si="190"/>
        <v>3888000</v>
      </c>
      <c r="H321" s="184" t="b">
        <f>G321='[5]Pvt SP2D Pusdik'!B322</f>
        <v>1</v>
      </c>
      <c r="I321" s="184">
        <f>'[5]Pvt SP2D Pusdik'!C322</f>
        <v>1296000</v>
      </c>
      <c r="J321" s="184">
        <f t="shared" si="191"/>
        <v>2592000</v>
      </c>
      <c r="K321" s="184"/>
      <c r="L321" s="184"/>
      <c r="M321" s="184"/>
      <c r="N321" s="184"/>
      <c r="O321" s="281"/>
      <c r="P321" s="281"/>
      <c r="Q321" s="146"/>
    </row>
    <row r="322" spans="1:17" ht="13.2" x14ac:dyDescent="0.25">
      <c r="A322" s="165" t="s">
        <v>302</v>
      </c>
      <c r="B322" s="180"/>
      <c r="C322" s="181" t="s">
        <v>761</v>
      </c>
      <c r="D322" s="182">
        <v>12</v>
      </c>
      <c r="E322" s="182" t="s">
        <v>185</v>
      </c>
      <c r="F322" s="184">
        <v>680000</v>
      </c>
      <c r="G322" s="184">
        <f t="shared" si="190"/>
        <v>8160000</v>
      </c>
      <c r="H322" s="184" t="b">
        <f>G322='[5]Pvt SP2D Pusdik'!B323</f>
        <v>1</v>
      </c>
      <c r="I322" s="184">
        <f>'[5]Pvt SP2D Pusdik'!C323</f>
        <v>2720000</v>
      </c>
      <c r="J322" s="184">
        <f t="shared" si="191"/>
        <v>5440000</v>
      </c>
      <c r="K322" s="184"/>
      <c r="L322" s="184">
        <f t="shared" ref="K322:L322" si="192">L323</f>
        <v>0</v>
      </c>
      <c r="M322" s="184" t="e" cm="1">
        <f t="array" ref="M322">SUM(_xlfn._xlws.FILTER([6]!Draft_SPBY[Jumlah],[6]!Draft_SPBY[MAK4]=A322,0))</f>
        <v>#REF!</v>
      </c>
      <c r="N322" s="184" t="e">
        <f>L322-M322</f>
        <v>#REF!</v>
      </c>
      <c r="O322" s="281"/>
      <c r="P322" s="281"/>
      <c r="Q322" s="146"/>
    </row>
    <row r="323" spans="1:17" ht="13.2" x14ac:dyDescent="0.25">
      <c r="A323" s="165" t="s">
        <v>303</v>
      </c>
      <c r="B323" s="180"/>
      <c r="C323" s="181" t="s">
        <v>762</v>
      </c>
      <c r="D323" s="182">
        <v>12</v>
      </c>
      <c r="E323" s="182" t="s">
        <v>185</v>
      </c>
      <c r="F323" s="184">
        <v>200000</v>
      </c>
      <c r="G323" s="184">
        <f t="shared" si="190"/>
        <v>2400000</v>
      </c>
      <c r="H323" s="184" t="b">
        <f>G323='[5]Pvt SP2D Pusdik'!B324</f>
        <v>1</v>
      </c>
      <c r="I323" s="184">
        <f>'[5]Pvt SP2D Pusdik'!C324</f>
        <v>800000</v>
      </c>
      <c r="J323" s="184">
        <f t="shared" si="191"/>
        <v>1600000</v>
      </c>
      <c r="K323" s="184"/>
      <c r="L323" s="184"/>
      <c r="M323" s="184"/>
      <c r="N323" s="184"/>
      <c r="O323" s="281"/>
      <c r="P323" s="281"/>
      <c r="Q323" s="146"/>
    </row>
    <row r="324" spans="1:17" ht="13.2" x14ac:dyDescent="0.25">
      <c r="A324" s="165" t="s">
        <v>304</v>
      </c>
      <c r="B324" s="180"/>
      <c r="C324" s="181" t="s">
        <v>763</v>
      </c>
      <c r="D324" s="182">
        <v>12</v>
      </c>
      <c r="E324" s="182" t="s">
        <v>185</v>
      </c>
      <c r="F324" s="184">
        <v>80000</v>
      </c>
      <c r="G324" s="184">
        <f t="shared" si="190"/>
        <v>960000</v>
      </c>
      <c r="H324" s="184" t="b">
        <f>G324='[5]Pvt SP2D Pusdik'!B325</f>
        <v>1</v>
      </c>
      <c r="I324" s="184">
        <f>'[5]Pvt SP2D Pusdik'!C325</f>
        <v>320000</v>
      </c>
      <c r="J324" s="184">
        <f t="shared" si="191"/>
        <v>640000</v>
      </c>
      <c r="K324" s="184"/>
      <c r="L324" s="184">
        <f t="shared" ref="K324:L324" si="193">L325</f>
        <v>0</v>
      </c>
      <c r="M324" s="184" t="e" cm="1">
        <f t="array" ref="M324">SUM(_xlfn._xlws.FILTER([6]!Draft_SPBY[Jumlah],[6]!Draft_SPBY[MAK4]=A324,0))</f>
        <v>#REF!</v>
      </c>
      <c r="N324" s="184" t="e">
        <f>L324-M324</f>
        <v>#REF!</v>
      </c>
      <c r="O324" s="281"/>
      <c r="P324" s="281"/>
      <c r="Q324" s="146"/>
    </row>
    <row r="325" spans="1:17" ht="13.2" x14ac:dyDescent="0.25">
      <c r="A325" s="165" t="s">
        <v>305</v>
      </c>
      <c r="B325" s="180"/>
      <c r="C325" s="181" t="s">
        <v>764</v>
      </c>
      <c r="D325" s="182">
        <v>12</v>
      </c>
      <c r="E325" s="182" t="s">
        <v>185</v>
      </c>
      <c r="F325" s="184">
        <v>200000</v>
      </c>
      <c r="G325" s="184">
        <f t="shared" si="190"/>
        <v>2400000</v>
      </c>
      <c r="H325" s="184" t="b">
        <f>G325='[5]Pvt SP2D Pusdik'!B326</f>
        <v>1</v>
      </c>
      <c r="I325" s="184">
        <f>'[5]Pvt SP2D Pusdik'!C326</f>
        <v>800000</v>
      </c>
      <c r="J325" s="184">
        <f t="shared" si="191"/>
        <v>1600000</v>
      </c>
      <c r="K325" s="184"/>
      <c r="L325" s="184"/>
      <c r="M325" s="184"/>
      <c r="N325" s="184"/>
      <c r="O325" s="281"/>
      <c r="P325" s="281"/>
      <c r="Q325" s="146"/>
    </row>
    <row r="326" spans="1:17" ht="13.2" x14ac:dyDescent="0.25">
      <c r="A326" s="165" t="s">
        <v>306</v>
      </c>
      <c r="B326" s="180"/>
      <c r="C326" s="181" t="s">
        <v>765</v>
      </c>
      <c r="D326" s="182">
        <v>1</v>
      </c>
      <c r="E326" s="182" t="s">
        <v>27</v>
      </c>
      <c r="F326" s="184">
        <v>400000</v>
      </c>
      <c r="G326" s="184">
        <f t="shared" si="190"/>
        <v>400000</v>
      </c>
      <c r="H326" s="184" t="b">
        <f>G326='[5]Pvt SP2D Pusdik'!B327</f>
        <v>1</v>
      </c>
      <c r="I326" s="184">
        <f>'[5]Pvt SP2D Pusdik'!C327</f>
        <v>0</v>
      </c>
      <c r="J326" s="184">
        <f t="shared" si="191"/>
        <v>400000</v>
      </c>
      <c r="K326" s="184"/>
      <c r="L326" s="184">
        <f t="shared" ref="K326:L326" si="194">SUM(L327,L333,L335,L337)</f>
        <v>0</v>
      </c>
      <c r="M326" s="184" t="e">
        <f t="shared" ref="M326:N326" si="195">SUM(M327,M333,M335,M337)</f>
        <v>#REF!</v>
      </c>
      <c r="N326" s="184" t="e">
        <f t="shared" si="195"/>
        <v>#REF!</v>
      </c>
      <c r="O326" s="281"/>
      <c r="P326" s="281"/>
      <c r="Q326" s="146"/>
    </row>
    <row r="327" spans="1:17" ht="13.2" x14ac:dyDescent="0.25">
      <c r="A327" s="165" t="s">
        <v>307</v>
      </c>
      <c r="B327" s="180"/>
      <c r="C327" s="181" t="s">
        <v>766</v>
      </c>
      <c r="D327" s="182">
        <v>1</v>
      </c>
      <c r="E327" s="182" t="s">
        <v>27</v>
      </c>
      <c r="F327" s="184">
        <v>300000</v>
      </c>
      <c r="G327" s="184">
        <f t="shared" si="190"/>
        <v>300000</v>
      </c>
      <c r="H327" s="184" t="b">
        <f>G327='[5]Pvt SP2D Pusdik'!B328</f>
        <v>1</v>
      </c>
      <c r="I327" s="184">
        <f>'[5]Pvt SP2D Pusdik'!C328</f>
        <v>0</v>
      </c>
      <c r="J327" s="184">
        <f t="shared" si="191"/>
        <v>300000</v>
      </c>
      <c r="K327" s="184"/>
      <c r="L327" s="184">
        <f t="shared" ref="K327:L327" si="196">SUM(L328:L332)</f>
        <v>0</v>
      </c>
      <c r="M327" s="184" t="e" cm="1">
        <f t="array" ref="M327">SUM(_xlfn._xlws.FILTER([6]!Draft_SPBY[Jumlah],[6]!Draft_SPBY[MAK4]=A327,0))</f>
        <v>#REF!</v>
      </c>
      <c r="N327" s="184" t="e">
        <f>L327-M327</f>
        <v>#REF!</v>
      </c>
      <c r="O327" s="281"/>
      <c r="P327" s="281"/>
      <c r="Q327" s="146"/>
    </row>
    <row r="328" spans="1:17" ht="13.2" x14ac:dyDescent="0.25">
      <c r="A328" s="165" t="s">
        <v>308</v>
      </c>
      <c r="B328" s="180"/>
      <c r="C328" s="181" t="s">
        <v>767</v>
      </c>
      <c r="D328" s="182">
        <v>3</v>
      </c>
      <c r="E328" s="182" t="s">
        <v>27</v>
      </c>
      <c r="F328" s="184">
        <v>300000</v>
      </c>
      <c r="G328" s="184">
        <f t="shared" si="190"/>
        <v>900000</v>
      </c>
      <c r="H328" s="184" t="b">
        <f>G328='[5]Pvt SP2D Pusdik'!B329</f>
        <v>1</v>
      </c>
      <c r="I328" s="184">
        <f>'[5]Pvt SP2D Pusdik'!C329</f>
        <v>0</v>
      </c>
      <c r="J328" s="184">
        <f t="shared" si="191"/>
        <v>900000</v>
      </c>
      <c r="K328" s="184"/>
      <c r="L328" s="184"/>
      <c r="M328" s="184"/>
      <c r="N328" s="184"/>
      <c r="O328" s="281"/>
      <c r="P328" s="281"/>
      <c r="Q328" s="146"/>
    </row>
    <row r="329" spans="1:17" ht="13.2" x14ac:dyDescent="0.25">
      <c r="A329" s="165" t="s">
        <v>309</v>
      </c>
      <c r="B329" s="200" t="s">
        <v>310</v>
      </c>
      <c r="C329" s="92" t="s">
        <v>768</v>
      </c>
      <c r="D329" s="91">
        <v>3</v>
      </c>
      <c r="E329" s="235" t="s">
        <v>769</v>
      </c>
      <c r="F329" s="93"/>
      <c r="G329" s="93">
        <f t="shared" ref="G329:G333" si="197">G330</f>
        <v>200000000</v>
      </c>
      <c r="H329" s="93" t="b">
        <f>G329='[5]Pvt SP2D Pusdik'!B330</f>
        <v>1</v>
      </c>
      <c r="I329" s="93">
        <f>'[5]Pvt SP2D Pusdik'!C330</f>
        <v>186990000</v>
      </c>
      <c r="J329" s="93">
        <f t="shared" ref="J329:K333" si="198">J330</f>
        <v>13010000</v>
      </c>
      <c r="K329" s="93">
        <f t="shared" si="198"/>
        <v>0</v>
      </c>
      <c r="L329" s="93"/>
      <c r="M329" s="93"/>
      <c r="N329" s="93"/>
      <c r="O329" s="281"/>
      <c r="P329" s="281"/>
      <c r="Q329" s="146"/>
    </row>
    <row r="330" spans="1:17" ht="13.2" x14ac:dyDescent="0.25">
      <c r="A330" s="165" t="s">
        <v>311</v>
      </c>
      <c r="B330" s="94" t="s">
        <v>312</v>
      </c>
      <c r="C330" s="95" t="s">
        <v>313</v>
      </c>
      <c r="D330" s="94">
        <v>2</v>
      </c>
      <c r="E330" s="94" t="s">
        <v>112</v>
      </c>
      <c r="F330" s="96"/>
      <c r="G330" s="96">
        <f t="shared" si="197"/>
        <v>200000000</v>
      </c>
      <c r="H330" s="96" t="b">
        <f>G330='[5]Pvt SP2D Pusdik'!B331</f>
        <v>1</v>
      </c>
      <c r="I330" s="96">
        <f>'[5]Pvt SP2D Pusdik'!C331</f>
        <v>186990000</v>
      </c>
      <c r="J330" s="96">
        <f t="shared" si="198"/>
        <v>13010000</v>
      </c>
      <c r="K330" s="96">
        <f t="shared" si="198"/>
        <v>0</v>
      </c>
      <c r="L330" s="96"/>
      <c r="M330" s="96"/>
      <c r="N330" s="96"/>
      <c r="O330" s="281"/>
      <c r="P330" s="281"/>
      <c r="Q330" s="146"/>
    </row>
    <row r="331" spans="1:17" ht="13.2" x14ac:dyDescent="0.25">
      <c r="A331" s="165" t="s">
        <v>770</v>
      </c>
      <c r="B331" s="220" t="s">
        <v>771</v>
      </c>
      <c r="C331" s="221" t="s">
        <v>772</v>
      </c>
      <c r="D331" s="222"/>
      <c r="E331" s="222" t="s">
        <v>563</v>
      </c>
      <c r="F331" s="223"/>
      <c r="G331" s="223">
        <f t="shared" si="197"/>
        <v>200000000</v>
      </c>
      <c r="H331" s="223" t="b">
        <f>G331='[5]Pvt SP2D Pusdik'!B332</f>
        <v>1</v>
      </c>
      <c r="I331" s="223">
        <f>'[5]Pvt SP2D Pusdik'!C332</f>
        <v>186990000</v>
      </c>
      <c r="J331" s="223">
        <f t="shared" si="198"/>
        <v>13010000</v>
      </c>
      <c r="K331" s="223">
        <f t="shared" si="198"/>
        <v>0</v>
      </c>
      <c r="L331" s="223"/>
      <c r="M331" s="223"/>
      <c r="N331" s="223"/>
      <c r="O331" s="281"/>
      <c r="P331" s="281"/>
      <c r="Q331" s="146"/>
    </row>
    <row r="332" spans="1:17" ht="13.2" x14ac:dyDescent="0.25">
      <c r="A332" s="165" t="s">
        <v>773</v>
      </c>
      <c r="B332" s="187" t="s">
        <v>22</v>
      </c>
      <c r="C332" s="188" t="s">
        <v>772</v>
      </c>
      <c r="D332" s="189"/>
      <c r="E332" s="189"/>
      <c r="F332" s="190"/>
      <c r="G332" s="190">
        <f t="shared" si="197"/>
        <v>200000000</v>
      </c>
      <c r="H332" s="190" t="b">
        <f>G332='[5]Pvt SP2D Pusdik'!B333</f>
        <v>1</v>
      </c>
      <c r="I332" s="190">
        <f>'[5]Pvt SP2D Pusdik'!C333</f>
        <v>186990000</v>
      </c>
      <c r="J332" s="190">
        <f t="shared" si="198"/>
        <v>13010000</v>
      </c>
      <c r="K332" s="190">
        <f t="shared" si="198"/>
        <v>0</v>
      </c>
      <c r="L332" s="190"/>
      <c r="M332" s="190"/>
      <c r="N332" s="190"/>
      <c r="O332" s="281" t="s">
        <v>504</v>
      </c>
      <c r="P332" s="281" t="s">
        <v>505</v>
      </c>
      <c r="Q332" s="146"/>
    </row>
    <row r="333" spans="1:17" ht="13.2" x14ac:dyDescent="0.25">
      <c r="A333" s="165" t="s">
        <v>774</v>
      </c>
      <c r="B333" s="186" t="s">
        <v>614</v>
      </c>
      <c r="C333" s="77" t="s">
        <v>119</v>
      </c>
      <c r="D333" s="76"/>
      <c r="E333" s="76"/>
      <c r="F333" s="78"/>
      <c r="G333" s="78">
        <f t="shared" si="197"/>
        <v>200000000</v>
      </c>
      <c r="H333" s="78" t="b">
        <f>G333='[5]Pvt SP2D Pusdik'!B334</f>
        <v>1</v>
      </c>
      <c r="I333" s="78">
        <f>'[5]Pvt SP2D Pusdik'!C334</f>
        <v>186990000</v>
      </c>
      <c r="J333" s="78">
        <f t="shared" si="198"/>
        <v>13010000</v>
      </c>
      <c r="K333" s="78">
        <f t="shared" si="198"/>
        <v>0</v>
      </c>
      <c r="L333" s="78">
        <f t="shared" ref="K333:L333" si="199">L334</f>
        <v>0</v>
      </c>
      <c r="M333" s="78" t="e" cm="1">
        <f t="array" ref="M333">SUM(_xlfn._xlws.FILTER([6]!Draft_SPBY[Jumlah],[6]!Draft_SPBY[MAK4]=A333,0))</f>
        <v>#REF!</v>
      </c>
      <c r="N333" s="78" t="e">
        <f>L333-M333</f>
        <v>#REF!</v>
      </c>
      <c r="O333" s="281"/>
      <c r="P333" s="281"/>
      <c r="Q333" s="146"/>
    </row>
    <row r="334" spans="1:17" ht="13.2" x14ac:dyDescent="0.25">
      <c r="A334" s="165" t="s">
        <v>775</v>
      </c>
      <c r="B334" s="180"/>
      <c r="C334" s="181" t="s">
        <v>776</v>
      </c>
      <c r="D334" s="182">
        <v>1</v>
      </c>
      <c r="E334" s="182" t="s">
        <v>121</v>
      </c>
      <c r="F334" s="184">
        <v>200000000</v>
      </c>
      <c r="G334" s="184">
        <f>ROUNDDOWN(D334*F334,-3)</f>
        <v>200000000</v>
      </c>
      <c r="H334" s="184" t="b">
        <f>G334='[5]Pvt SP2D Pusdik'!B335</f>
        <v>1</v>
      </c>
      <c r="I334" s="184">
        <f>'[5]Pvt SP2D Pusdik'!C335</f>
        <v>186990000</v>
      </c>
      <c r="J334" s="184">
        <f>G334-I334</f>
        <v>13010000</v>
      </c>
      <c r="K334" s="184"/>
      <c r="L334" s="184"/>
      <c r="M334" s="184"/>
      <c r="N334" s="184"/>
      <c r="O334" s="281"/>
      <c r="P334" s="281"/>
      <c r="Q334" s="146"/>
    </row>
    <row r="335" spans="1:17" ht="13.2" x14ac:dyDescent="0.25">
      <c r="A335" s="165" t="s">
        <v>314</v>
      </c>
      <c r="B335" s="236" t="s">
        <v>315</v>
      </c>
      <c r="C335" s="113" t="s">
        <v>777</v>
      </c>
      <c r="D335" s="112">
        <v>7</v>
      </c>
      <c r="E335" s="237" t="s">
        <v>778</v>
      </c>
      <c r="F335" s="237"/>
      <c r="G335" s="114">
        <f>SUM(G336,G406,G454)</f>
        <v>2633607000</v>
      </c>
      <c r="H335" s="114" t="b">
        <f>G335='[5]Pvt SP2D Pusdik'!B336</f>
        <v>1</v>
      </c>
      <c r="I335" s="114">
        <f>'[5]Pvt SP2D Pusdik'!C336</f>
        <v>769160141</v>
      </c>
      <c r="J335" s="114">
        <f>SUM(J336,J406,J454)</f>
        <v>1864446859</v>
      </c>
      <c r="K335" s="114">
        <f>SUM(K336,K406,K454)</f>
        <v>0</v>
      </c>
      <c r="L335" s="114">
        <f t="shared" ref="K335:L335" si="200">L336</f>
        <v>0</v>
      </c>
      <c r="M335" s="114" t="e" cm="1">
        <f t="array" ref="M335">SUM(_xlfn._xlws.FILTER([6]!Draft_SPBY[Jumlah],[6]!Draft_SPBY[MAK4]=A335,0))</f>
        <v>#REF!</v>
      </c>
      <c r="N335" s="114" t="e">
        <f>L335-M335</f>
        <v>#REF!</v>
      </c>
      <c r="O335" s="281"/>
      <c r="P335" s="281"/>
      <c r="Q335" s="146"/>
    </row>
    <row r="336" spans="1:17" ht="13.2" x14ac:dyDescent="0.25">
      <c r="A336" s="165" t="s">
        <v>317</v>
      </c>
      <c r="B336" s="238" t="s">
        <v>318</v>
      </c>
      <c r="C336" s="95" t="s">
        <v>319</v>
      </c>
      <c r="D336" s="94">
        <v>2</v>
      </c>
      <c r="E336" s="94" t="s">
        <v>316</v>
      </c>
      <c r="F336" s="96"/>
      <c r="G336" s="96">
        <f>G337</f>
        <v>1314322000</v>
      </c>
      <c r="H336" s="96" t="b">
        <f>G336='[5]Pvt SP2D Pusdik'!B337</f>
        <v>1</v>
      </c>
      <c r="I336" s="96">
        <f>'[5]Pvt SP2D Pusdik'!C337</f>
        <v>477080034</v>
      </c>
      <c r="J336" s="96">
        <f>J337</f>
        <v>837241966</v>
      </c>
      <c r="K336" s="96">
        <f>K337</f>
        <v>0</v>
      </c>
      <c r="L336" s="96"/>
      <c r="M336" s="96"/>
      <c r="N336" s="96"/>
      <c r="O336" s="281"/>
      <c r="P336" s="281"/>
      <c r="Q336" s="146"/>
    </row>
    <row r="337" spans="1:17" ht="13.2" x14ac:dyDescent="0.25">
      <c r="A337" s="165" t="s">
        <v>320</v>
      </c>
      <c r="B337" s="220" t="s">
        <v>612</v>
      </c>
      <c r="C337" s="221" t="s">
        <v>321</v>
      </c>
      <c r="D337" s="222"/>
      <c r="E337" s="222" t="s">
        <v>563</v>
      </c>
      <c r="F337" s="223"/>
      <c r="G337" s="223">
        <f>SUM(G338,G349,G362,G375,G383,G391)</f>
        <v>1314322000</v>
      </c>
      <c r="H337" s="223" t="b">
        <f>G337='[5]Pvt SP2D Pusdik'!B338</f>
        <v>1</v>
      </c>
      <c r="I337" s="223">
        <f>'[5]Pvt SP2D Pusdik'!C338</f>
        <v>477080034</v>
      </c>
      <c r="J337" s="223">
        <f>SUM(J338,J349,J362,J375,J383,J391)</f>
        <v>837241966</v>
      </c>
      <c r="K337" s="223">
        <f>SUM(K338,K349,K362,K375,K383,K391)</f>
        <v>0</v>
      </c>
      <c r="L337" s="223">
        <f t="shared" ref="K337:L337" si="201">L338</f>
        <v>0</v>
      </c>
      <c r="M337" s="223" t="e" cm="1">
        <f t="array" ref="M337">SUM(_xlfn._xlws.FILTER([6]!Draft_SPBY[Jumlah],[6]!Draft_SPBY[MAK4]=A337,0))</f>
        <v>#REF!</v>
      </c>
      <c r="N337" s="223" t="e">
        <f>L337-M337</f>
        <v>#REF!</v>
      </c>
      <c r="O337" s="281"/>
      <c r="P337" s="281"/>
      <c r="Q337" s="146"/>
    </row>
    <row r="338" spans="1:17" ht="13.2" x14ac:dyDescent="0.25">
      <c r="A338" s="165" t="s">
        <v>322</v>
      </c>
      <c r="B338" s="194" t="s">
        <v>22</v>
      </c>
      <c r="C338" s="195" t="s">
        <v>779</v>
      </c>
      <c r="D338" s="196"/>
      <c r="E338" s="196"/>
      <c r="F338" s="197"/>
      <c r="G338" s="197">
        <f>SUM(G339,G345,G347)</f>
        <v>116572000</v>
      </c>
      <c r="H338" s="197" t="b">
        <f>G338='[5]Pvt SP2D Pusdik'!B339</f>
        <v>1</v>
      </c>
      <c r="I338" s="197">
        <f>'[5]Pvt SP2D Pusdik'!C339</f>
        <v>15996664</v>
      </c>
      <c r="J338" s="197">
        <f>SUM(J339,J345,J347)</f>
        <v>100575336</v>
      </c>
      <c r="K338" s="197">
        <f>SUM(K339,K345,K347)</f>
        <v>0</v>
      </c>
      <c r="L338" s="197"/>
      <c r="M338" s="197"/>
      <c r="N338" s="197"/>
      <c r="O338" s="281" t="s">
        <v>506</v>
      </c>
      <c r="P338" s="281" t="s">
        <v>507</v>
      </c>
      <c r="Q338" s="146"/>
    </row>
    <row r="339" spans="1:17" ht="13.2" x14ac:dyDescent="0.25">
      <c r="A339" s="165" t="s">
        <v>323</v>
      </c>
      <c r="B339" s="186" t="s">
        <v>535</v>
      </c>
      <c r="C339" s="77" t="s">
        <v>25</v>
      </c>
      <c r="D339" s="76"/>
      <c r="E339" s="76"/>
      <c r="F339" s="78"/>
      <c r="G339" s="78">
        <f>SUM(G340:G344)</f>
        <v>58750000</v>
      </c>
      <c r="H339" s="78" t="b">
        <f>G339='[5]Pvt SP2D Pusdik'!B340</f>
        <v>1</v>
      </c>
      <c r="I339" s="78">
        <f>'[5]Pvt SP2D Pusdik'!C340</f>
        <v>13050900</v>
      </c>
      <c r="J339" s="78">
        <f>SUM(J340:J344)</f>
        <v>45699100</v>
      </c>
      <c r="K339" s="78">
        <f>SUM(K340:K344)</f>
        <v>0</v>
      </c>
      <c r="L339" s="78">
        <f t="shared" ref="K339:L339" si="202">SUM(L340,L346,L348,L350)</f>
        <v>0</v>
      </c>
      <c r="M339" s="78" t="e">
        <f t="shared" ref="M339:N339" si="203">SUM(M340,M346,M348,M350)</f>
        <v>#REF!</v>
      </c>
      <c r="N339" s="78" t="e">
        <f t="shared" si="203"/>
        <v>#REF!</v>
      </c>
      <c r="O339" s="281"/>
      <c r="P339" s="281"/>
      <c r="Q339" s="146"/>
    </row>
    <row r="340" spans="1:17" ht="13.2" x14ac:dyDescent="0.25">
      <c r="A340" s="165" t="s">
        <v>324</v>
      </c>
      <c r="B340" s="180"/>
      <c r="C340" s="181" t="s">
        <v>564</v>
      </c>
      <c r="D340" s="182">
        <v>230</v>
      </c>
      <c r="E340" s="182" t="s">
        <v>27</v>
      </c>
      <c r="F340" s="184">
        <v>75000</v>
      </c>
      <c r="G340" s="184">
        <f>ROUNDDOWN(D340*F340,-3)</f>
        <v>17250000</v>
      </c>
      <c r="H340" s="184" t="b">
        <f>G340='[5]Pvt SP2D Pusdik'!B341</f>
        <v>1</v>
      </c>
      <c r="I340" s="184">
        <f>'[5]Pvt SP2D Pusdik'!C341</f>
        <v>506000</v>
      </c>
      <c r="J340" s="184">
        <f t="shared" ref="J340:K344" si="204">G340-I340</f>
        <v>16744000</v>
      </c>
      <c r="K340" s="184"/>
      <c r="L340" s="184">
        <f t="shared" ref="K340:L340" si="205">SUM(L341:L345)</f>
        <v>0</v>
      </c>
      <c r="M340" s="184" t="e" cm="1">
        <f t="array" ref="M340">SUM(_xlfn._xlws.FILTER([6]!Draft_SPBY[Jumlah],[6]!Draft_SPBY[MAK4]=A340,0))</f>
        <v>#REF!</v>
      </c>
      <c r="N340" s="184" t="e">
        <f>L340-M340</f>
        <v>#REF!</v>
      </c>
      <c r="O340" s="281"/>
      <c r="P340" s="281"/>
      <c r="Q340" s="146"/>
    </row>
    <row r="341" spans="1:17" ht="13.2" x14ac:dyDescent="0.25">
      <c r="A341" s="165" t="s">
        <v>780</v>
      </c>
      <c r="B341" s="180"/>
      <c r="C341" s="181" t="s">
        <v>565</v>
      </c>
      <c r="D341" s="182">
        <v>8</v>
      </c>
      <c r="E341" s="182" t="s">
        <v>121</v>
      </c>
      <c r="F341" s="184">
        <v>1500000</v>
      </c>
      <c r="G341" s="184">
        <f>ROUNDDOWN(D341*F341,-3)</f>
        <v>12000000</v>
      </c>
      <c r="H341" s="184" t="b">
        <f>G341='[5]Pvt SP2D Pusdik'!B342</f>
        <v>1</v>
      </c>
      <c r="I341" s="184">
        <f>'[5]Pvt SP2D Pusdik'!C342</f>
        <v>2925900</v>
      </c>
      <c r="J341" s="184">
        <f t="shared" si="204"/>
        <v>9074100</v>
      </c>
      <c r="K341" s="184"/>
      <c r="L341" s="184"/>
      <c r="M341" s="184"/>
      <c r="N341" s="184"/>
      <c r="O341" s="281"/>
      <c r="P341" s="281"/>
      <c r="Q341" s="146"/>
    </row>
    <row r="342" spans="1:17" ht="13.2" x14ac:dyDescent="0.25">
      <c r="A342" s="165" t="s">
        <v>781</v>
      </c>
      <c r="B342" s="180"/>
      <c r="C342" s="181" t="s">
        <v>566</v>
      </c>
      <c r="D342" s="182">
        <v>8</v>
      </c>
      <c r="E342" s="182" t="s">
        <v>121</v>
      </c>
      <c r="F342" s="184">
        <v>1500000</v>
      </c>
      <c r="G342" s="184">
        <f>ROUNDDOWN(D342*F342,-3)</f>
        <v>12000000</v>
      </c>
      <c r="H342" s="184" t="b">
        <f>G342='[5]Pvt SP2D Pusdik'!B343</f>
        <v>1</v>
      </c>
      <c r="I342" s="184">
        <f>'[5]Pvt SP2D Pusdik'!C343</f>
        <v>5780000</v>
      </c>
      <c r="J342" s="184">
        <f t="shared" si="204"/>
        <v>6220000</v>
      </c>
      <c r="K342" s="184"/>
      <c r="L342" s="184"/>
      <c r="M342" s="184"/>
      <c r="N342" s="184"/>
      <c r="O342" s="281"/>
      <c r="P342" s="281"/>
      <c r="Q342" s="146"/>
    </row>
    <row r="343" spans="1:17" ht="13.2" x14ac:dyDescent="0.25">
      <c r="A343" s="165" t="s">
        <v>782</v>
      </c>
      <c r="B343" s="180"/>
      <c r="C343" s="181" t="s">
        <v>567</v>
      </c>
      <c r="D343" s="182">
        <v>8</v>
      </c>
      <c r="E343" s="182" t="s">
        <v>121</v>
      </c>
      <c r="F343" s="184">
        <v>1000000</v>
      </c>
      <c r="G343" s="184">
        <f>ROUNDDOWN(D343*F343,-3)</f>
        <v>8000000</v>
      </c>
      <c r="H343" s="184" t="b">
        <f>G343='[5]Pvt SP2D Pusdik'!B344</f>
        <v>1</v>
      </c>
      <c r="I343" s="184">
        <f>'[5]Pvt SP2D Pusdik'!C344</f>
        <v>3839000</v>
      </c>
      <c r="J343" s="184">
        <f t="shared" si="204"/>
        <v>4161000</v>
      </c>
      <c r="K343" s="184"/>
      <c r="L343" s="184"/>
      <c r="M343" s="184"/>
      <c r="N343" s="184"/>
      <c r="O343" s="281"/>
      <c r="P343" s="281"/>
      <c r="Q343" s="146"/>
    </row>
    <row r="344" spans="1:17" ht="13.2" x14ac:dyDescent="0.25">
      <c r="A344" s="165" t="s">
        <v>783</v>
      </c>
      <c r="B344" s="180"/>
      <c r="C344" s="181" t="s">
        <v>784</v>
      </c>
      <c r="D344" s="182">
        <v>38</v>
      </c>
      <c r="E344" s="182" t="s">
        <v>60</v>
      </c>
      <c r="F344" s="184">
        <v>250000</v>
      </c>
      <c r="G344" s="184">
        <f>ROUNDDOWN(D344*F344,-3)</f>
        <v>9500000</v>
      </c>
      <c r="H344" s="184" t="b">
        <f>G344='[5]Pvt SP2D Pusdik'!B345</f>
        <v>1</v>
      </c>
      <c r="I344" s="184">
        <f>'[5]Pvt SP2D Pusdik'!C345</f>
        <v>0</v>
      </c>
      <c r="J344" s="184">
        <f t="shared" si="204"/>
        <v>9500000</v>
      </c>
      <c r="K344" s="184"/>
      <c r="L344" s="184"/>
      <c r="M344" s="184"/>
      <c r="N344" s="184"/>
      <c r="O344" s="281"/>
      <c r="P344" s="281"/>
      <c r="Q344" s="146"/>
    </row>
    <row r="345" spans="1:17" ht="13.2" x14ac:dyDescent="0.25">
      <c r="A345" s="165" t="s">
        <v>325</v>
      </c>
      <c r="B345" s="186" t="s">
        <v>536</v>
      </c>
      <c r="C345" s="77" t="s">
        <v>74</v>
      </c>
      <c r="D345" s="76"/>
      <c r="E345" s="76"/>
      <c r="F345" s="78"/>
      <c r="G345" s="78">
        <f>G346</f>
        <v>1000000</v>
      </c>
      <c r="H345" s="78" t="b">
        <f>G345='[5]Pvt SP2D Pusdik'!B346</f>
        <v>1</v>
      </c>
      <c r="I345" s="78">
        <f>'[5]Pvt SP2D Pusdik'!C346</f>
        <v>575764</v>
      </c>
      <c r="J345" s="78">
        <f>J346</f>
        <v>424236</v>
      </c>
      <c r="K345" s="78">
        <f>K346</f>
        <v>0</v>
      </c>
      <c r="L345" s="78"/>
      <c r="M345" s="78"/>
      <c r="N345" s="78"/>
      <c r="O345" s="281"/>
      <c r="P345" s="281"/>
      <c r="Q345" s="146"/>
    </row>
    <row r="346" spans="1:17" ht="13.2" x14ac:dyDescent="0.25">
      <c r="A346" s="165" t="s">
        <v>326</v>
      </c>
      <c r="B346" s="180"/>
      <c r="C346" s="181" t="s">
        <v>628</v>
      </c>
      <c r="D346" s="182">
        <v>4</v>
      </c>
      <c r="E346" s="182" t="s">
        <v>121</v>
      </c>
      <c r="F346" s="184">
        <v>250000</v>
      </c>
      <c r="G346" s="184">
        <f>ROUNDDOWN(D346*F346,-3)</f>
        <v>1000000</v>
      </c>
      <c r="H346" s="184" t="b">
        <f>G346='[5]Pvt SP2D Pusdik'!B347</f>
        <v>1</v>
      </c>
      <c r="I346" s="184">
        <f>'[5]Pvt SP2D Pusdik'!C347</f>
        <v>575764</v>
      </c>
      <c r="J346" s="184">
        <f>G346-I346</f>
        <v>424236</v>
      </c>
      <c r="K346" s="184"/>
      <c r="L346" s="184">
        <f t="shared" ref="K346:L346" si="206">L347</f>
        <v>0</v>
      </c>
      <c r="M346" s="184" t="e" cm="1">
        <f t="array" ref="M346">SUM(_xlfn._xlws.FILTER([6]!Draft_SPBY[Jumlah],[6]!Draft_SPBY[MAK4]=A346,0))</f>
        <v>#REF!</v>
      </c>
      <c r="N346" s="184" t="e">
        <f>L346-M346</f>
        <v>#REF!</v>
      </c>
      <c r="O346" s="281"/>
      <c r="P346" s="281"/>
      <c r="Q346" s="146"/>
    </row>
    <row r="347" spans="1:17" ht="13.2" x14ac:dyDescent="0.25">
      <c r="A347" s="165" t="s">
        <v>327</v>
      </c>
      <c r="B347" s="186" t="s">
        <v>537</v>
      </c>
      <c r="C347" s="77" t="s">
        <v>36</v>
      </c>
      <c r="D347" s="76"/>
      <c r="E347" s="76"/>
      <c r="F347" s="78"/>
      <c r="G347" s="78">
        <f>G348</f>
        <v>56822000</v>
      </c>
      <c r="H347" s="78" t="b">
        <f>G347='[5]Pvt SP2D Pusdik'!B348</f>
        <v>1</v>
      </c>
      <c r="I347" s="78">
        <f>'[5]Pvt SP2D Pusdik'!C348</f>
        <v>2370000</v>
      </c>
      <c r="J347" s="78">
        <f>J348</f>
        <v>54452000</v>
      </c>
      <c r="K347" s="78">
        <f>K348</f>
        <v>0</v>
      </c>
      <c r="L347" s="78"/>
      <c r="M347" s="78"/>
      <c r="N347" s="78"/>
      <c r="O347" s="281"/>
      <c r="P347" s="281"/>
      <c r="Q347" s="146"/>
    </row>
    <row r="348" spans="1:17" ht="13.2" x14ac:dyDescent="0.25">
      <c r="A348" s="165" t="s">
        <v>328</v>
      </c>
      <c r="B348" s="180"/>
      <c r="C348" s="181" t="s">
        <v>785</v>
      </c>
      <c r="D348" s="182">
        <v>10</v>
      </c>
      <c r="E348" s="182" t="s">
        <v>27</v>
      </c>
      <c r="F348" s="184">
        <v>5682200</v>
      </c>
      <c r="G348" s="184">
        <f>ROUNDDOWN(D348*F348,-3)</f>
        <v>56822000</v>
      </c>
      <c r="H348" s="184" t="b">
        <f>G348='[5]Pvt SP2D Pusdik'!B349</f>
        <v>1</v>
      </c>
      <c r="I348" s="184">
        <f>'[5]Pvt SP2D Pusdik'!C349</f>
        <v>2370000</v>
      </c>
      <c r="J348" s="184">
        <f>G348-I348</f>
        <v>54452000</v>
      </c>
      <c r="K348" s="184"/>
      <c r="L348" s="184">
        <f t="shared" ref="K348:L348" si="207">L349</f>
        <v>0</v>
      </c>
      <c r="M348" s="184" t="e" cm="1">
        <f t="array" ref="M348">SUM(_xlfn._xlws.FILTER([6]!Draft_SPBY[Jumlah],[6]!Draft_SPBY[MAK4]=A348,0))</f>
        <v>#REF!</v>
      </c>
      <c r="N348" s="184" t="e">
        <f>L348-M348</f>
        <v>#REF!</v>
      </c>
      <c r="O348" s="281"/>
      <c r="P348" s="281"/>
      <c r="Q348" s="146"/>
    </row>
    <row r="349" spans="1:17" ht="13.2" x14ac:dyDescent="0.25">
      <c r="A349" s="165" t="s">
        <v>329</v>
      </c>
      <c r="B349" s="187" t="s">
        <v>39</v>
      </c>
      <c r="C349" s="188" t="s">
        <v>330</v>
      </c>
      <c r="D349" s="189"/>
      <c r="E349" s="189"/>
      <c r="F349" s="190"/>
      <c r="G349" s="190">
        <f>SUM(G350,G356,G358,G360)</f>
        <v>151250000</v>
      </c>
      <c r="H349" s="190" t="b">
        <f>G349='[5]Pvt SP2D Pusdik'!B350</f>
        <v>1</v>
      </c>
      <c r="I349" s="190">
        <f>'[5]Pvt SP2D Pusdik'!C350</f>
        <v>48775640</v>
      </c>
      <c r="J349" s="190">
        <f>SUM(J350,J356,J358,J360)</f>
        <v>102474360</v>
      </c>
      <c r="K349" s="190">
        <f>SUM(K350,K356,K358,K360)</f>
        <v>0</v>
      </c>
      <c r="L349" s="190"/>
      <c r="M349" s="190"/>
      <c r="N349" s="190"/>
      <c r="O349" s="281" t="s">
        <v>506</v>
      </c>
      <c r="P349" s="281" t="s">
        <v>507</v>
      </c>
      <c r="Q349" s="146"/>
    </row>
    <row r="350" spans="1:17" ht="13.2" x14ac:dyDescent="0.25">
      <c r="A350" s="165" t="s">
        <v>331</v>
      </c>
      <c r="B350" s="186" t="s">
        <v>535</v>
      </c>
      <c r="C350" s="77" t="s">
        <v>25</v>
      </c>
      <c r="D350" s="76"/>
      <c r="E350" s="76"/>
      <c r="F350" s="78"/>
      <c r="G350" s="78">
        <f>SUM(G351:G355)</f>
        <v>68250000</v>
      </c>
      <c r="H350" s="78" t="b">
        <f>G350='[5]Pvt SP2D Pusdik'!B351</f>
        <v>1</v>
      </c>
      <c r="I350" s="78">
        <f>'[5]Pvt SP2D Pusdik'!C351</f>
        <v>10982200</v>
      </c>
      <c r="J350" s="78">
        <f>SUM(J351:J355)</f>
        <v>57267800</v>
      </c>
      <c r="K350" s="78">
        <f>SUM(K351:K355)</f>
        <v>0</v>
      </c>
      <c r="L350" s="78">
        <f t="shared" ref="K350:L350" si="208">L351</f>
        <v>0</v>
      </c>
      <c r="M350" s="78" t="e" cm="1">
        <f t="array" ref="M350">SUM(_xlfn._xlws.FILTER([6]!Draft_SPBY[Jumlah],[6]!Draft_SPBY[MAK4]=A350,0))</f>
        <v>#REF!</v>
      </c>
      <c r="N350" s="78" t="e">
        <f>L350-M350</f>
        <v>#REF!</v>
      </c>
      <c r="O350" s="281"/>
      <c r="P350" s="281"/>
      <c r="Q350" s="146"/>
    </row>
    <row r="351" spans="1:17" ht="13.2" x14ac:dyDescent="0.25">
      <c r="A351" s="165" t="s">
        <v>332</v>
      </c>
      <c r="B351" s="180"/>
      <c r="C351" s="239" t="s">
        <v>564</v>
      </c>
      <c r="D351" s="240">
        <v>350</v>
      </c>
      <c r="E351" s="241" t="s">
        <v>27</v>
      </c>
      <c r="F351" s="242">
        <v>75000</v>
      </c>
      <c r="G351" s="242">
        <f>ROUNDDOWN(D351*F351,-3)</f>
        <v>26250000</v>
      </c>
      <c r="H351" s="242" t="b">
        <f>G351='[5]Pvt SP2D Pusdik'!B352</f>
        <v>1</v>
      </c>
      <c r="I351" s="242">
        <f>'[5]Pvt SP2D Pusdik'!C352</f>
        <v>706000</v>
      </c>
      <c r="J351" s="184">
        <f t="shared" ref="J351:K355" si="209">G351-I351</f>
        <v>25544000</v>
      </c>
      <c r="K351" s="242"/>
      <c r="L351" s="242"/>
      <c r="M351" s="242"/>
      <c r="N351" s="242"/>
      <c r="O351" s="281"/>
      <c r="P351" s="281"/>
      <c r="Q351" s="146"/>
    </row>
    <row r="352" spans="1:17" ht="13.2" x14ac:dyDescent="0.25">
      <c r="A352" s="165" t="s">
        <v>333</v>
      </c>
      <c r="B352" s="180"/>
      <c r="C352" s="181" t="s">
        <v>565</v>
      </c>
      <c r="D352" s="182">
        <v>8</v>
      </c>
      <c r="E352" s="182" t="s">
        <v>121</v>
      </c>
      <c r="F352" s="184">
        <v>1500000</v>
      </c>
      <c r="G352" s="184">
        <f>ROUNDDOWN(D352*F352,-3)</f>
        <v>12000000</v>
      </c>
      <c r="H352" s="184" t="b">
        <f>G352='[5]Pvt SP2D Pusdik'!B353</f>
        <v>1</v>
      </c>
      <c r="I352" s="184">
        <f>'[5]Pvt SP2D Pusdik'!C353</f>
        <v>2923200</v>
      </c>
      <c r="J352" s="184">
        <f t="shared" si="209"/>
        <v>9076800</v>
      </c>
      <c r="K352" s="184"/>
      <c r="L352" s="184">
        <f t="shared" ref="K352:L352" si="210">SUM(L353,L358)</f>
        <v>0</v>
      </c>
      <c r="M352" s="184" t="e">
        <f t="shared" ref="M352:N352" si="211">SUM(M353,M358)</f>
        <v>#REF!</v>
      </c>
      <c r="N352" s="184" t="e">
        <f t="shared" si="211"/>
        <v>#REF!</v>
      </c>
      <c r="O352" s="281"/>
      <c r="P352" s="281"/>
      <c r="Q352" s="146"/>
    </row>
    <row r="353" spans="1:17" ht="13.2" x14ac:dyDescent="0.25">
      <c r="A353" s="165" t="s">
        <v>786</v>
      </c>
      <c r="B353" s="180"/>
      <c r="C353" s="181" t="s">
        <v>566</v>
      </c>
      <c r="D353" s="182">
        <v>8</v>
      </c>
      <c r="E353" s="182" t="s">
        <v>121</v>
      </c>
      <c r="F353" s="184">
        <v>1500000</v>
      </c>
      <c r="G353" s="184">
        <f>ROUNDDOWN(D353*F353,-3)</f>
        <v>12000000</v>
      </c>
      <c r="H353" s="184" t="b">
        <f>G353='[5]Pvt SP2D Pusdik'!B354</f>
        <v>1</v>
      </c>
      <c r="I353" s="184">
        <f>'[5]Pvt SP2D Pusdik'!C354</f>
        <v>4390000</v>
      </c>
      <c r="J353" s="184">
        <f t="shared" si="209"/>
        <v>7610000</v>
      </c>
      <c r="K353" s="184"/>
      <c r="L353" s="184">
        <f t="shared" ref="K353:L353" si="212">SUM(L354:L357)</f>
        <v>0</v>
      </c>
      <c r="M353" s="184" t="e" cm="1">
        <f t="array" ref="M353">SUM(_xlfn._xlws.FILTER([6]!Draft_SPBY[Jumlah],[6]!Draft_SPBY[MAK4]=A353,0))</f>
        <v>#REF!</v>
      </c>
      <c r="N353" s="184" t="e">
        <f>L353-M353</f>
        <v>#REF!</v>
      </c>
      <c r="O353" s="281"/>
      <c r="P353" s="281"/>
      <c r="Q353" s="146"/>
    </row>
    <row r="354" spans="1:17" ht="13.2" x14ac:dyDescent="0.25">
      <c r="A354" s="165" t="s">
        <v>787</v>
      </c>
      <c r="B354" s="180"/>
      <c r="C354" s="181" t="s">
        <v>567</v>
      </c>
      <c r="D354" s="182">
        <v>8</v>
      </c>
      <c r="E354" s="182" t="s">
        <v>121</v>
      </c>
      <c r="F354" s="184">
        <v>1000000</v>
      </c>
      <c r="G354" s="184">
        <f>ROUNDDOWN(D354*F354,-3)</f>
        <v>8000000</v>
      </c>
      <c r="H354" s="184" t="b">
        <f>G354='[5]Pvt SP2D Pusdik'!B355</f>
        <v>1</v>
      </c>
      <c r="I354" s="184">
        <f>'[5]Pvt SP2D Pusdik'!C355</f>
        <v>2963000</v>
      </c>
      <c r="J354" s="184">
        <f t="shared" si="209"/>
        <v>5037000</v>
      </c>
      <c r="K354" s="184"/>
      <c r="L354" s="184"/>
      <c r="M354" s="184"/>
      <c r="N354" s="184"/>
      <c r="O354" s="281"/>
      <c r="P354" s="281"/>
      <c r="Q354" s="146"/>
    </row>
    <row r="355" spans="1:17" ht="13.2" x14ac:dyDescent="0.25">
      <c r="A355" s="165" t="s">
        <v>788</v>
      </c>
      <c r="B355" s="180"/>
      <c r="C355" s="181" t="s">
        <v>784</v>
      </c>
      <c r="D355" s="182">
        <v>40</v>
      </c>
      <c r="E355" s="182" t="s">
        <v>60</v>
      </c>
      <c r="F355" s="184">
        <v>250000</v>
      </c>
      <c r="G355" s="184">
        <f>ROUNDDOWN(D355*F355,-3)</f>
        <v>10000000</v>
      </c>
      <c r="H355" s="184" t="b">
        <f>G355='[5]Pvt SP2D Pusdik'!B356</f>
        <v>1</v>
      </c>
      <c r="I355" s="184">
        <f>'[5]Pvt SP2D Pusdik'!C356</f>
        <v>0</v>
      </c>
      <c r="J355" s="184">
        <f t="shared" si="209"/>
        <v>10000000</v>
      </c>
      <c r="K355" s="184"/>
      <c r="L355" s="184"/>
      <c r="M355" s="184"/>
      <c r="N355" s="184"/>
      <c r="O355" s="281"/>
      <c r="P355" s="281"/>
      <c r="Q355" s="146"/>
    </row>
    <row r="356" spans="1:17" ht="13.2" x14ac:dyDescent="0.25">
      <c r="A356" s="165" t="s">
        <v>334</v>
      </c>
      <c r="B356" s="186" t="s">
        <v>536</v>
      </c>
      <c r="C356" s="77" t="s">
        <v>74</v>
      </c>
      <c r="D356" s="76"/>
      <c r="E356" s="76"/>
      <c r="F356" s="78"/>
      <c r="G356" s="78">
        <f>G357</f>
        <v>1000000</v>
      </c>
      <c r="H356" s="78" t="b">
        <f>G356='[5]Pvt SP2D Pusdik'!B357</f>
        <v>1</v>
      </c>
      <c r="I356" s="78">
        <f>'[5]Pvt SP2D Pusdik'!C357</f>
        <v>0</v>
      </c>
      <c r="J356" s="78">
        <f>J357</f>
        <v>1000000</v>
      </c>
      <c r="K356" s="78">
        <f>K357</f>
        <v>0</v>
      </c>
      <c r="L356" s="78"/>
      <c r="M356" s="78"/>
      <c r="N356" s="78"/>
      <c r="O356" s="281"/>
      <c r="P356" s="281"/>
      <c r="Q356" s="146"/>
    </row>
    <row r="357" spans="1:17" ht="13.2" x14ac:dyDescent="0.25">
      <c r="A357" s="165" t="s">
        <v>335</v>
      </c>
      <c r="B357" s="180"/>
      <c r="C357" s="181" t="s">
        <v>628</v>
      </c>
      <c r="D357" s="182">
        <v>4</v>
      </c>
      <c r="E357" s="182" t="s">
        <v>121</v>
      </c>
      <c r="F357" s="184">
        <v>250000</v>
      </c>
      <c r="G357" s="184">
        <f>ROUNDDOWN(D357*F357,-3)</f>
        <v>1000000</v>
      </c>
      <c r="H357" s="184" t="b">
        <f>G357='[5]Pvt SP2D Pusdik'!B358</f>
        <v>1</v>
      </c>
      <c r="I357" s="184">
        <f>'[5]Pvt SP2D Pusdik'!C358</f>
        <v>0</v>
      </c>
      <c r="J357" s="184">
        <f>G357-I357</f>
        <v>1000000</v>
      </c>
      <c r="K357" s="184"/>
      <c r="L357" s="184"/>
      <c r="M357" s="184"/>
      <c r="N357" s="184"/>
      <c r="O357" s="281"/>
      <c r="P357" s="281"/>
      <c r="Q357" s="146"/>
    </row>
    <row r="358" spans="1:17" ht="13.2" x14ac:dyDescent="0.25">
      <c r="A358" s="165" t="s">
        <v>336</v>
      </c>
      <c r="B358" s="186" t="s">
        <v>539</v>
      </c>
      <c r="C358" s="77" t="s">
        <v>32</v>
      </c>
      <c r="D358" s="76"/>
      <c r="E358" s="76"/>
      <c r="F358" s="78"/>
      <c r="G358" s="78">
        <f>G359</f>
        <v>4000000</v>
      </c>
      <c r="H358" s="78" t="b">
        <f>G358='[5]Pvt SP2D Pusdik'!B359</f>
        <v>1</v>
      </c>
      <c r="I358" s="78">
        <f>'[5]Pvt SP2D Pusdik'!C359</f>
        <v>0</v>
      </c>
      <c r="J358" s="78">
        <f>J359</f>
        <v>4000000</v>
      </c>
      <c r="K358" s="78">
        <f>K359</f>
        <v>0</v>
      </c>
      <c r="L358" s="78">
        <f t="shared" ref="K358:L358" si="213">L359</f>
        <v>0</v>
      </c>
      <c r="M358" s="78" t="e" cm="1">
        <f t="array" ref="M358">SUM(_xlfn._xlws.FILTER([6]!Draft_SPBY[Jumlah],[6]!Draft_SPBY[MAK4]=A358,0))</f>
        <v>#REF!</v>
      </c>
      <c r="N358" s="78" t="e">
        <f>L358-M358</f>
        <v>#REF!</v>
      </c>
      <c r="O358" s="281"/>
      <c r="P358" s="281"/>
      <c r="Q358" s="146"/>
    </row>
    <row r="359" spans="1:17" ht="13.2" x14ac:dyDescent="0.25">
      <c r="A359" s="165" t="s">
        <v>337</v>
      </c>
      <c r="B359" s="180"/>
      <c r="C359" s="181" t="s">
        <v>568</v>
      </c>
      <c r="D359" s="182">
        <v>4</v>
      </c>
      <c r="E359" s="182" t="s">
        <v>34</v>
      </c>
      <c r="F359" s="184">
        <v>1000000</v>
      </c>
      <c r="G359" s="184">
        <f>ROUNDDOWN(D359*F359,-3)</f>
        <v>4000000</v>
      </c>
      <c r="H359" s="184" t="b">
        <f>G359='[5]Pvt SP2D Pusdik'!B360</f>
        <v>1</v>
      </c>
      <c r="I359" s="184">
        <f>'[5]Pvt SP2D Pusdik'!C360</f>
        <v>0</v>
      </c>
      <c r="J359" s="184">
        <f>G359-I359</f>
        <v>4000000</v>
      </c>
      <c r="K359" s="184"/>
      <c r="L359" s="184"/>
      <c r="M359" s="184"/>
      <c r="N359" s="184"/>
      <c r="O359" s="281"/>
      <c r="P359" s="281"/>
      <c r="Q359" s="146"/>
    </row>
    <row r="360" spans="1:17" ht="13.2" x14ac:dyDescent="0.25">
      <c r="A360" s="165" t="s">
        <v>338</v>
      </c>
      <c r="B360" s="243" t="s">
        <v>537</v>
      </c>
      <c r="C360" s="116" t="s">
        <v>36</v>
      </c>
      <c r="D360" s="115"/>
      <c r="E360" s="115"/>
      <c r="F360" s="117"/>
      <c r="G360" s="117">
        <f>G361</f>
        <v>78000000</v>
      </c>
      <c r="H360" s="117" t="b">
        <f>G360='[5]Pvt SP2D Pusdik'!B361</f>
        <v>1</v>
      </c>
      <c r="I360" s="117">
        <f>'[5]Pvt SP2D Pusdik'!C361</f>
        <v>37793440</v>
      </c>
      <c r="J360" s="117">
        <f>J361</f>
        <v>40206560</v>
      </c>
      <c r="K360" s="117">
        <f>K361</f>
        <v>0</v>
      </c>
      <c r="L360" s="117">
        <f t="shared" ref="K360:L360" si="214">SUM(L361,L366)</f>
        <v>0</v>
      </c>
      <c r="M360" s="117" t="e">
        <f t="shared" ref="M360:N360" si="215">SUM(M361,M366)</f>
        <v>#REF!</v>
      </c>
      <c r="N360" s="117" t="e">
        <f t="shared" si="215"/>
        <v>#REF!</v>
      </c>
      <c r="O360" s="281"/>
      <c r="P360" s="281"/>
      <c r="Q360" s="146"/>
    </row>
    <row r="361" spans="1:17" ht="13.2" x14ac:dyDescent="0.25">
      <c r="A361" s="165" t="s">
        <v>339</v>
      </c>
      <c r="B361" s="180"/>
      <c r="C361" s="181" t="s">
        <v>789</v>
      </c>
      <c r="D361" s="182">
        <v>12</v>
      </c>
      <c r="E361" s="182" t="s">
        <v>27</v>
      </c>
      <c r="F361" s="184">
        <v>6500000</v>
      </c>
      <c r="G361" s="184">
        <f>ROUNDDOWN(D361*F361,-3)</f>
        <v>78000000</v>
      </c>
      <c r="H361" s="184" t="b">
        <f>G361='[5]Pvt SP2D Pusdik'!B362</f>
        <v>1</v>
      </c>
      <c r="I361" s="184">
        <f>'[5]Pvt SP2D Pusdik'!C362</f>
        <v>37793440</v>
      </c>
      <c r="J361" s="184">
        <f>G361-I361</f>
        <v>40206560</v>
      </c>
      <c r="K361" s="184"/>
      <c r="L361" s="184">
        <f t="shared" ref="K361:L361" si="216">SUM(L362:L365)</f>
        <v>0</v>
      </c>
      <c r="M361" s="184" t="e" cm="1">
        <f t="array" ref="M361">SUM(_xlfn._xlws.FILTER([6]!Draft_SPBY[Jumlah],[6]!Draft_SPBY[MAK4]=A361,0))</f>
        <v>#REF!</v>
      </c>
      <c r="N361" s="184" t="e">
        <f>L361-M361</f>
        <v>#REF!</v>
      </c>
      <c r="O361" s="281"/>
      <c r="P361" s="281"/>
      <c r="Q361" s="146"/>
    </row>
    <row r="362" spans="1:17" ht="13.2" x14ac:dyDescent="0.25">
      <c r="A362" s="165" t="s">
        <v>340</v>
      </c>
      <c r="B362" s="224" t="s">
        <v>92</v>
      </c>
      <c r="C362" s="225" t="s">
        <v>790</v>
      </c>
      <c r="D362" s="226"/>
      <c r="E362" s="226"/>
      <c r="F362" s="227"/>
      <c r="G362" s="227">
        <f>SUM(G363,G369,G371,G373)</f>
        <v>131699000</v>
      </c>
      <c r="H362" s="227" t="b">
        <f>G362='[5]Pvt SP2D Pusdik'!B363</f>
        <v>1</v>
      </c>
      <c r="I362" s="227">
        <f>'[5]Pvt SP2D Pusdik'!C363</f>
        <v>11831284</v>
      </c>
      <c r="J362" s="227">
        <f>SUM(J363,J369,J371,J373)</f>
        <v>119867716</v>
      </c>
      <c r="K362" s="227">
        <f>SUM(K363,K369,K371,K373)</f>
        <v>0</v>
      </c>
      <c r="L362" s="227"/>
      <c r="M362" s="227"/>
      <c r="N362" s="227"/>
      <c r="O362" s="281" t="s">
        <v>506</v>
      </c>
      <c r="P362" s="281" t="s">
        <v>507</v>
      </c>
      <c r="Q362" s="146"/>
    </row>
    <row r="363" spans="1:17" ht="13.2" x14ac:dyDescent="0.25">
      <c r="A363" s="165" t="s">
        <v>341</v>
      </c>
      <c r="B363" s="192" t="s">
        <v>535</v>
      </c>
      <c r="C363" s="80" t="s">
        <v>25</v>
      </c>
      <c r="D363" s="79"/>
      <c r="E363" s="79"/>
      <c r="F363" s="81"/>
      <c r="G363" s="81">
        <f>SUM(G364:G368)</f>
        <v>52000000</v>
      </c>
      <c r="H363" s="81" t="b">
        <f>G363='[5]Pvt SP2D Pusdik'!B364</f>
        <v>1</v>
      </c>
      <c r="I363" s="81">
        <f>'[5]Pvt SP2D Pusdik'!C364</f>
        <v>10610200</v>
      </c>
      <c r="J363" s="81">
        <f>SUM(J364:J368)</f>
        <v>41389800</v>
      </c>
      <c r="K363" s="81">
        <f>SUM(K364:K368)</f>
        <v>0</v>
      </c>
      <c r="L363" s="81"/>
      <c r="M363" s="81"/>
      <c r="N363" s="81"/>
      <c r="O363" s="281"/>
      <c r="P363" s="281"/>
      <c r="Q363" s="146"/>
    </row>
    <row r="364" spans="1:17" ht="13.2" x14ac:dyDescent="0.25">
      <c r="A364" s="165" t="s">
        <v>342</v>
      </c>
      <c r="B364" s="180"/>
      <c r="C364" s="181" t="s">
        <v>564</v>
      </c>
      <c r="D364" s="182">
        <v>200</v>
      </c>
      <c r="E364" s="182" t="s">
        <v>27</v>
      </c>
      <c r="F364" s="184">
        <v>75000</v>
      </c>
      <c r="G364" s="184">
        <f>ROUNDDOWN(D364*F364,-3)</f>
        <v>15000000</v>
      </c>
      <c r="H364" s="184" t="b">
        <f>G364='[5]Pvt SP2D Pusdik'!B365</f>
        <v>1</v>
      </c>
      <c r="I364" s="184">
        <f>'[5]Pvt SP2D Pusdik'!C365</f>
        <v>0</v>
      </c>
      <c r="J364" s="184">
        <f t="shared" ref="J364:K368" si="217">G364-I364</f>
        <v>15000000</v>
      </c>
      <c r="K364" s="184"/>
      <c r="L364" s="184"/>
      <c r="M364" s="184"/>
      <c r="N364" s="184"/>
      <c r="O364" s="281"/>
      <c r="P364" s="281"/>
      <c r="Q364" s="146"/>
    </row>
    <row r="365" spans="1:17" ht="13.2" x14ac:dyDescent="0.25">
      <c r="A365" s="165" t="s">
        <v>343</v>
      </c>
      <c r="B365" s="180"/>
      <c r="C365" s="181" t="s">
        <v>565</v>
      </c>
      <c r="D365" s="182">
        <v>8</v>
      </c>
      <c r="E365" s="182" t="s">
        <v>121</v>
      </c>
      <c r="F365" s="184">
        <v>1500000</v>
      </c>
      <c r="G365" s="184">
        <f>ROUNDDOWN(D365*F365,-3)</f>
        <v>12000000</v>
      </c>
      <c r="H365" s="184" t="b">
        <f>G365='[5]Pvt SP2D Pusdik'!B366</f>
        <v>1</v>
      </c>
      <c r="I365" s="184">
        <f>'[5]Pvt SP2D Pusdik'!C366</f>
        <v>4447200</v>
      </c>
      <c r="J365" s="184">
        <f t="shared" si="217"/>
        <v>7552800</v>
      </c>
      <c r="K365" s="184"/>
      <c r="L365" s="184"/>
      <c r="M365" s="184"/>
      <c r="N365" s="184"/>
      <c r="O365" s="281"/>
      <c r="P365" s="281"/>
      <c r="Q365" s="146"/>
    </row>
    <row r="366" spans="1:17" ht="13.2" x14ac:dyDescent="0.25">
      <c r="A366" s="165" t="s">
        <v>791</v>
      </c>
      <c r="B366" s="180"/>
      <c r="C366" s="181" t="s">
        <v>566</v>
      </c>
      <c r="D366" s="182">
        <v>8</v>
      </c>
      <c r="E366" s="182" t="s">
        <v>121</v>
      </c>
      <c r="F366" s="184">
        <v>1500000</v>
      </c>
      <c r="G366" s="184">
        <f>ROUNDDOWN(D366*F366,-3)</f>
        <v>12000000</v>
      </c>
      <c r="H366" s="184" t="b">
        <f>G366='[5]Pvt SP2D Pusdik'!B367</f>
        <v>1</v>
      </c>
      <c r="I366" s="184">
        <f>'[5]Pvt SP2D Pusdik'!C367</f>
        <v>4245000</v>
      </c>
      <c r="J366" s="184">
        <f t="shared" si="217"/>
        <v>7755000</v>
      </c>
      <c r="K366" s="184"/>
      <c r="L366" s="184">
        <f t="shared" ref="K366:L366" si="218">L367</f>
        <v>0</v>
      </c>
      <c r="M366" s="184" t="e" cm="1">
        <f t="array" ref="M366">SUM(_xlfn._xlws.FILTER([6]!Draft_SPBY[Jumlah],[6]!Draft_SPBY[MAK4]=A366,0))</f>
        <v>#REF!</v>
      </c>
      <c r="N366" s="184" t="e">
        <f>L366-M366</f>
        <v>#REF!</v>
      </c>
      <c r="O366" s="281"/>
      <c r="P366" s="281"/>
      <c r="Q366" s="146"/>
    </row>
    <row r="367" spans="1:17" ht="13.2" x14ac:dyDescent="0.25">
      <c r="A367" s="165" t="s">
        <v>792</v>
      </c>
      <c r="B367" s="180"/>
      <c r="C367" s="181" t="s">
        <v>567</v>
      </c>
      <c r="D367" s="182">
        <v>8</v>
      </c>
      <c r="E367" s="182" t="s">
        <v>121</v>
      </c>
      <c r="F367" s="184">
        <v>1000000</v>
      </c>
      <c r="G367" s="184">
        <f>ROUNDDOWN(D367*F367,-3)</f>
        <v>8000000</v>
      </c>
      <c r="H367" s="184" t="b">
        <f>G367='[5]Pvt SP2D Pusdik'!B368</f>
        <v>1</v>
      </c>
      <c r="I367" s="184">
        <f>'[5]Pvt SP2D Pusdik'!C368</f>
        <v>1918000</v>
      </c>
      <c r="J367" s="184">
        <f t="shared" si="217"/>
        <v>6082000</v>
      </c>
      <c r="K367" s="184"/>
      <c r="L367" s="184"/>
      <c r="M367" s="184"/>
      <c r="N367" s="184"/>
      <c r="O367" s="281"/>
      <c r="P367" s="281"/>
      <c r="Q367" s="146"/>
    </row>
    <row r="368" spans="1:17" ht="13.2" x14ac:dyDescent="0.25">
      <c r="A368" s="165" t="s">
        <v>793</v>
      </c>
      <c r="B368" s="180"/>
      <c r="C368" s="181" t="s">
        <v>784</v>
      </c>
      <c r="D368" s="182">
        <v>20</v>
      </c>
      <c r="E368" s="182" t="s">
        <v>60</v>
      </c>
      <c r="F368" s="184">
        <v>250000</v>
      </c>
      <c r="G368" s="184">
        <f>ROUNDDOWN(D368*F368,-3)</f>
        <v>5000000</v>
      </c>
      <c r="H368" s="184" t="b">
        <f>G368='[5]Pvt SP2D Pusdik'!B369</f>
        <v>1</v>
      </c>
      <c r="I368" s="184">
        <f>'[5]Pvt SP2D Pusdik'!C369</f>
        <v>0</v>
      </c>
      <c r="J368" s="184">
        <f t="shared" si="217"/>
        <v>5000000</v>
      </c>
      <c r="K368" s="184"/>
      <c r="L368" s="184">
        <f t="shared" ref="K368:L368" si="219">SUM(L369,L376,L378,L380)</f>
        <v>0</v>
      </c>
      <c r="M368" s="184" t="e">
        <f t="shared" ref="M368:N368" si="220">SUM(M369,M376,M378,M380)</f>
        <v>#REF!</v>
      </c>
      <c r="N368" s="184" t="e">
        <f t="shared" si="220"/>
        <v>#REF!</v>
      </c>
      <c r="O368" s="281"/>
      <c r="P368" s="281"/>
      <c r="Q368" s="146"/>
    </row>
    <row r="369" spans="1:17" ht="13.2" x14ac:dyDescent="0.25">
      <c r="A369" s="165" t="s">
        <v>794</v>
      </c>
      <c r="B369" s="243" t="s">
        <v>536</v>
      </c>
      <c r="C369" s="116" t="s">
        <v>74</v>
      </c>
      <c r="D369" s="115"/>
      <c r="E369" s="115"/>
      <c r="F369" s="117"/>
      <c r="G369" s="117">
        <f>G370</f>
        <v>1000000</v>
      </c>
      <c r="H369" s="117" t="b">
        <f>G369='[5]Pvt SP2D Pusdik'!B370</f>
        <v>1</v>
      </c>
      <c r="I369" s="117">
        <f>'[5]Pvt SP2D Pusdik'!C370</f>
        <v>181084</v>
      </c>
      <c r="J369" s="117">
        <f>J370</f>
        <v>818916</v>
      </c>
      <c r="K369" s="117">
        <f>K370</f>
        <v>0</v>
      </c>
      <c r="L369" s="117">
        <f t="shared" ref="K369:L369" si="221">SUM(L370:L375)</f>
        <v>0</v>
      </c>
      <c r="M369" s="117" t="e" cm="1">
        <f t="array" ref="M369">SUM(_xlfn._xlws.FILTER([6]!Draft_SPBY[Jumlah],[6]!Draft_SPBY[MAK4]=A369,0))</f>
        <v>#REF!</v>
      </c>
      <c r="N369" s="117" t="e">
        <f>L369-M369</f>
        <v>#REF!</v>
      </c>
      <c r="O369" s="281"/>
      <c r="P369" s="281"/>
      <c r="Q369" s="146"/>
    </row>
    <row r="370" spans="1:17" ht="13.2" x14ac:dyDescent="0.25">
      <c r="A370" s="165" t="s">
        <v>795</v>
      </c>
      <c r="B370" s="180"/>
      <c r="C370" s="181" t="s">
        <v>628</v>
      </c>
      <c r="D370" s="182">
        <v>4</v>
      </c>
      <c r="E370" s="182" t="s">
        <v>121</v>
      </c>
      <c r="F370" s="184">
        <v>250000</v>
      </c>
      <c r="G370" s="184">
        <f>ROUNDDOWN(D370*F370,-3)</f>
        <v>1000000</v>
      </c>
      <c r="H370" s="184" t="b">
        <f>G370='[5]Pvt SP2D Pusdik'!B371</f>
        <v>1</v>
      </c>
      <c r="I370" s="184">
        <f>'[5]Pvt SP2D Pusdik'!C371</f>
        <v>181084</v>
      </c>
      <c r="J370" s="184">
        <f>G370-I370</f>
        <v>818916</v>
      </c>
      <c r="K370" s="184"/>
      <c r="L370" s="184"/>
      <c r="M370" s="184"/>
      <c r="N370" s="184"/>
      <c r="O370" s="281"/>
      <c r="P370" s="281"/>
      <c r="Q370" s="146"/>
    </row>
    <row r="371" spans="1:17" ht="13.2" x14ac:dyDescent="0.25">
      <c r="A371" s="165" t="s">
        <v>796</v>
      </c>
      <c r="B371" s="216" t="s">
        <v>539</v>
      </c>
      <c r="C371" s="104" t="s">
        <v>32</v>
      </c>
      <c r="D371" s="103"/>
      <c r="E371" s="103"/>
      <c r="F371" s="105"/>
      <c r="G371" s="105">
        <f>G372</f>
        <v>8000000</v>
      </c>
      <c r="H371" s="105" t="b">
        <f>G371='[5]Pvt SP2D Pusdik'!B372</f>
        <v>1</v>
      </c>
      <c r="I371" s="105">
        <f>'[5]Pvt SP2D Pusdik'!C372</f>
        <v>0</v>
      </c>
      <c r="J371" s="105">
        <f>J372</f>
        <v>8000000</v>
      </c>
      <c r="K371" s="105">
        <f>K372</f>
        <v>0</v>
      </c>
      <c r="L371" s="105"/>
      <c r="M371" s="105"/>
      <c r="N371" s="105"/>
      <c r="O371" s="281"/>
      <c r="P371" s="281"/>
      <c r="Q371" s="146"/>
    </row>
    <row r="372" spans="1:17" ht="13.2" x14ac:dyDescent="0.25">
      <c r="A372" s="165" t="s">
        <v>797</v>
      </c>
      <c r="B372" s="180"/>
      <c r="C372" s="181" t="s">
        <v>568</v>
      </c>
      <c r="D372" s="182">
        <v>8</v>
      </c>
      <c r="E372" s="182" t="s">
        <v>34</v>
      </c>
      <c r="F372" s="184">
        <v>1000000</v>
      </c>
      <c r="G372" s="184">
        <f>ROUNDDOWN(D372*F372,-3)</f>
        <v>8000000</v>
      </c>
      <c r="H372" s="184" t="b">
        <f>G372='[5]Pvt SP2D Pusdik'!B373</f>
        <v>1</v>
      </c>
      <c r="I372" s="184">
        <f>'[5]Pvt SP2D Pusdik'!C373</f>
        <v>0</v>
      </c>
      <c r="J372" s="184">
        <f>G372-I372</f>
        <v>8000000</v>
      </c>
      <c r="K372" s="184"/>
      <c r="L372" s="184"/>
      <c r="M372" s="184"/>
      <c r="N372" s="184"/>
      <c r="O372" s="281"/>
      <c r="P372" s="281"/>
      <c r="Q372" s="146"/>
    </row>
    <row r="373" spans="1:17" ht="13.2" x14ac:dyDescent="0.25">
      <c r="A373" s="165" t="s">
        <v>344</v>
      </c>
      <c r="B373" s="179" t="s">
        <v>537</v>
      </c>
      <c r="C373" s="72" t="s">
        <v>36</v>
      </c>
      <c r="D373" s="71"/>
      <c r="E373" s="71"/>
      <c r="F373" s="73"/>
      <c r="G373" s="73">
        <f>G374</f>
        <v>70699000</v>
      </c>
      <c r="H373" s="73" t="b">
        <f>G373='[5]Pvt SP2D Pusdik'!B374</f>
        <v>1</v>
      </c>
      <c r="I373" s="73">
        <f>'[5]Pvt SP2D Pusdik'!C374</f>
        <v>1040000</v>
      </c>
      <c r="J373" s="73">
        <f>J374</f>
        <v>69659000</v>
      </c>
      <c r="K373" s="73">
        <f>K374</f>
        <v>0</v>
      </c>
      <c r="L373" s="73"/>
      <c r="M373" s="73"/>
      <c r="N373" s="73"/>
      <c r="O373" s="281"/>
      <c r="P373" s="281"/>
      <c r="Q373" s="146"/>
    </row>
    <row r="374" spans="1:17" ht="13.2" x14ac:dyDescent="0.25">
      <c r="A374" s="165" t="s">
        <v>345</v>
      </c>
      <c r="B374" s="180"/>
      <c r="C374" s="181" t="s">
        <v>798</v>
      </c>
      <c r="D374" s="182">
        <v>15</v>
      </c>
      <c r="E374" s="182" t="s">
        <v>27</v>
      </c>
      <c r="F374" s="184">
        <v>4713300</v>
      </c>
      <c r="G374" s="184">
        <f>ROUNDDOWN(D374*F374,-3)</f>
        <v>70699000</v>
      </c>
      <c r="H374" s="184" t="b">
        <f>G374='[5]Pvt SP2D Pusdik'!B375</f>
        <v>1</v>
      </c>
      <c r="I374" s="184">
        <f>'[5]Pvt SP2D Pusdik'!C375</f>
        <v>1040000</v>
      </c>
      <c r="J374" s="184">
        <f>G374-I374</f>
        <v>69659000</v>
      </c>
      <c r="K374" s="184"/>
      <c r="L374" s="184"/>
      <c r="M374" s="184"/>
      <c r="N374" s="184"/>
      <c r="O374" s="281"/>
      <c r="P374" s="281"/>
      <c r="Q374" s="146"/>
    </row>
    <row r="375" spans="1:17" ht="13.2" x14ac:dyDescent="0.25">
      <c r="A375" s="165" t="s">
        <v>346</v>
      </c>
      <c r="B375" s="187" t="s">
        <v>168</v>
      </c>
      <c r="C375" s="188" t="s">
        <v>799</v>
      </c>
      <c r="D375" s="189"/>
      <c r="E375" s="189"/>
      <c r="F375" s="190"/>
      <c r="G375" s="190">
        <f>SUM(G376,G381)</f>
        <v>126000000</v>
      </c>
      <c r="H375" s="190" t="b">
        <f>G375='[5]Pvt SP2D Pusdik'!B376</f>
        <v>1</v>
      </c>
      <c r="I375" s="190">
        <f>'[5]Pvt SP2D Pusdik'!C376</f>
        <v>10046550</v>
      </c>
      <c r="J375" s="190">
        <f>SUM(J376,J381)</f>
        <v>115953450</v>
      </c>
      <c r="K375" s="190">
        <f>SUM(K376,K381)</f>
        <v>0</v>
      </c>
      <c r="L375" s="190"/>
      <c r="M375" s="190"/>
      <c r="N375" s="190"/>
      <c r="O375" s="281" t="s">
        <v>506</v>
      </c>
      <c r="P375" s="281" t="s">
        <v>507</v>
      </c>
      <c r="Q375" s="146"/>
    </row>
    <row r="376" spans="1:17" ht="13.2" x14ac:dyDescent="0.25">
      <c r="A376" s="165" t="s">
        <v>800</v>
      </c>
      <c r="B376" s="186" t="s">
        <v>535</v>
      </c>
      <c r="C376" s="77" t="s">
        <v>25</v>
      </c>
      <c r="D376" s="76"/>
      <c r="E376" s="76"/>
      <c r="F376" s="78"/>
      <c r="G376" s="78">
        <f>SUM(G377:G380)</f>
        <v>49250000</v>
      </c>
      <c r="H376" s="78" t="b">
        <f>G376='[5]Pvt SP2D Pusdik'!B377</f>
        <v>1</v>
      </c>
      <c r="I376" s="78">
        <f>'[5]Pvt SP2D Pusdik'!C377</f>
        <v>10046550</v>
      </c>
      <c r="J376" s="78">
        <f>SUM(J377:J380)</f>
        <v>39203450</v>
      </c>
      <c r="K376" s="78">
        <f>SUM(K377:K380)</f>
        <v>0</v>
      </c>
      <c r="L376" s="78">
        <f t="shared" ref="K376:L376" si="222">L377</f>
        <v>0</v>
      </c>
      <c r="M376" s="78" t="e" cm="1">
        <f t="array" ref="M376">SUM(_xlfn._xlws.FILTER([6]!Draft_SPBY[Jumlah],[6]!Draft_SPBY[MAK4]=A376,0))</f>
        <v>#REF!</v>
      </c>
      <c r="N376" s="78" t="e">
        <f>L376-M376</f>
        <v>#REF!</v>
      </c>
      <c r="O376" s="281"/>
      <c r="P376" s="281"/>
      <c r="Q376" s="146"/>
    </row>
    <row r="377" spans="1:17" ht="13.2" x14ac:dyDescent="0.25">
      <c r="A377" s="165" t="s">
        <v>801</v>
      </c>
      <c r="B377" s="180"/>
      <c r="C377" s="181" t="s">
        <v>564</v>
      </c>
      <c r="D377" s="182">
        <v>230</v>
      </c>
      <c r="E377" s="182" t="s">
        <v>27</v>
      </c>
      <c r="F377" s="184">
        <v>75000</v>
      </c>
      <c r="G377" s="184">
        <f>ROUNDDOWN(D377*F377,-3)</f>
        <v>17250000</v>
      </c>
      <c r="H377" s="184" t="b">
        <f>G377='[5]Pvt SP2D Pusdik'!B378</f>
        <v>1</v>
      </c>
      <c r="I377" s="184">
        <f>'[5]Pvt SP2D Pusdik'!C378</f>
        <v>0</v>
      </c>
      <c r="J377" s="184">
        <f t="shared" ref="J377:K380" si="223">G377-I377</f>
        <v>17250000</v>
      </c>
      <c r="K377" s="184"/>
      <c r="L377" s="184"/>
      <c r="M377" s="184"/>
      <c r="N377" s="184"/>
      <c r="O377" s="281"/>
      <c r="P377" s="281"/>
      <c r="Q377" s="146"/>
    </row>
    <row r="378" spans="1:17" ht="13.2" x14ac:dyDescent="0.25">
      <c r="A378" s="165" t="s">
        <v>802</v>
      </c>
      <c r="B378" s="180"/>
      <c r="C378" s="181" t="s">
        <v>565</v>
      </c>
      <c r="D378" s="182">
        <v>8</v>
      </c>
      <c r="E378" s="182" t="s">
        <v>121</v>
      </c>
      <c r="F378" s="184">
        <v>1500000</v>
      </c>
      <c r="G378" s="184">
        <f>ROUNDDOWN(D378*F378,-3)</f>
        <v>12000000</v>
      </c>
      <c r="H378" s="184" t="b">
        <f>G378='[5]Pvt SP2D Pusdik'!B379</f>
        <v>1</v>
      </c>
      <c r="I378" s="184">
        <f>'[5]Pvt SP2D Pusdik'!C379</f>
        <v>2988550</v>
      </c>
      <c r="J378" s="184">
        <f t="shared" si="223"/>
        <v>9011450</v>
      </c>
      <c r="K378" s="184"/>
      <c r="L378" s="184">
        <f t="shared" ref="K378:L378" si="224">L379</f>
        <v>0</v>
      </c>
      <c r="M378" s="184" t="e" cm="1">
        <f t="array" ref="M378">SUM(_xlfn._xlws.FILTER([6]!Draft_SPBY[Jumlah],[6]!Draft_SPBY[MAK4]=A378,0))</f>
        <v>#REF!</v>
      </c>
      <c r="N378" s="184" t="e">
        <f>L378-M378</f>
        <v>#REF!</v>
      </c>
      <c r="O378" s="281"/>
      <c r="P378" s="281"/>
      <c r="Q378" s="146"/>
    </row>
    <row r="379" spans="1:17" ht="13.2" x14ac:dyDescent="0.25">
      <c r="A379" s="165" t="s">
        <v>803</v>
      </c>
      <c r="B379" s="180"/>
      <c r="C379" s="181" t="s">
        <v>566</v>
      </c>
      <c r="D379" s="182">
        <v>8</v>
      </c>
      <c r="E379" s="182" t="s">
        <v>121</v>
      </c>
      <c r="F379" s="184">
        <v>1500000</v>
      </c>
      <c r="G379" s="184">
        <f>ROUNDDOWN(D379*F379,-3)</f>
        <v>12000000</v>
      </c>
      <c r="H379" s="184" t="b">
        <f>G379='[5]Pvt SP2D Pusdik'!B380</f>
        <v>1</v>
      </c>
      <c r="I379" s="184">
        <f>'[5]Pvt SP2D Pusdik'!C380</f>
        <v>4165000</v>
      </c>
      <c r="J379" s="184">
        <f t="shared" si="223"/>
        <v>7835000</v>
      </c>
      <c r="K379" s="184"/>
      <c r="L379" s="184"/>
      <c r="M379" s="184"/>
      <c r="N379" s="184"/>
      <c r="O379" s="281"/>
      <c r="P379" s="281"/>
      <c r="Q379" s="146"/>
    </row>
    <row r="380" spans="1:17" ht="13.2" x14ac:dyDescent="0.25">
      <c r="A380" s="165" t="s">
        <v>804</v>
      </c>
      <c r="B380" s="180"/>
      <c r="C380" s="181" t="s">
        <v>567</v>
      </c>
      <c r="D380" s="182">
        <v>8</v>
      </c>
      <c r="E380" s="182" t="s">
        <v>121</v>
      </c>
      <c r="F380" s="184">
        <v>1000000</v>
      </c>
      <c r="G380" s="184">
        <f>ROUNDDOWN(D380*F380,-3)</f>
        <v>8000000</v>
      </c>
      <c r="H380" s="184" t="b">
        <f>G380='[5]Pvt SP2D Pusdik'!B381</f>
        <v>1</v>
      </c>
      <c r="I380" s="184">
        <f>'[5]Pvt SP2D Pusdik'!C381</f>
        <v>2893000</v>
      </c>
      <c r="J380" s="184">
        <f t="shared" si="223"/>
        <v>5107000</v>
      </c>
      <c r="K380" s="184"/>
      <c r="L380" s="184">
        <f t="shared" ref="K380:L380" si="225">SUM(L381:L383)</f>
        <v>0</v>
      </c>
      <c r="M380" s="184" t="e" cm="1">
        <f t="array" ref="M380">SUM(_xlfn._xlws.FILTER([6]!Draft_SPBY[Jumlah],[6]!Draft_SPBY[MAK4]=A380,0))</f>
        <v>#REF!</v>
      </c>
      <c r="N380" s="184" t="e">
        <f>L380-M380</f>
        <v>#REF!</v>
      </c>
      <c r="O380" s="281"/>
      <c r="P380" s="281"/>
      <c r="Q380" s="146"/>
    </row>
    <row r="381" spans="1:17" ht="13.2" x14ac:dyDescent="0.25">
      <c r="A381" s="165" t="s">
        <v>347</v>
      </c>
      <c r="B381" s="186" t="s">
        <v>537</v>
      </c>
      <c r="C381" s="77" t="s">
        <v>36</v>
      </c>
      <c r="D381" s="76"/>
      <c r="E381" s="76"/>
      <c r="F381" s="78"/>
      <c r="G381" s="78">
        <f>G382</f>
        <v>76750000</v>
      </c>
      <c r="H381" s="78" t="b">
        <f>G381='[5]Pvt SP2D Pusdik'!B382</f>
        <v>1</v>
      </c>
      <c r="I381" s="78">
        <f>'[5]Pvt SP2D Pusdik'!C382</f>
        <v>0</v>
      </c>
      <c r="J381" s="78">
        <f>J382</f>
        <v>76750000</v>
      </c>
      <c r="K381" s="78">
        <f>K382</f>
        <v>0</v>
      </c>
      <c r="L381" s="78"/>
      <c r="M381" s="78"/>
      <c r="N381" s="78"/>
      <c r="O381" s="281"/>
      <c r="P381" s="281"/>
      <c r="Q381" s="146"/>
    </row>
    <row r="382" spans="1:17" ht="13.2" x14ac:dyDescent="0.25">
      <c r="A382" s="165" t="s">
        <v>348</v>
      </c>
      <c r="B382" s="180"/>
      <c r="C382" s="181" t="s">
        <v>805</v>
      </c>
      <c r="D382" s="182">
        <v>20</v>
      </c>
      <c r="E382" s="182" t="s">
        <v>27</v>
      </c>
      <c r="F382" s="184">
        <v>3837500</v>
      </c>
      <c r="G382" s="184">
        <f>ROUNDDOWN(D382*F382,-3)</f>
        <v>76750000</v>
      </c>
      <c r="H382" s="184" t="b">
        <f>G382='[5]Pvt SP2D Pusdik'!B383</f>
        <v>1</v>
      </c>
      <c r="I382" s="184">
        <f>'[5]Pvt SP2D Pusdik'!C383</f>
        <v>0</v>
      </c>
      <c r="J382" s="184">
        <f>G382-I382</f>
        <v>76750000</v>
      </c>
      <c r="K382" s="184"/>
      <c r="L382" s="184"/>
      <c r="M382" s="184"/>
      <c r="N382" s="184"/>
      <c r="O382" s="281"/>
      <c r="P382" s="281"/>
      <c r="Q382" s="146"/>
    </row>
    <row r="383" spans="1:17" ht="13.2" x14ac:dyDescent="0.25">
      <c r="A383" s="165" t="s">
        <v>806</v>
      </c>
      <c r="B383" s="187" t="s">
        <v>178</v>
      </c>
      <c r="C383" s="188" t="s">
        <v>807</v>
      </c>
      <c r="D383" s="189"/>
      <c r="E383" s="189"/>
      <c r="F383" s="190"/>
      <c r="G383" s="190">
        <f>SUM(G384,G389)</f>
        <v>165187000</v>
      </c>
      <c r="H383" s="190" t="b">
        <f>G383='[5]Pvt SP2D Pusdik'!B384</f>
        <v>1</v>
      </c>
      <c r="I383" s="190">
        <f>'[5]Pvt SP2D Pusdik'!C384</f>
        <v>13106950</v>
      </c>
      <c r="J383" s="190">
        <f>SUM(J384,J389)</f>
        <v>152080050</v>
      </c>
      <c r="K383" s="190">
        <f>SUM(K384,K389)</f>
        <v>0</v>
      </c>
      <c r="L383" s="190"/>
      <c r="M383" s="190"/>
      <c r="N383" s="190"/>
      <c r="O383" s="281" t="s">
        <v>506</v>
      </c>
      <c r="P383" s="281" t="s">
        <v>507</v>
      </c>
      <c r="Q383" s="146"/>
    </row>
    <row r="384" spans="1:17" ht="13.2" x14ac:dyDescent="0.25">
      <c r="A384" s="165" t="s">
        <v>808</v>
      </c>
      <c r="B384" s="186" t="s">
        <v>535</v>
      </c>
      <c r="C384" s="77" t="s">
        <v>25</v>
      </c>
      <c r="D384" s="76"/>
      <c r="E384" s="76"/>
      <c r="F384" s="78"/>
      <c r="G384" s="78">
        <f>SUM(G385:G388)</f>
        <v>29250000</v>
      </c>
      <c r="H384" s="78" t="b">
        <f>G384='[5]Pvt SP2D Pusdik'!B385</f>
        <v>1</v>
      </c>
      <c r="I384" s="78">
        <f>'[5]Pvt SP2D Pusdik'!C385</f>
        <v>9973950</v>
      </c>
      <c r="J384" s="78">
        <f>SUM(J385:J388)</f>
        <v>19276050</v>
      </c>
      <c r="K384" s="78">
        <f>SUM(K385:K388)</f>
        <v>0</v>
      </c>
      <c r="L384" s="78">
        <f t="shared" ref="K384:L384" si="226">SUM(L385,L422)</f>
        <v>0</v>
      </c>
      <c r="M384" s="78" t="e">
        <f t="shared" ref="M384:N384" si="227">SUM(M385,M422)</f>
        <v>#REF!</v>
      </c>
      <c r="N384" s="78" t="e">
        <f t="shared" si="227"/>
        <v>#REF!</v>
      </c>
      <c r="O384" s="281"/>
      <c r="P384" s="281"/>
      <c r="Q384" s="146"/>
    </row>
    <row r="385" spans="1:17" ht="13.2" x14ac:dyDescent="0.25">
      <c r="A385" s="165" t="s">
        <v>809</v>
      </c>
      <c r="B385" s="180"/>
      <c r="C385" s="181" t="s">
        <v>564</v>
      </c>
      <c r="D385" s="182">
        <v>70</v>
      </c>
      <c r="E385" s="182" t="s">
        <v>27</v>
      </c>
      <c r="F385" s="184">
        <v>75000</v>
      </c>
      <c r="G385" s="184">
        <f>ROUNDDOWN(D385*F385,-3)</f>
        <v>5250000</v>
      </c>
      <c r="H385" s="184" t="b">
        <f>G385='[5]Pvt SP2D Pusdik'!B386</f>
        <v>1</v>
      </c>
      <c r="I385" s="184">
        <f>'[5]Pvt SP2D Pusdik'!C386</f>
        <v>0</v>
      </c>
      <c r="J385" s="184">
        <f t="shared" ref="J385:K388" si="228">G385-I385</f>
        <v>5250000</v>
      </c>
      <c r="K385" s="184"/>
      <c r="L385" s="184">
        <f t="shared" ref="K385:L385" si="229">SUM(L386,L397,L411)</f>
        <v>0</v>
      </c>
      <c r="M385" s="184" t="e">
        <f t="shared" ref="M385:N385" si="230">SUM(M386,M397,M411)</f>
        <v>#REF!</v>
      </c>
      <c r="N385" s="184" t="e">
        <f t="shared" si="230"/>
        <v>#REF!</v>
      </c>
      <c r="O385" s="281"/>
      <c r="P385" s="281"/>
      <c r="Q385" s="146"/>
    </row>
    <row r="386" spans="1:17" ht="13.2" x14ac:dyDescent="0.25">
      <c r="A386" s="165" t="s">
        <v>810</v>
      </c>
      <c r="B386" s="180"/>
      <c r="C386" s="181" t="s">
        <v>565</v>
      </c>
      <c r="D386" s="182">
        <v>6</v>
      </c>
      <c r="E386" s="182" t="s">
        <v>121</v>
      </c>
      <c r="F386" s="184">
        <v>1500000</v>
      </c>
      <c r="G386" s="184">
        <f>ROUNDDOWN(D386*F386,-3)</f>
        <v>9000000</v>
      </c>
      <c r="H386" s="184" t="b">
        <f>G386='[5]Pvt SP2D Pusdik'!B387</f>
        <v>1</v>
      </c>
      <c r="I386" s="184">
        <f>'[5]Pvt SP2D Pusdik'!C387</f>
        <v>2968950</v>
      </c>
      <c r="J386" s="184">
        <f t="shared" si="228"/>
        <v>6031050</v>
      </c>
      <c r="K386" s="184"/>
      <c r="L386" s="184">
        <f t="shared" ref="K386:L386" si="231">SUM(L387,L393,L395)</f>
        <v>0</v>
      </c>
      <c r="M386" s="184" t="e">
        <f t="shared" ref="M386:N386" si="232">SUM(M387,M393,M395)</f>
        <v>#REF!</v>
      </c>
      <c r="N386" s="184" t="e">
        <f t="shared" si="232"/>
        <v>#REF!</v>
      </c>
      <c r="O386" s="281"/>
      <c r="P386" s="281"/>
      <c r="Q386" s="146"/>
    </row>
    <row r="387" spans="1:17" ht="13.2" x14ac:dyDescent="0.25">
      <c r="A387" s="165" t="s">
        <v>811</v>
      </c>
      <c r="B387" s="180"/>
      <c r="C387" s="181" t="s">
        <v>566</v>
      </c>
      <c r="D387" s="182">
        <v>6</v>
      </c>
      <c r="E387" s="182" t="s">
        <v>121</v>
      </c>
      <c r="F387" s="184">
        <v>1500000</v>
      </c>
      <c r="G387" s="184">
        <f>ROUNDDOWN(D387*F387,-3)</f>
        <v>9000000</v>
      </c>
      <c r="H387" s="184" t="b">
        <f>G387='[5]Pvt SP2D Pusdik'!B388</f>
        <v>1</v>
      </c>
      <c r="I387" s="184">
        <f>'[5]Pvt SP2D Pusdik'!C388</f>
        <v>4110000</v>
      </c>
      <c r="J387" s="184">
        <f t="shared" si="228"/>
        <v>4890000</v>
      </c>
      <c r="K387" s="184"/>
      <c r="L387" s="184">
        <f t="shared" ref="K387:L387" si="233">SUM(L388:L392)</f>
        <v>0</v>
      </c>
      <c r="M387" s="184" t="e" cm="1">
        <f t="array" ref="M387">SUM(_xlfn._xlws.FILTER([6]!Draft_SPBY[Jumlah],[6]!Draft_SPBY[MAK4]=A387,0))</f>
        <v>#REF!</v>
      </c>
      <c r="N387" s="184" t="e">
        <f>L387-M387</f>
        <v>#REF!</v>
      </c>
      <c r="O387" s="281"/>
      <c r="P387" s="281"/>
      <c r="Q387" s="146"/>
    </row>
    <row r="388" spans="1:17" ht="13.2" x14ac:dyDescent="0.25">
      <c r="A388" s="165" t="s">
        <v>812</v>
      </c>
      <c r="B388" s="180"/>
      <c r="C388" s="181" t="s">
        <v>567</v>
      </c>
      <c r="D388" s="182">
        <v>6</v>
      </c>
      <c r="E388" s="182" t="s">
        <v>121</v>
      </c>
      <c r="F388" s="184">
        <v>1000000</v>
      </c>
      <c r="G388" s="184">
        <f>ROUNDDOWN(D388*F388,-3)</f>
        <v>6000000</v>
      </c>
      <c r="H388" s="184" t="b">
        <f>G388='[5]Pvt SP2D Pusdik'!B389</f>
        <v>1</v>
      </c>
      <c r="I388" s="184">
        <f>'[5]Pvt SP2D Pusdik'!C389</f>
        <v>2895000</v>
      </c>
      <c r="J388" s="184">
        <f t="shared" si="228"/>
        <v>3105000</v>
      </c>
      <c r="K388" s="184"/>
      <c r="L388" s="184"/>
      <c r="M388" s="184"/>
      <c r="N388" s="184"/>
      <c r="O388" s="281"/>
      <c r="P388" s="281"/>
      <c r="Q388" s="146"/>
    </row>
    <row r="389" spans="1:17" ht="13.2" x14ac:dyDescent="0.25">
      <c r="A389" s="165" t="s">
        <v>813</v>
      </c>
      <c r="B389" s="186" t="s">
        <v>537</v>
      </c>
      <c r="C389" s="77" t="s">
        <v>36</v>
      </c>
      <c r="D389" s="76"/>
      <c r="E389" s="76"/>
      <c r="F389" s="78"/>
      <c r="G389" s="78">
        <f>G390</f>
        <v>135937000</v>
      </c>
      <c r="H389" s="78" t="b">
        <f>G389='[5]Pvt SP2D Pusdik'!B390</f>
        <v>1</v>
      </c>
      <c r="I389" s="78">
        <f>'[5]Pvt SP2D Pusdik'!C390</f>
        <v>3133000</v>
      </c>
      <c r="J389" s="78">
        <f>J390</f>
        <v>132804000</v>
      </c>
      <c r="K389" s="78">
        <f>K390</f>
        <v>0</v>
      </c>
      <c r="L389" s="78"/>
      <c r="M389" s="78"/>
      <c r="N389" s="78"/>
      <c r="O389" s="281"/>
      <c r="P389" s="281"/>
      <c r="Q389" s="146"/>
    </row>
    <row r="390" spans="1:17" ht="13.2" x14ac:dyDescent="0.25">
      <c r="A390" s="165" t="s">
        <v>814</v>
      </c>
      <c r="B390" s="180"/>
      <c r="C390" s="181" t="s">
        <v>815</v>
      </c>
      <c r="D390" s="182">
        <v>25</v>
      </c>
      <c r="E390" s="182" t="s">
        <v>27</v>
      </c>
      <c r="F390" s="184">
        <v>5437480</v>
      </c>
      <c r="G390" s="184">
        <f>ROUNDDOWN(D390*F390,-3)</f>
        <v>135937000</v>
      </c>
      <c r="H390" s="184" t="b">
        <f>G390='[5]Pvt SP2D Pusdik'!B391</f>
        <v>1</v>
      </c>
      <c r="I390" s="184">
        <f>'[5]Pvt SP2D Pusdik'!C391</f>
        <v>3133000</v>
      </c>
      <c r="J390" s="184">
        <f>G390-I390</f>
        <v>132804000</v>
      </c>
      <c r="K390" s="184"/>
      <c r="L390" s="184"/>
      <c r="M390" s="184"/>
      <c r="N390" s="184"/>
      <c r="O390" s="281"/>
      <c r="P390" s="281"/>
      <c r="Q390" s="146"/>
    </row>
    <row r="391" spans="1:17" ht="13.2" x14ac:dyDescent="0.25">
      <c r="A391" s="165" t="s">
        <v>816</v>
      </c>
      <c r="B391" s="187" t="s">
        <v>192</v>
      </c>
      <c r="C391" s="188" t="s">
        <v>999</v>
      </c>
      <c r="D391" s="189"/>
      <c r="E391" s="189"/>
      <c r="F391" s="190"/>
      <c r="G391" s="190">
        <f>SUM(G392,G399,G401,G403)</f>
        <v>623614000</v>
      </c>
      <c r="H391" s="190" t="b">
        <f>G391='[5]Pvt SP2D Pusdik'!B392</f>
        <v>1</v>
      </c>
      <c r="I391" s="190">
        <f>'[5]Pvt SP2D Pusdik'!C392</f>
        <v>377322946</v>
      </c>
      <c r="J391" s="190">
        <f>SUM(J392,J399,J401,J403)</f>
        <v>246291054</v>
      </c>
      <c r="K391" s="190">
        <f>SUM(K392,K399,K401,K403)</f>
        <v>0</v>
      </c>
      <c r="L391" s="190"/>
      <c r="M391" s="190"/>
      <c r="N391" s="190"/>
      <c r="O391" s="281" t="s">
        <v>506</v>
      </c>
      <c r="P391" s="281" t="s">
        <v>507</v>
      </c>
      <c r="Q391" s="146"/>
    </row>
    <row r="392" spans="1:17" ht="13.2" x14ac:dyDescent="0.25">
      <c r="A392" s="165" t="s">
        <v>817</v>
      </c>
      <c r="B392" s="186" t="s">
        <v>535</v>
      </c>
      <c r="C392" s="77" t="s">
        <v>25</v>
      </c>
      <c r="D392" s="76"/>
      <c r="E392" s="76"/>
      <c r="F392" s="78"/>
      <c r="G392" s="78">
        <f>SUM(G393:G398)</f>
        <v>72950000</v>
      </c>
      <c r="H392" s="78" t="b">
        <f>G392='[5]Pvt SP2D Pusdik'!B393</f>
        <v>1</v>
      </c>
      <c r="I392" s="78">
        <f>'[5]Pvt SP2D Pusdik'!C393</f>
        <v>59954200</v>
      </c>
      <c r="J392" s="78">
        <f>SUM(J393:J398)</f>
        <v>12995800</v>
      </c>
      <c r="K392" s="78">
        <f>SUM(K393:K398)</f>
        <v>0</v>
      </c>
      <c r="L392" s="78"/>
      <c r="M392" s="78"/>
      <c r="N392" s="78"/>
      <c r="O392" s="281"/>
      <c r="P392" s="281"/>
      <c r="Q392" s="146"/>
    </row>
    <row r="393" spans="1:17" ht="13.2" x14ac:dyDescent="0.25">
      <c r="A393" s="165" t="s">
        <v>818</v>
      </c>
      <c r="B393" s="180"/>
      <c r="C393" s="181" t="s">
        <v>564</v>
      </c>
      <c r="D393" s="182">
        <v>300</v>
      </c>
      <c r="E393" s="182" t="s">
        <v>27</v>
      </c>
      <c r="F393" s="184">
        <v>75000</v>
      </c>
      <c r="G393" s="184">
        <f t="shared" ref="G393:G398" si="234">ROUNDDOWN(D393*F393,-3)</f>
        <v>22500000</v>
      </c>
      <c r="H393" s="184" t="b">
        <f>G393='[5]Pvt SP2D Pusdik'!B394</f>
        <v>1</v>
      </c>
      <c r="I393" s="184">
        <f>'[5]Pvt SP2D Pusdik'!C394</f>
        <v>18540000</v>
      </c>
      <c r="J393" s="184">
        <f t="shared" ref="J393:K398" si="235">G393-I393</f>
        <v>3960000</v>
      </c>
      <c r="K393" s="184"/>
      <c r="L393" s="184">
        <f t="shared" ref="K393:L393" si="236">L394</f>
        <v>0</v>
      </c>
      <c r="M393" s="184" t="e" cm="1">
        <f t="array" ref="M393">SUM(_xlfn._xlws.FILTER([6]!Draft_SPBY[Jumlah],[6]!Draft_SPBY[MAK4]=A393,0))</f>
        <v>#REF!</v>
      </c>
      <c r="N393" s="184" t="e">
        <f>L393-M393</f>
        <v>#REF!</v>
      </c>
      <c r="O393" s="281"/>
      <c r="P393" s="281"/>
      <c r="Q393" s="146"/>
    </row>
    <row r="394" spans="1:17" ht="13.2" x14ac:dyDescent="0.25">
      <c r="A394" s="165" t="s">
        <v>819</v>
      </c>
      <c r="B394" s="180"/>
      <c r="C394" s="181" t="s">
        <v>565</v>
      </c>
      <c r="D394" s="182">
        <v>2</v>
      </c>
      <c r="E394" s="182" t="s">
        <v>121</v>
      </c>
      <c r="F394" s="184">
        <v>1500000</v>
      </c>
      <c r="G394" s="184">
        <f t="shared" si="234"/>
        <v>3000000</v>
      </c>
      <c r="H394" s="184" t="b">
        <f>G394='[5]Pvt SP2D Pusdik'!B395</f>
        <v>1</v>
      </c>
      <c r="I394" s="184">
        <f>'[5]Pvt SP2D Pusdik'!C395</f>
        <v>2899200</v>
      </c>
      <c r="J394" s="184">
        <f t="shared" si="235"/>
        <v>100800</v>
      </c>
      <c r="K394" s="184"/>
      <c r="L394" s="184"/>
      <c r="M394" s="184"/>
      <c r="N394" s="184"/>
      <c r="O394" s="281"/>
      <c r="P394" s="281"/>
      <c r="Q394" s="146"/>
    </row>
    <row r="395" spans="1:17" ht="13.2" x14ac:dyDescent="0.25">
      <c r="A395" s="165" t="s">
        <v>820</v>
      </c>
      <c r="B395" s="180"/>
      <c r="C395" s="181" t="s">
        <v>566</v>
      </c>
      <c r="D395" s="182">
        <v>2</v>
      </c>
      <c r="E395" s="182" t="s">
        <v>121</v>
      </c>
      <c r="F395" s="184">
        <v>1500000</v>
      </c>
      <c r="G395" s="184">
        <f t="shared" si="234"/>
        <v>3000000</v>
      </c>
      <c r="H395" s="184" t="b">
        <f>G395='[5]Pvt SP2D Pusdik'!B396</f>
        <v>1</v>
      </c>
      <c r="I395" s="184">
        <f>'[5]Pvt SP2D Pusdik'!C396</f>
        <v>2965000</v>
      </c>
      <c r="J395" s="184">
        <f t="shared" si="235"/>
        <v>35000</v>
      </c>
      <c r="K395" s="184"/>
      <c r="L395" s="184">
        <f t="shared" ref="K395:L395" si="237">L396</f>
        <v>0</v>
      </c>
      <c r="M395" s="184" t="e" cm="1">
        <f t="array" ref="M395">SUM(_xlfn._xlws.FILTER([6]!Draft_SPBY[Jumlah],[6]!Draft_SPBY[MAK4]=A395,0))</f>
        <v>#REF!</v>
      </c>
      <c r="N395" s="184" t="e">
        <f>L395-M395</f>
        <v>#REF!</v>
      </c>
      <c r="O395" s="281"/>
      <c r="P395" s="281"/>
      <c r="Q395" s="146"/>
    </row>
    <row r="396" spans="1:17" ht="13.2" x14ac:dyDescent="0.25">
      <c r="A396" s="165" t="s">
        <v>821</v>
      </c>
      <c r="B396" s="180"/>
      <c r="C396" s="181" t="s">
        <v>567</v>
      </c>
      <c r="D396" s="182">
        <v>2</v>
      </c>
      <c r="E396" s="182" t="s">
        <v>121</v>
      </c>
      <c r="F396" s="184">
        <v>1000000</v>
      </c>
      <c r="G396" s="184">
        <f t="shared" si="234"/>
        <v>2000000</v>
      </c>
      <c r="H396" s="184" t="b">
        <f>G396='[5]Pvt SP2D Pusdik'!B397</f>
        <v>1</v>
      </c>
      <c r="I396" s="184">
        <f>'[5]Pvt SP2D Pusdik'!C397</f>
        <v>1950000</v>
      </c>
      <c r="J396" s="184">
        <f t="shared" si="235"/>
        <v>50000</v>
      </c>
      <c r="K396" s="184"/>
      <c r="L396" s="184"/>
      <c r="M396" s="184"/>
      <c r="N396" s="184"/>
      <c r="O396" s="281"/>
      <c r="P396" s="281"/>
      <c r="Q396" s="146"/>
    </row>
    <row r="397" spans="1:17" ht="13.2" x14ac:dyDescent="0.25">
      <c r="A397" s="165" t="s">
        <v>822</v>
      </c>
      <c r="B397" s="180"/>
      <c r="C397" s="181" t="s">
        <v>823</v>
      </c>
      <c r="D397" s="182">
        <v>20</v>
      </c>
      <c r="E397" s="182" t="s">
        <v>60</v>
      </c>
      <c r="F397" s="184">
        <v>255000</v>
      </c>
      <c r="G397" s="184">
        <f t="shared" si="234"/>
        <v>5100000</v>
      </c>
      <c r="H397" s="184" t="b">
        <f>G397='[5]Pvt SP2D Pusdik'!B398</f>
        <v>1</v>
      </c>
      <c r="I397" s="184">
        <f>'[5]Pvt SP2D Pusdik'!C398</f>
        <v>0</v>
      </c>
      <c r="J397" s="184">
        <f t="shared" si="235"/>
        <v>5100000</v>
      </c>
      <c r="K397" s="184"/>
      <c r="L397" s="184">
        <f t="shared" ref="K397:L397" si="238">SUM(L398,L404,L407,L409)</f>
        <v>0</v>
      </c>
      <c r="M397" s="184" t="e">
        <f t="shared" ref="M397:N397" si="239">SUM(M398,M404,M407,M409)</f>
        <v>#REF!</v>
      </c>
      <c r="N397" s="184" t="e">
        <f t="shared" si="239"/>
        <v>#REF!</v>
      </c>
      <c r="O397" s="281"/>
      <c r="P397" s="281"/>
      <c r="Q397" s="146"/>
    </row>
    <row r="398" spans="1:17" ht="13.2" x14ac:dyDescent="0.25">
      <c r="A398" s="165" t="s">
        <v>824</v>
      </c>
      <c r="B398" s="180"/>
      <c r="C398" s="181" t="s">
        <v>825</v>
      </c>
      <c r="D398" s="182">
        <v>120</v>
      </c>
      <c r="E398" s="182" t="s">
        <v>27</v>
      </c>
      <c r="F398" s="184">
        <v>311250</v>
      </c>
      <c r="G398" s="184">
        <f t="shared" si="234"/>
        <v>37350000</v>
      </c>
      <c r="H398" s="184" t="b">
        <f>G398='[5]Pvt SP2D Pusdik'!B399</f>
        <v>1</v>
      </c>
      <c r="I398" s="184">
        <f>'[5]Pvt SP2D Pusdik'!C399</f>
        <v>33600000</v>
      </c>
      <c r="J398" s="184">
        <f t="shared" si="235"/>
        <v>3750000</v>
      </c>
      <c r="K398" s="184"/>
      <c r="L398" s="184">
        <f t="shared" ref="K398:L398" si="240">SUM(L399:L403)</f>
        <v>0</v>
      </c>
      <c r="M398" s="184" t="e" cm="1">
        <f t="array" ref="M398">SUM(_xlfn._xlws.FILTER([6]!Draft_SPBY[Jumlah],[6]!Draft_SPBY[MAK4]=A398,0))</f>
        <v>#REF!</v>
      </c>
      <c r="N398" s="184" t="e">
        <f>L398-M398</f>
        <v>#REF!</v>
      </c>
      <c r="O398" s="281"/>
      <c r="P398" s="281"/>
      <c r="Q398" s="146"/>
    </row>
    <row r="399" spans="1:17" ht="13.2" x14ac:dyDescent="0.25">
      <c r="A399" s="165" t="s">
        <v>826</v>
      </c>
      <c r="B399" s="179" t="s">
        <v>539</v>
      </c>
      <c r="C399" s="72" t="s">
        <v>32</v>
      </c>
      <c r="D399" s="71"/>
      <c r="E399" s="71"/>
      <c r="F399" s="73"/>
      <c r="G399" s="73">
        <f>G400</f>
        <v>16000000</v>
      </c>
      <c r="H399" s="73" t="b">
        <f>G399='[5]Pvt SP2D Pusdik'!B400</f>
        <v>1</v>
      </c>
      <c r="I399" s="73">
        <f>'[5]Pvt SP2D Pusdik'!C400</f>
        <v>6000000</v>
      </c>
      <c r="J399" s="73">
        <f>J400</f>
        <v>10000000</v>
      </c>
      <c r="K399" s="73">
        <f>K400</f>
        <v>0</v>
      </c>
      <c r="L399" s="73"/>
      <c r="M399" s="73"/>
      <c r="N399" s="73"/>
      <c r="O399" s="281"/>
      <c r="P399" s="281"/>
      <c r="Q399" s="146"/>
    </row>
    <row r="400" spans="1:17" ht="13.2" x14ac:dyDescent="0.25">
      <c r="A400" s="165" t="s">
        <v>827</v>
      </c>
      <c r="B400" s="180"/>
      <c r="C400" s="181" t="s">
        <v>568</v>
      </c>
      <c r="D400" s="182">
        <v>16</v>
      </c>
      <c r="E400" s="182" t="s">
        <v>34</v>
      </c>
      <c r="F400" s="184">
        <v>1000000</v>
      </c>
      <c r="G400" s="184">
        <f>ROUNDDOWN(D400*F400,-3)</f>
        <v>16000000</v>
      </c>
      <c r="H400" s="184" t="b">
        <f>G400='[5]Pvt SP2D Pusdik'!B401</f>
        <v>1</v>
      </c>
      <c r="I400" s="184">
        <f>'[5]Pvt SP2D Pusdik'!C401</f>
        <v>6000000</v>
      </c>
      <c r="J400" s="184">
        <f>G400-I400</f>
        <v>10000000</v>
      </c>
      <c r="K400" s="184"/>
      <c r="L400" s="184"/>
      <c r="M400" s="184"/>
      <c r="N400" s="184"/>
      <c r="O400" s="281"/>
      <c r="P400" s="281"/>
      <c r="Q400" s="146"/>
    </row>
    <row r="401" spans="1:17" ht="13.2" x14ac:dyDescent="0.25">
      <c r="A401" s="165" t="s">
        <v>828</v>
      </c>
      <c r="B401" s="186" t="s">
        <v>537</v>
      </c>
      <c r="C401" s="77" t="s">
        <v>36</v>
      </c>
      <c r="D401" s="76"/>
      <c r="E401" s="76"/>
      <c r="F401" s="78"/>
      <c r="G401" s="78">
        <f>G402</f>
        <v>90000000</v>
      </c>
      <c r="H401" s="78" t="b">
        <f>G401='[5]Pvt SP2D Pusdik'!B402</f>
        <v>1</v>
      </c>
      <c r="I401" s="78">
        <f>'[5]Pvt SP2D Pusdik'!C402</f>
        <v>64517746</v>
      </c>
      <c r="J401" s="78">
        <f>J402</f>
        <v>25482254</v>
      </c>
      <c r="K401" s="78">
        <f>K402</f>
        <v>0</v>
      </c>
      <c r="L401" s="78"/>
      <c r="M401" s="78"/>
      <c r="N401" s="78"/>
      <c r="O401" s="281"/>
      <c r="P401" s="281"/>
      <c r="Q401" s="146"/>
    </row>
    <row r="402" spans="1:17" ht="14.4" x14ac:dyDescent="0.3">
      <c r="A402" s="165" t="s">
        <v>829</v>
      </c>
      <c r="B402" s="180"/>
      <c r="C402" s="181" t="s">
        <v>1000</v>
      </c>
      <c r="D402" s="244">
        <v>12</v>
      </c>
      <c r="E402" s="244" t="s">
        <v>27</v>
      </c>
      <c r="F402" s="245">
        <v>7500000</v>
      </c>
      <c r="G402" s="184">
        <f>ROUNDDOWN(D402*F402,-3)</f>
        <v>90000000</v>
      </c>
      <c r="H402" s="184" t="b">
        <f>G402='[5]Pvt SP2D Pusdik'!B403</f>
        <v>1</v>
      </c>
      <c r="I402" s="184">
        <f>'[5]Pvt SP2D Pusdik'!C403</f>
        <v>64517746</v>
      </c>
      <c r="J402" s="184">
        <f>G402-I402</f>
        <v>25482254</v>
      </c>
      <c r="K402" s="184"/>
      <c r="L402" s="184"/>
      <c r="M402" s="184"/>
      <c r="N402" s="184"/>
      <c r="O402" s="281"/>
      <c r="P402" s="281"/>
      <c r="Q402" s="146"/>
    </row>
    <row r="403" spans="1:17" ht="13.2" x14ac:dyDescent="0.25">
      <c r="A403" s="165" t="s">
        <v>830</v>
      </c>
      <c r="B403" s="186" t="s">
        <v>540</v>
      </c>
      <c r="C403" s="77" t="s">
        <v>476</v>
      </c>
      <c r="D403" s="76"/>
      <c r="E403" s="76"/>
      <c r="F403" s="78"/>
      <c r="G403" s="78">
        <f>SUM(G404:G405)</f>
        <v>444664000</v>
      </c>
      <c r="H403" s="78" t="b">
        <f>G403='[5]Pvt SP2D Pusdik'!B404</f>
        <v>1</v>
      </c>
      <c r="I403" s="78">
        <f>'[5]Pvt SP2D Pusdik'!C404</f>
        <v>246851000</v>
      </c>
      <c r="J403" s="78">
        <f>SUM(J404:J405)</f>
        <v>197813000</v>
      </c>
      <c r="K403" s="78">
        <f>SUM(K404:K405)</f>
        <v>0</v>
      </c>
      <c r="L403" s="78"/>
      <c r="M403" s="78"/>
      <c r="N403" s="78"/>
      <c r="O403" s="281"/>
      <c r="P403" s="281"/>
      <c r="Q403" s="146"/>
    </row>
    <row r="404" spans="1:17" ht="13.2" x14ac:dyDescent="0.25">
      <c r="A404" s="165" t="s">
        <v>831</v>
      </c>
      <c r="B404" s="180"/>
      <c r="C404" s="181" t="s">
        <v>1001</v>
      </c>
      <c r="D404" s="182">
        <v>240</v>
      </c>
      <c r="E404" s="182" t="s">
        <v>478</v>
      </c>
      <c r="F404" s="184">
        <v>933000</v>
      </c>
      <c r="G404" s="184">
        <f>ROUNDDOWN(D404*F404,-3)</f>
        <v>223920000</v>
      </c>
      <c r="H404" s="184" t="b">
        <f>G404='[5]Pvt SP2D Pusdik'!B405</f>
        <v>1</v>
      </c>
      <c r="I404" s="184">
        <f>'[5]Pvt SP2D Pusdik'!C405</f>
        <v>148140000</v>
      </c>
      <c r="J404" s="184">
        <f t="shared" ref="J404:K405" si="241">G404-I404</f>
        <v>75780000</v>
      </c>
      <c r="K404" s="184"/>
      <c r="L404" s="184">
        <f t="shared" ref="K404:L404" si="242">SUM(L405:L406)</f>
        <v>0</v>
      </c>
      <c r="M404" s="184" t="e" cm="1">
        <f t="array" ref="M404">SUM(_xlfn._xlws.FILTER([6]!Draft_SPBY[Jumlah],[6]!Draft_SPBY[MAK4]=A404,0))</f>
        <v>#REF!</v>
      </c>
      <c r="N404" s="184" t="e">
        <f>L404-M404</f>
        <v>#REF!</v>
      </c>
      <c r="O404" s="281"/>
      <c r="P404" s="281"/>
      <c r="Q404" s="146"/>
    </row>
    <row r="405" spans="1:17" ht="13.2" x14ac:dyDescent="0.25">
      <c r="A405" s="165" t="s">
        <v>832</v>
      </c>
      <c r="B405" s="180"/>
      <c r="C405" s="181" t="s">
        <v>1002</v>
      </c>
      <c r="D405" s="182">
        <v>35</v>
      </c>
      <c r="E405" s="182" t="s">
        <v>27</v>
      </c>
      <c r="F405" s="184">
        <v>6306971.4285714282</v>
      </c>
      <c r="G405" s="184">
        <f>ROUNDDOWN(D405*F405,-3)</f>
        <v>220744000</v>
      </c>
      <c r="H405" s="184" t="b">
        <f>G405='[5]Pvt SP2D Pusdik'!B406</f>
        <v>1</v>
      </c>
      <c r="I405" s="184">
        <f>'[5]Pvt SP2D Pusdik'!C406</f>
        <v>98711000</v>
      </c>
      <c r="J405" s="184">
        <f t="shared" si="241"/>
        <v>122033000</v>
      </c>
      <c r="K405" s="184"/>
      <c r="L405" s="184"/>
      <c r="M405" s="184"/>
      <c r="N405" s="184"/>
      <c r="O405" s="281"/>
      <c r="P405" s="281"/>
      <c r="Q405" s="146"/>
    </row>
    <row r="406" spans="1:17" ht="13.2" x14ac:dyDescent="0.25">
      <c r="A406" s="165" t="s">
        <v>349</v>
      </c>
      <c r="B406" s="170" t="s">
        <v>350</v>
      </c>
      <c r="C406" s="66" t="s">
        <v>351</v>
      </c>
      <c r="D406" s="65">
        <v>2</v>
      </c>
      <c r="E406" s="65" t="s">
        <v>316</v>
      </c>
      <c r="F406" s="67"/>
      <c r="G406" s="67">
        <f>SUM(G407,G444)</f>
        <v>751164000</v>
      </c>
      <c r="H406" s="67" t="b">
        <f>G406='[5]Pvt SP2D Pusdik'!B407</f>
        <v>1</v>
      </c>
      <c r="I406" s="67">
        <f>'[5]Pvt SP2D Pusdik'!C407</f>
        <v>153184257</v>
      </c>
      <c r="J406" s="67">
        <f>SUM(J407,J444)</f>
        <v>597979743</v>
      </c>
      <c r="K406" s="67">
        <f>SUM(K407,K444)</f>
        <v>0</v>
      </c>
      <c r="L406" s="67"/>
      <c r="M406" s="67"/>
      <c r="N406" s="67"/>
      <c r="O406" s="281"/>
      <c r="P406" s="281"/>
      <c r="Q406" s="146"/>
    </row>
    <row r="407" spans="1:17" ht="13.2" x14ac:dyDescent="0.25">
      <c r="A407" s="165" t="s">
        <v>352</v>
      </c>
      <c r="B407" s="171" t="s">
        <v>612</v>
      </c>
      <c r="C407" s="172" t="s">
        <v>353</v>
      </c>
      <c r="D407" s="173"/>
      <c r="E407" s="173" t="s">
        <v>563</v>
      </c>
      <c r="F407" s="174"/>
      <c r="G407" s="174">
        <f>SUM(G408,G419,G433)</f>
        <v>646853000</v>
      </c>
      <c r="H407" s="174" t="b">
        <f>G407='[5]Pvt SP2D Pusdik'!B408</f>
        <v>1</v>
      </c>
      <c r="I407" s="174">
        <f>'[5]Pvt SP2D Pusdik'!C408</f>
        <v>117218557</v>
      </c>
      <c r="J407" s="174">
        <f>SUM(J408,J419,J433)</f>
        <v>529634443</v>
      </c>
      <c r="K407" s="174">
        <f>SUM(K408,K419,K433)</f>
        <v>0</v>
      </c>
      <c r="L407" s="174">
        <f t="shared" ref="K407:L407" si="243">L408</f>
        <v>0</v>
      </c>
      <c r="M407" s="174" t="e" cm="1">
        <f t="array" ref="M407">SUM(_xlfn._xlws.FILTER([6]!Draft_SPBY[Jumlah],[6]!Draft_SPBY[MAK4]=A407,0))</f>
        <v>#REF!</v>
      </c>
      <c r="N407" s="174" t="e">
        <f>L407-M407</f>
        <v>#REF!</v>
      </c>
      <c r="O407" s="281"/>
      <c r="P407" s="281"/>
      <c r="Q407" s="146"/>
    </row>
    <row r="408" spans="1:17" ht="13.2" x14ac:dyDescent="0.25">
      <c r="A408" s="165" t="s">
        <v>354</v>
      </c>
      <c r="B408" s="175" t="s">
        <v>22</v>
      </c>
      <c r="C408" s="176" t="s">
        <v>833</v>
      </c>
      <c r="D408" s="177"/>
      <c r="E408" s="177"/>
      <c r="F408" s="178"/>
      <c r="G408" s="178">
        <f>SUM(G409,G415,G417)</f>
        <v>150075000</v>
      </c>
      <c r="H408" s="178" t="b">
        <f>G408='[5]Pvt SP2D Pusdik'!B409</f>
        <v>1</v>
      </c>
      <c r="I408" s="178">
        <f>'[5]Pvt SP2D Pusdik'!C409</f>
        <v>57222125</v>
      </c>
      <c r="J408" s="178">
        <f>SUM(J409,J415,J417)</f>
        <v>92852875</v>
      </c>
      <c r="K408" s="178">
        <f>SUM(K409,K415,K417)</f>
        <v>0</v>
      </c>
      <c r="L408" s="178"/>
      <c r="M408" s="178"/>
      <c r="N408" s="178"/>
      <c r="O408" s="281" t="s">
        <v>506</v>
      </c>
      <c r="P408" s="281" t="s">
        <v>508</v>
      </c>
      <c r="Q408" s="146"/>
    </row>
    <row r="409" spans="1:17" ht="13.2" x14ac:dyDescent="0.25">
      <c r="A409" s="165" t="s">
        <v>355</v>
      </c>
      <c r="B409" s="179" t="s">
        <v>535</v>
      </c>
      <c r="C409" s="72" t="s">
        <v>25</v>
      </c>
      <c r="D409" s="71"/>
      <c r="E409" s="71"/>
      <c r="F409" s="73"/>
      <c r="G409" s="73">
        <f>SUM(G410:G414)</f>
        <v>40000000</v>
      </c>
      <c r="H409" s="73" t="b">
        <f>G409='[5]Pvt SP2D Pusdik'!B410</f>
        <v>1</v>
      </c>
      <c r="I409" s="73">
        <f>'[5]Pvt SP2D Pusdik'!C410</f>
        <v>3967100</v>
      </c>
      <c r="J409" s="73">
        <f>SUM(J410:J414)</f>
        <v>36032900</v>
      </c>
      <c r="K409" s="73">
        <f>SUM(K410:K414)</f>
        <v>0</v>
      </c>
      <c r="L409" s="73">
        <f t="shared" ref="K409:L409" si="244">L410</f>
        <v>0</v>
      </c>
      <c r="M409" s="73" t="e" cm="1">
        <f t="array" ref="M409">SUM(_xlfn._xlws.FILTER([6]!Draft_SPBY[Jumlah],[6]!Draft_SPBY[MAK4]=A409,0))</f>
        <v>#REF!</v>
      </c>
      <c r="N409" s="73" t="e">
        <f>L409-M409</f>
        <v>#REF!</v>
      </c>
      <c r="O409" s="281"/>
      <c r="P409" s="281"/>
      <c r="Q409" s="146"/>
    </row>
    <row r="410" spans="1:17" ht="13.2" x14ac:dyDescent="0.25">
      <c r="A410" s="165" t="s">
        <v>356</v>
      </c>
      <c r="B410" s="180"/>
      <c r="C410" s="181" t="s">
        <v>564</v>
      </c>
      <c r="D410" s="182">
        <v>280</v>
      </c>
      <c r="E410" s="182" t="s">
        <v>27</v>
      </c>
      <c r="F410" s="184">
        <v>75000</v>
      </c>
      <c r="G410" s="184">
        <f>ROUNDDOWN(D410*F410,-3)</f>
        <v>21000000</v>
      </c>
      <c r="H410" s="184" t="b">
        <f>G410='[5]Pvt SP2D Pusdik'!B411</f>
        <v>1</v>
      </c>
      <c r="I410" s="184">
        <f>'[5]Pvt SP2D Pusdik'!C411</f>
        <v>0</v>
      </c>
      <c r="J410" s="184">
        <f t="shared" ref="J410:K414" si="245">G410-I410</f>
        <v>21000000</v>
      </c>
      <c r="K410" s="184"/>
      <c r="L410" s="184"/>
      <c r="M410" s="184"/>
      <c r="N410" s="184"/>
      <c r="O410" s="281"/>
      <c r="P410" s="281"/>
      <c r="Q410" s="146"/>
    </row>
    <row r="411" spans="1:17" ht="13.2" x14ac:dyDescent="0.25">
      <c r="A411" s="165" t="s">
        <v>357</v>
      </c>
      <c r="B411" s="180"/>
      <c r="C411" s="181" t="s">
        <v>565</v>
      </c>
      <c r="D411" s="182">
        <v>4</v>
      </c>
      <c r="E411" s="182" t="s">
        <v>121</v>
      </c>
      <c r="F411" s="184">
        <v>1500000</v>
      </c>
      <c r="G411" s="184">
        <f>ROUNDDOWN(D411*F411,-3)</f>
        <v>6000000</v>
      </c>
      <c r="H411" s="184" t="b">
        <f>G411='[5]Pvt SP2D Pusdik'!B412</f>
        <v>1</v>
      </c>
      <c r="I411" s="184">
        <f>'[5]Pvt SP2D Pusdik'!C412</f>
        <v>1487100</v>
      </c>
      <c r="J411" s="184">
        <f t="shared" si="245"/>
        <v>4512900</v>
      </c>
      <c r="K411" s="184"/>
      <c r="L411" s="184">
        <f t="shared" ref="K411:L411" si="246">SUM(L412,L418,L420)</f>
        <v>0</v>
      </c>
      <c r="M411" s="184" t="e">
        <f t="shared" ref="M411:N411" si="247">SUM(M412,M418,M420)</f>
        <v>#REF!</v>
      </c>
      <c r="N411" s="184" t="e">
        <f t="shared" si="247"/>
        <v>#REF!</v>
      </c>
      <c r="O411" s="281"/>
      <c r="P411" s="281"/>
      <c r="Q411" s="146"/>
    </row>
    <row r="412" spans="1:17" ht="13.2" x14ac:dyDescent="0.25">
      <c r="A412" s="165" t="s">
        <v>358</v>
      </c>
      <c r="B412" s="180"/>
      <c r="C412" s="181" t="s">
        <v>566</v>
      </c>
      <c r="D412" s="182">
        <v>4</v>
      </c>
      <c r="E412" s="182" t="s">
        <v>121</v>
      </c>
      <c r="F412" s="184">
        <v>1500000</v>
      </c>
      <c r="G412" s="184">
        <f>ROUNDDOWN(D412*F412,-3)</f>
        <v>6000000</v>
      </c>
      <c r="H412" s="184" t="b">
        <f>G412='[5]Pvt SP2D Pusdik'!B413</f>
        <v>1</v>
      </c>
      <c r="I412" s="184">
        <f>'[5]Pvt SP2D Pusdik'!C413</f>
        <v>1500000</v>
      </c>
      <c r="J412" s="184">
        <f t="shared" si="245"/>
        <v>4500000</v>
      </c>
      <c r="K412" s="184"/>
      <c r="L412" s="184">
        <f t="shared" ref="K412:L412" si="248">SUM(L413:L417)</f>
        <v>0</v>
      </c>
      <c r="M412" s="184" t="e" cm="1">
        <f t="array" ref="M412">SUM(_xlfn._xlws.FILTER([6]!Draft_SPBY[Jumlah],[6]!Draft_SPBY[MAK4]=A412,0))</f>
        <v>#REF!</v>
      </c>
      <c r="N412" s="184" t="e">
        <f>L412-M412</f>
        <v>#REF!</v>
      </c>
      <c r="O412" s="281"/>
      <c r="P412" s="281"/>
      <c r="Q412" s="146"/>
    </row>
    <row r="413" spans="1:17" ht="13.2" x14ac:dyDescent="0.25">
      <c r="A413" s="165" t="s">
        <v>359</v>
      </c>
      <c r="B413" s="180"/>
      <c r="C413" s="181" t="s">
        <v>567</v>
      </c>
      <c r="D413" s="182">
        <v>4</v>
      </c>
      <c r="E413" s="182" t="s">
        <v>121</v>
      </c>
      <c r="F413" s="184">
        <v>1000000</v>
      </c>
      <c r="G413" s="184">
        <f>ROUNDDOWN(D413*F413,-3)</f>
        <v>4000000</v>
      </c>
      <c r="H413" s="184" t="b">
        <f>G413='[5]Pvt SP2D Pusdik'!B414</f>
        <v>1</v>
      </c>
      <c r="I413" s="184">
        <f>'[5]Pvt SP2D Pusdik'!C414</f>
        <v>980000</v>
      </c>
      <c r="J413" s="184">
        <f t="shared" si="245"/>
        <v>3020000</v>
      </c>
      <c r="K413" s="184"/>
      <c r="L413" s="184"/>
      <c r="M413" s="184"/>
      <c r="N413" s="184"/>
      <c r="O413" s="281"/>
      <c r="P413" s="281"/>
      <c r="Q413" s="146"/>
    </row>
    <row r="414" spans="1:17" ht="13.2" x14ac:dyDescent="0.25">
      <c r="A414" s="165" t="s">
        <v>834</v>
      </c>
      <c r="B414" s="180"/>
      <c r="C414" s="181" t="s">
        <v>784</v>
      </c>
      <c r="D414" s="182">
        <v>12</v>
      </c>
      <c r="E414" s="182" t="s">
        <v>60</v>
      </c>
      <c r="F414" s="184">
        <v>250000</v>
      </c>
      <c r="G414" s="184">
        <f>ROUNDDOWN(D414*F414,-3)</f>
        <v>3000000</v>
      </c>
      <c r="H414" s="184" t="b">
        <f>G414='[5]Pvt SP2D Pusdik'!B415</f>
        <v>1</v>
      </c>
      <c r="I414" s="184">
        <f>'[5]Pvt SP2D Pusdik'!C415</f>
        <v>0</v>
      </c>
      <c r="J414" s="184">
        <f t="shared" si="245"/>
        <v>3000000</v>
      </c>
      <c r="K414" s="184"/>
      <c r="L414" s="184"/>
      <c r="M414" s="184"/>
      <c r="N414" s="184"/>
      <c r="O414" s="281"/>
      <c r="P414" s="281"/>
      <c r="Q414" s="146"/>
    </row>
    <row r="415" spans="1:17" ht="13.2" x14ac:dyDescent="0.25">
      <c r="A415" s="165" t="s">
        <v>360</v>
      </c>
      <c r="B415" s="186" t="s">
        <v>536</v>
      </c>
      <c r="C415" s="77" t="s">
        <v>74</v>
      </c>
      <c r="D415" s="76"/>
      <c r="E415" s="76"/>
      <c r="F415" s="78"/>
      <c r="G415" s="78">
        <f>G416</f>
        <v>1000000</v>
      </c>
      <c r="H415" s="78" t="b">
        <f>G415='[5]Pvt SP2D Pusdik'!B416</f>
        <v>1</v>
      </c>
      <c r="I415" s="78">
        <f>'[5]Pvt SP2D Pusdik'!C416</f>
        <v>831320</v>
      </c>
      <c r="J415" s="78">
        <f>J416</f>
        <v>168680</v>
      </c>
      <c r="K415" s="78">
        <f>K416</f>
        <v>0</v>
      </c>
      <c r="L415" s="78"/>
      <c r="M415" s="78"/>
      <c r="N415" s="78"/>
      <c r="O415" s="281"/>
      <c r="P415" s="281"/>
      <c r="Q415" s="146"/>
    </row>
    <row r="416" spans="1:17" ht="13.2" x14ac:dyDescent="0.25">
      <c r="A416" s="165" t="s">
        <v>361</v>
      </c>
      <c r="B416" s="180"/>
      <c r="C416" s="181" t="s">
        <v>835</v>
      </c>
      <c r="D416" s="182">
        <v>4</v>
      </c>
      <c r="E416" s="182" t="s">
        <v>121</v>
      </c>
      <c r="F416" s="184">
        <v>250000</v>
      </c>
      <c r="G416" s="184">
        <f>ROUNDDOWN(D416*F416,-3)</f>
        <v>1000000</v>
      </c>
      <c r="H416" s="184" t="b">
        <f>G416='[5]Pvt SP2D Pusdik'!B417</f>
        <v>1</v>
      </c>
      <c r="I416" s="184">
        <f>'[5]Pvt SP2D Pusdik'!C417</f>
        <v>831320</v>
      </c>
      <c r="J416" s="184">
        <f>G416-I416</f>
        <v>168680</v>
      </c>
      <c r="K416" s="184"/>
      <c r="L416" s="184"/>
      <c r="M416" s="184"/>
      <c r="N416" s="184"/>
      <c r="O416" s="281"/>
      <c r="P416" s="281"/>
      <c r="Q416" s="146"/>
    </row>
    <row r="417" spans="1:17" ht="13.2" x14ac:dyDescent="0.25">
      <c r="A417" s="165" t="s">
        <v>362</v>
      </c>
      <c r="B417" s="186" t="s">
        <v>537</v>
      </c>
      <c r="C417" s="77" t="s">
        <v>36</v>
      </c>
      <c r="D417" s="76"/>
      <c r="E417" s="76"/>
      <c r="F417" s="78"/>
      <c r="G417" s="78">
        <f>G418</f>
        <v>109075000</v>
      </c>
      <c r="H417" s="78" t="b">
        <f>G417='[5]Pvt SP2D Pusdik'!B418</f>
        <v>1</v>
      </c>
      <c r="I417" s="78">
        <f>'[5]Pvt SP2D Pusdik'!C418</f>
        <v>52423705</v>
      </c>
      <c r="J417" s="78">
        <f>J418</f>
        <v>56651295</v>
      </c>
      <c r="K417" s="78">
        <f>K418</f>
        <v>0</v>
      </c>
      <c r="L417" s="78"/>
      <c r="M417" s="78"/>
      <c r="N417" s="78"/>
      <c r="O417" s="281"/>
      <c r="P417" s="281"/>
      <c r="Q417" s="146"/>
    </row>
    <row r="418" spans="1:17" ht="13.2" x14ac:dyDescent="0.25">
      <c r="A418" s="165" t="s">
        <v>363</v>
      </c>
      <c r="B418" s="180"/>
      <c r="C418" s="181" t="s">
        <v>836</v>
      </c>
      <c r="D418" s="182">
        <v>18</v>
      </c>
      <c r="E418" s="182" t="s">
        <v>27</v>
      </c>
      <c r="F418" s="184">
        <v>6059723</v>
      </c>
      <c r="G418" s="184">
        <f>ROUNDDOWN(D418*F418,-3)</f>
        <v>109075000</v>
      </c>
      <c r="H418" s="184" t="b">
        <f>G418='[5]Pvt SP2D Pusdik'!B419</f>
        <v>1</v>
      </c>
      <c r="I418" s="184">
        <f>'[5]Pvt SP2D Pusdik'!C419</f>
        <v>52423705</v>
      </c>
      <c r="J418" s="184">
        <f>G418-I418</f>
        <v>56651295</v>
      </c>
      <c r="K418" s="184"/>
      <c r="L418" s="184">
        <f t="shared" ref="K418:L418" si="249">L419</f>
        <v>0</v>
      </c>
      <c r="M418" s="184" t="e" cm="1">
        <f t="array" ref="M418">SUM(_xlfn._xlws.FILTER([6]!Draft_SPBY[Jumlah],[6]!Draft_SPBY[MAK4]=A418,0))</f>
        <v>#REF!</v>
      </c>
      <c r="N418" s="184" t="e">
        <f>L418-M418</f>
        <v>#REF!</v>
      </c>
      <c r="O418" s="281"/>
      <c r="P418" s="281"/>
      <c r="Q418" s="146"/>
    </row>
    <row r="419" spans="1:17" ht="13.2" x14ac:dyDescent="0.25">
      <c r="A419" s="165" t="s">
        <v>364</v>
      </c>
      <c r="B419" s="187" t="s">
        <v>39</v>
      </c>
      <c r="C419" s="188" t="s">
        <v>837</v>
      </c>
      <c r="D419" s="189"/>
      <c r="E419" s="189"/>
      <c r="F419" s="190"/>
      <c r="G419" s="190">
        <f>SUM(G420,G426,G429,G431)</f>
        <v>166238000</v>
      </c>
      <c r="H419" s="190" t="b">
        <f>G419='[5]Pvt SP2D Pusdik'!B420</f>
        <v>1</v>
      </c>
      <c r="I419" s="190">
        <f>'[5]Pvt SP2D Pusdik'!C420</f>
        <v>59996432</v>
      </c>
      <c r="J419" s="190">
        <f>SUM(J420,J426,J429,J431)</f>
        <v>106241568</v>
      </c>
      <c r="K419" s="190">
        <f>SUM(K420,K426,K429,K431)</f>
        <v>0</v>
      </c>
      <c r="L419" s="190"/>
      <c r="M419" s="190"/>
      <c r="N419" s="190"/>
      <c r="O419" s="281" t="s">
        <v>506</v>
      </c>
      <c r="P419" s="281" t="s">
        <v>508</v>
      </c>
      <c r="Q419" s="146"/>
    </row>
    <row r="420" spans="1:17" ht="13.2" x14ac:dyDescent="0.25">
      <c r="A420" s="165" t="s">
        <v>365</v>
      </c>
      <c r="B420" s="186" t="s">
        <v>535</v>
      </c>
      <c r="C420" s="77" t="s">
        <v>25</v>
      </c>
      <c r="D420" s="76"/>
      <c r="E420" s="76"/>
      <c r="F420" s="78"/>
      <c r="G420" s="78">
        <f>SUM(G421:G425)</f>
        <v>33500000</v>
      </c>
      <c r="H420" s="78" t="b">
        <f>G420='[5]Pvt SP2D Pusdik'!B421</f>
        <v>1</v>
      </c>
      <c r="I420" s="78">
        <f>'[5]Pvt SP2D Pusdik'!C421</f>
        <v>11125300</v>
      </c>
      <c r="J420" s="78">
        <f>SUM(J421:J425)</f>
        <v>22374700</v>
      </c>
      <c r="K420" s="78">
        <f>SUM(K421:K425)</f>
        <v>0</v>
      </c>
      <c r="L420" s="78">
        <f t="shared" ref="K420:L420" si="250">L421</f>
        <v>0</v>
      </c>
      <c r="M420" s="78" t="e" cm="1">
        <f t="array" ref="M420">SUM(_xlfn._xlws.FILTER([6]!Draft_SPBY[Jumlah],[6]!Draft_SPBY[MAK4]=A420,0))</f>
        <v>#REF!</v>
      </c>
      <c r="N420" s="78" t="e">
        <f>L420-M420</f>
        <v>#REF!</v>
      </c>
      <c r="O420" s="281"/>
      <c r="P420" s="281"/>
      <c r="Q420" s="146"/>
    </row>
    <row r="421" spans="1:17" ht="13.2" x14ac:dyDescent="0.25">
      <c r="A421" s="165" t="s">
        <v>366</v>
      </c>
      <c r="B421" s="180"/>
      <c r="C421" s="181" t="s">
        <v>564</v>
      </c>
      <c r="D421" s="182">
        <v>180</v>
      </c>
      <c r="E421" s="182" t="s">
        <v>27</v>
      </c>
      <c r="F421" s="184">
        <v>75000</v>
      </c>
      <c r="G421" s="184">
        <f>ROUNDDOWN(D421*F421,-3)</f>
        <v>13500000</v>
      </c>
      <c r="H421" s="184" t="b">
        <f>G421='[5]Pvt SP2D Pusdik'!B422</f>
        <v>1</v>
      </c>
      <c r="I421" s="184">
        <f>'[5]Pvt SP2D Pusdik'!C422</f>
        <v>3228000</v>
      </c>
      <c r="J421" s="184">
        <f t="shared" ref="J421:K425" si="251">G421-I421</f>
        <v>10272000</v>
      </c>
      <c r="K421" s="184"/>
      <c r="L421" s="184"/>
      <c r="M421" s="184"/>
      <c r="N421" s="184"/>
      <c r="O421" s="281"/>
      <c r="P421" s="281"/>
      <c r="Q421" s="146"/>
    </row>
    <row r="422" spans="1:17" ht="13.2" x14ac:dyDescent="0.25">
      <c r="A422" s="165" t="s">
        <v>367</v>
      </c>
      <c r="B422" s="180"/>
      <c r="C422" s="181" t="s">
        <v>565</v>
      </c>
      <c r="D422" s="182">
        <v>4</v>
      </c>
      <c r="E422" s="182" t="s">
        <v>121</v>
      </c>
      <c r="F422" s="184">
        <v>1500000</v>
      </c>
      <c r="G422" s="184">
        <f>ROUNDDOWN(D422*F422,-3)</f>
        <v>6000000</v>
      </c>
      <c r="H422" s="184" t="b">
        <f>G422='[5]Pvt SP2D Pusdik'!B423</f>
        <v>1</v>
      </c>
      <c r="I422" s="184">
        <f>'[5]Pvt SP2D Pusdik'!C423</f>
        <v>2981300</v>
      </c>
      <c r="J422" s="184">
        <f t="shared" si="251"/>
        <v>3018700</v>
      </c>
      <c r="K422" s="184"/>
      <c r="L422" s="184">
        <f t="shared" ref="K422:N422" si="252">L423</f>
        <v>0</v>
      </c>
      <c r="M422" s="184" t="e">
        <f t="shared" si="252"/>
        <v>#REF!</v>
      </c>
      <c r="N422" s="184" t="e">
        <f t="shared" si="252"/>
        <v>#REF!</v>
      </c>
      <c r="O422" s="281"/>
      <c r="P422" s="281"/>
      <c r="Q422" s="146"/>
    </row>
    <row r="423" spans="1:17" ht="13.2" x14ac:dyDescent="0.25">
      <c r="A423" s="165" t="s">
        <v>368</v>
      </c>
      <c r="B423" s="180"/>
      <c r="C423" s="181" t="s">
        <v>566</v>
      </c>
      <c r="D423" s="182">
        <v>4</v>
      </c>
      <c r="E423" s="182" t="s">
        <v>121</v>
      </c>
      <c r="F423" s="184">
        <v>1500000</v>
      </c>
      <c r="G423" s="184">
        <f>ROUNDDOWN(D423*F423,-3)</f>
        <v>6000000</v>
      </c>
      <c r="H423" s="184" t="b">
        <f>G423='[5]Pvt SP2D Pusdik'!B424</f>
        <v>1</v>
      </c>
      <c r="I423" s="184">
        <f>'[5]Pvt SP2D Pusdik'!C424</f>
        <v>3000000</v>
      </c>
      <c r="J423" s="184">
        <f t="shared" si="251"/>
        <v>3000000</v>
      </c>
      <c r="K423" s="184"/>
      <c r="L423" s="184">
        <f t="shared" ref="K423:L423" si="253">SUM(L424,L430)</f>
        <v>0</v>
      </c>
      <c r="M423" s="184" t="e">
        <f t="shared" ref="M423:N423" si="254">SUM(M424,M430)</f>
        <v>#REF!</v>
      </c>
      <c r="N423" s="184" t="e">
        <f t="shared" si="254"/>
        <v>#REF!</v>
      </c>
      <c r="O423" s="281"/>
      <c r="P423" s="281"/>
      <c r="Q423" s="146"/>
    </row>
    <row r="424" spans="1:17" ht="13.2" x14ac:dyDescent="0.25">
      <c r="A424" s="165" t="s">
        <v>369</v>
      </c>
      <c r="B424" s="180"/>
      <c r="C424" s="181" t="s">
        <v>567</v>
      </c>
      <c r="D424" s="182">
        <v>4</v>
      </c>
      <c r="E424" s="182" t="s">
        <v>121</v>
      </c>
      <c r="F424" s="184">
        <v>1000000</v>
      </c>
      <c r="G424" s="184">
        <f>ROUNDDOWN(D424*F424,-3)</f>
        <v>4000000</v>
      </c>
      <c r="H424" s="184" t="b">
        <f>G424='[5]Pvt SP2D Pusdik'!B425</f>
        <v>1</v>
      </c>
      <c r="I424" s="184">
        <f>'[5]Pvt SP2D Pusdik'!C425</f>
        <v>1916000</v>
      </c>
      <c r="J424" s="184">
        <f t="shared" si="251"/>
        <v>2084000</v>
      </c>
      <c r="K424" s="184"/>
      <c r="L424" s="184">
        <f t="shared" ref="K424:L424" si="255">SUM(L425:L429)</f>
        <v>0</v>
      </c>
      <c r="M424" s="184" t="e" cm="1">
        <f t="array" ref="M424">SUM(_xlfn._xlws.FILTER([6]!Draft_SPBY[Jumlah],[6]!Draft_SPBY[MAK4]=A424,0))</f>
        <v>#REF!</v>
      </c>
      <c r="N424" s="184" t="e">
        <f>L424-M424</f>
        <v>#REF!</v>
      </c>
      <c r="O424" s="281"/>
      <c r="P424" s="281"/>
      <c r="Q424" s="146"/>
    </row>
    <row r="425" spans="1:17" ht="13.2" x14ac:dyDescent="0.25">
      <c r="A425" s="165" t="s">
        <v>370</v>
      </c>
      <c r="B425" s="180"/>
      <c r="C425" s="181" t="s">
        <v>838</v>
      </c>
      <c r="D425" s="182">
        <v>8</v>
      </c>
      <c r="E425" s="182" t="s">
        <v>60</v>
      </c>
      <c r="F425" s="184">
        <v>500000</v>
      </c>
      <c r="G425" s="184">
        <f>ROUNDDOWN(D425*F425,-3)</f>
        <v>4000000</v>
      </c>
      <c r="H425" s="184" t="b">
        <f>G425='[5]Pvt SP2D Pusdik'!B426</f>
        <v>1</v>
      </c>
      <c r="I425" s="184">
        <f>'[5]Pvt SP2D Pusdik'!C426</f>
        <v>0</v>
      </c>
      <c r="J425" s="184">
        <f t="shared" si="251"/>
        <v>4000000</v>
      </c>
      <c r="K425" s="184"/>
      <c r="L425" s="184"/>
      <c r="M425" s="184"/>
      <c r="N425" s="184"/>
      <c r="O425" s="281"/>
      <c r="P425" s="281"/>
      <c r="Q425" s="146"/>
    </row>
    <row r="426" spans="1:17" ht="13.2" x14ac:dyDescent="0.25">
      <c r="A426" s="165" t="s">
        <v>371</v>
      </c>
      <c r="B426" s="186" t="s">
        <v>536</v>
      </c>
      <c r="C426" s="77" t="s">
        <v>74</v>
      </c>
      <c r="D426" s="76"/>
      <c r="E426" s="76"/>
      <c r="F426" s="78"/>
      <c r="G426" s="78">
        <f>SUM(G427:G428)</f>
        <v>31000000</v>
      </c>
      <c r="H426" s="78" t="b">
        <f>G426='[5]Pvt SP2D Pusdik'!B427</f>
        <v>1</v>
      </c>
      <c r="I426" s="78">
        <f>'[5]Pvt SP2D Pusdik'!C427</f>
        <v>994372</v>
      </c>
      <c r="J426" s="78">
        <f>SUM(J427:J428)</f>
        <v>30005628</v>
      </c>
      <c r="K426" s="78">
        <f>SUM(K427:K428)</f>
        <v>0</v>
      </c>
      <c r="L426" s="78"/>
      <c r="M426" s="78"/>
      <c r="N426" s="78"/>
      <c r="O426" s="281"/>
      <c r="P426" s="281"/>
      <c r="Q426" s="146"/>
    </row>
    <row r="427" spans="1:17" ht="13.2" x14ac:dyDescent="0.25">
      <c r="A427" s="165" t="s">
        <v>372</v>
      </c>
      <c r="B427" s="180"/>
      <c r="C427" s="181" t="s">
        <v>835</v>
      </c>
      <c r="D427" s="182">
        <v>4</v>
      </c>
      <c r="E427" s="182" t="s">
        <v>121</v>
      </c>
      <c r="F427" s="184">
        <v>250000</v>
      </c>
      <c r="G427" s="184">
        <f>ROUNDDOWN(D427*F427,-3)</f>
        <v>1000000</v>
      </c>
      <c r="H427" s="184" t="b">
        <f>G427='[5]Pvt SP2D Pusdik'!B428</f>
        <v>1</v>
      </c>
      <c r="I427" s="184">
        <f>'[5]Pvt SP2D Pusdik'!C428</f>
        <v>994372</v>
      </c>
      <c r="J427" s="184">
        <f t="shared" ref="J427:K428" si="256">G427-I427</f>
        <v>5628</v>
      </c>
      <c r="K427" s="184"/>
      <c r="L427" s="184"/>
      <c r="M427" s="184"/>
      <c r="N427" s="184"/>
      <c r="O427" s="281"/>
      <c r="P427" s="281"/>
      <c r="Q427" s="146"/>
    </row>
    <row r="428" spans="1:17" ht="13.2" x14ac:dyDescent="0.25">
      <c r="A428" s="165" t="s">
        <v>839</v>
      </c>
      <c r="B428" s="180"/>
      <c r="C428" s="181" t="s">
        <v>840</v>
      </c>
      <c r="D428" s="182">
        <v>2</v>
      </c>
      <c r="E428" s="182" t="s">
        <v>121</v>
      </c>
      <c r="F428" s="184">
        <v>15000000</v>
      </c>
      <c r="G428" s="184">
        <f>ROUNDDOWN(D428*F428,-3)</f>
        <v>30000000</v>
      </c>
      <c r="H428" s="184" t="b">
        <f>G428='[5]Pvt SP2D Pusdik'!B429</f>
        <v>1</v>
      </c>
      <c r="I428" s="184">
        <f>'[5]Pvt SP2D Pusdik'!C429</f>
        <v>0</v>
      </c>
      <c r="J428" s="184">
        <f t="shared" si="256"/>
        <v>30000000</v>
      </c>
      <c r="K428" s="184"/>
      <c r="L428" s="184"/>
      <c r="M428" s="184"/>
      <c r="N428" s="184"/>
      <c r="O428" s="281"/>
      <c r="P428" s="281"/>
      <c r="Q428" s="146"/>
    </row>
    <row r="429" spans="1:17" ht="13.2" x14ac:dyDescent="0.25">
      <c r="A429" s="165" t="s">
        <v>841</v>
      </c>
      <c r="B429" s="192" t="s">
        <v>539</v>
      </c>
      <c r="C429" s="80" t="s">
        <v>32</v>
      </c>
      <c r="D429" s="79"/>
      <c r="E429" s="79"/>
      <c r="F429" s="81"/>
      <c r="G429" s="81">
        <f>G430</f>
        <v>10000000</v>
      </c>
      <c r="H429" s="81" t="b">
        <f>G429='[5]Pvt SP2D Pusdik'!B430</f>
        <v>1</v>
      </c>
      <c r="I429" s="81">
        <f>'[5]Pvt SP2D Pusdik'!C430</f>
        <v>0</v>
      </c>
      <c r="J429" s="81">
        <f>J430</f>
        <v>10000000</v>
      </c>
      <c r="K429" s="81">
        <f>K430</f>
        <v>0</v>
      </c>
      <c r="L429" s="81"/>
      <c r="M429" s="81"/>
      <c r="N429" s="81"/>
      <c r="O429" s="281"/>
      <c r="P429" s="281"/>
      <c r="Q429" s="146"/>
    </row>
    <row r="430" spans="1:17" ht="13.2" x14ac:dyDescent="0.25">
      <c r="A430" s="165" t="s">
        <v>842</v>
      </c>
      <c r="B430" s="180"/>
      <c r="C430" s="181" t="s">
        <v>568</v>
      </c>
      <c r="D430" s="182">
        <v>10</v>
      </c>
      <c r="E430" s="182" t="s">
        <v>34</v>
      </c>
      <c r="F430" s="184">
        <v>1000000</v>
      </c>
      <c r="G430" s="184">
        <f>ROUNDDOWN(D430*F430,-3)</f>
        <v>10000000</v>
      </c>
      <c r="H430" s="184" t="b">
        <f>G430='[5]Pvt SP2D Pusdik'!B431</f>
        <v>1</v>
      </c>
      <c r="I430" s="184">
        <f>'[5]Pvt SP2D Pusdik'!C431</f>
        <v>0</v>
      </c>
      <c r="J430" s="184">
        <f>G430-I430</f>
        <v>10000000</v>
      </c>
      <c r="K430" s="184"/>
      <c r="L430" s="184">
        <f t="shared" ref="K430:L430" si="257">L431</f>
        <v>0</v>
      </c>
      <c r="M430" s="184" t="e" cm="1">
        <f t="array" ref="M430">SUM(_xlfn._xlws.FILTER([6]!Draft_SPBY[Jumlah],[6]!Draft_SPBY[MAK4]=A430,0))</f>
        <v>#REF!</v>
      </c>
      <c r="N430" s="184" t="e">
        <f>L430-M430</f>
        <v>#REF!</v>
      </c>
      <c r="O430" s="281"/>
      <c r="P430" s="281"/>
      <c r="Q430" s="146"/>
    </row>
    <row r="431" spans="1:17" ht="13.2" x14ac:dyDescent="0.25">
      <c r="A431" s="165" t="s">
        <v>373</v>
      </c>
      <c r="B431" s="186" t="s">
        <v>537</v>
      </c>
      <c r="C431" s="77" t="s">
        <v>36</v>
      </c>
      <c r="D431" s="76"/>
      <c r="E431" s="76"/>
      <c r="F431" s="78"/>
      <c r="G431" s="78">
        <f>G432</f>
        <v>91738000</v>
      </c>
      <c r="H431" s="78" t="b">
        <f>G431='[5]Pvt SP2D Pusdik'!B432</f>
        <v>1</v>
      </c>
      <c r="I431" s="78">
        <f>'[5]Pvt SP2D Pusdik'!C432</f>
        <v>47876760</v>
      </c>
      <c r="J431" s="78">
        <f>J432</f>
        <v>43861240</v>
      </c>
      <c r="K431" s="78">
        <f>K432</f>
        <v>0</v>
      </c>
      <c r="L431" s="78"/>
      <c r="M431" s="78"/>
      <c r="N431" s="78"/>
      <c r="O431" s="281"/>
      <c r="P431" s="281"/>
      <c r="Q431" s="146"/>
    </row>
    <row r="432" spans="1:17" ht="13.2" x14ac:dyDescent="0.25">
      <c r="A432" s="165" t="s">
        <v>374</v>
      </c>
      <c r="B432" s="180"/>
      <c r="C432" s="181" t="s">
        <v>843</v>
      </c>
      <c r="D432" s="182">
        <v>20</v>
      </c>
      <c r="E432" s="182" t="s">
        <v>27</v>
      </c>
      <c r="F432" s="184">
        <v>4586900</v>
      </c>
      <c r="G432" s="184">
        <f>ROUNDDOWN(D432*F432,-3)</f>
        <v>91738000</v>
      </c>
      <c r="H432" s="184" t="b">
        <f>G432='[5]Pvt SP2D Pusdik'!B433</f>
        <v>1</v>
      </c>
      <c r="I432" s="184">
        <f>'[5]Pvt SP2D Pusdik'!C433</f>
        <v>47876760</v>
      </c>
      <c r="J432" s="184">
        <f>G432-I432</f>
        <v>43861240</v>
      </c>
      <c r="K432" s="184"/>
      <c r="L432" s="184">
        <f t="shared" ref="K432:N432" si="258">L433</f>
        <v>0</v>
      </c>
      <c r="M432" s="184" t="e">
        <f t="shared" si="258"/>
        <v>#REF!</v>
      </c>
      <c r="N432" s="184" t="e">
        <f t="shared" si="258"/>
        <v>#REF!</v>
      </c>
      <c r="O432" s="281"/>
      <c r="P432" s="281"/>
      <c r="Q432" s="146"/>
    </row>
    <row r="433" spans="1:17" ht="13.2" x14ac:dyDescent="0.25">
      <c r="A433" s="165" t="s">
        <v>375</v>
      </c>
      <c r="B433" s="175" t="s">
        <v>92</v>
      </c>
      <c r="C433" s="176" t="s">
        <v>844</v>
      </c>
      <c r="D433" s="177"/>
      <c r="E433" s="177"/>
      <c r="F433" s="178"/>
      <c r="G433" s="178">
        <f>SUM(G434,G440,G442)</f>
        <v>330540000</v>
      </c>
      <c r="H433" s="178" t="b">
        <f>G433='[5]Pvt SP2D Pusdik'!B434</f>
        <v>1</v>
      </c>
      <c r="I433" s="178">
        <f>'[5]Pvt SP2D Pusdik'!C434</f>
        <v>0</v>
      </c>
      <c r="J433" s="178">
        <f>SUM(J434,J440,J442)</f>
        <v>330540000</v>
      </c>
      <c r="K433" s="178">
        <f>SUM(K434,K440,K442)</f>
        <v>0</v>
      </c>
      <c r="L433" s="178">
        <f t="shared" ref="K433:L433" si="259">SUM(L434,L444,L454,L465,L475,L485,L495)</f>
        <v>0</v>
      </c>
      <c r="M433" s="178" t="e">
        <f t="shared" ref="M433:N433" si="260">SUM(M434,M444,M454,M465,M475,M485,M495)</f>
        <v>#REF!</v>
      </c>
      <c r="N433" s="178" t="e">
        <f t="shared" si="260"/>
        <v>#REF!</v>
      </c>
      <c r="O433" s="281" t="s">
        <v>506</v>
      </c>
      <c r="P433" s="281" t="s">
        <v>508</v>
      </c>
      <c r="Q433" s="146"/>
    </row>
    <row r="434" spans="1:17" ht="13.2" x14ac:dyDescent="0.25">
      <c r="A434" s="165" t="s">
        <v>845</v>
      </c>
      <c r="B434" s="179" t="s">
        <v>535</v>
      </c>
      <c r="C434" s="72" t="s">
        <v>25</v>
      </c>
      <c r="D434" s="71"/>
      <c r="E434" s="71"/>
      <c r="F434" s="73"/>
      <c r="G434" s="73">
        <f>SUM(G435:G439)</f>
        <v>46000000</v>
      </c>
      <c r="H434" s="73" t="b">
        <f>G434='[5]Pvt SP2D Pusdik'!B435</f>
        <v>1</v>
      </c>
      <c r="I434" s="73">
        <f>'[5]Pvt SP2D Pusdik'!C435</f>
        <v>0</v>
      </c>
      <c r="J434" s="73">
        <f>SUM(J435:J439)</f>
        <v>46000000</v>
      </c>
      <c r="K434" s="73">
        <f>SUM(K435:K439)</f>
        <v>0</v>
      </c>
      <c r="L434" s="73">
        <f t="shared" ref="K434:L434" si="261">SUM(L435,L440,L442)</f>
        <v>0</v>
      </c>
      <c r="M434" s="73" t="e">
        <f t="shared" ref="M434:N434" si="262">SUM(M435,M440,M442)</f>
        <v>#REF!</v>
      </c>
      <c r="N434" s="73" t="e">
        <f t="shared" si="262"/>
        <v>#REF!</v>
      </c>
      <c r="O434" s="281"/>
      <c r="P434" s="281"/>
      <c r="Q434" s="146"/>
    </row>
    <row r="435" spans="1:17" ht="13.2" x14ac:dyDescent="0.25">
      <c r="A435" s="165" t="s">
        <v>846</v>
      </c>
      <c r="B435" s="180"/>
      <c r="C435" s="181" t="s">
        <v>564</v>
      </c>
      <c r="D435" s="182">
        <v>280</v>
      </c>
      <c r="E435" s="182" t="s">
        <v>27</v>
      </c>
      <c r="F435" s="184">
        <v>75000</v>
      </c>
      <c r="G435" s="184">
        <f>ROUNDDOWN(D435*F435,-3)</f>
        <v>21000000</v>
      </c>
      <c r="H435" s="184" t="b">
        <f>G435='[5]Pvt SP2D Pusdik'!B436</f>
        <v>1</v>
      </c>
      <c r="I435" s="184">
        <f>'[5]Pvt SP2D Pusdik'!C436</f>
        <v>0</v>
      </c>
      <c r="J435" s="184">
        <f t="shared" ref="J435:K439" si="263">G435-I435</f>
        <v>21000000</v>
      </c>
      <c r="K435" s="184"/>
      <c r="L435" s="184">
        <f t="shared" ref="K435:L435" si="264">SUM(L436:L439)</f>
        <v>0</v>
      </c>
      <c r="M435" s="184" t="e" cm="1">
        <f t="array" ref="M435">SUM(_xlfn._xlws.FILTER([6]!Draft_SPBY[Jumlah],[6]!Draft_SPBY[MAK4]=A435,0))</f>
        <v>#REF!</v>
      </c>
      <c r="N435" s="184" t="e">
        <f>L435-M435</f>
        <v>#REF!</v>
      </c>
      <c r="O435" s="281"/>
      <c r="P435" s="281"/>
      <c r="Q435" s="146"/>
    </row>
    <row r="436" spans="1:17" ht="13.2" x14ac:dyDescent="0.25">
      <c r="A436" s="165" t="s">
        <v>847</v>
      </c>
      <c r="B436" s="180"/>
      <c r="C436" s="181" t="s">
        <v>565</v>
      </c>
      <c r="D436" s="182">
        <v>5</v>
      </c>
      <c r="E436" s="182" t="s">
        <v>121</v>
      </c>
      <c r="F436" s="184">
        <v>1500000</v>
      </c>
      <c r="G436" s="184">
        <f>ROUNDDOWN(D436*F436,-3)</f>
        <v>7500000</v>
      </c>
      <c r="H436" s="184" t="b">
        <f>G436='[5]Pvt SP2D Pusdik'!B437</f>
        <v>1</v>
      </c>
      <c r="I436" s="184">
        <f>'[5]Pvt SP2D Pusdik'!C437</f>
        <v>0</v>
      </c>
      <c r="J436" s="184">
        <f t="shared" si="263"/>
        <v>7500000</v>
      </c>
      <c r="K436" s="184"/>
      <c r="L436" s="184"/>
      <c r="M436" s="184"/>
      <c r="N436" s="184"/>
      <c r="O436" s="281"/>
      <c r="P436" s="281"/>
      <c r="Q436" s="146"/>
    </row>
    <row r="437" spans="1:17" ht="13.2" x14ac:dyDescent="0.25">
      <c r="A437" s="165" t="s">
        <v>848</v>
      </c>
      <c r="B437" s="180"/>
      <c r="C437" s="181" t="s">
        <v>566</v>
      </c>
      <c r="D437" s="182">
        <v>4</v>
      </c>
      <c r="E437" s="182" t="s">
        <v>121</v>
      </c>
      <c r="F437" s="184">
        <v>1500000</v>
      </c>
      <c r="G437" s="184">
        <f>ROUNDDOWN(D437*F437,-3)</f>
        <v>6000000</v>
      </c>
      <c r="H437" s="184" t="b">
        <f>G437='[5]Pvt SP2D Pusdik'!B438</f>
        <v>1</v>
      </c>
      <c r="I437" s="184">
        <f>'[5]Pvt SP2D Pusdik'!C438</f>
        <v>0</v>
      </c>
      <c r="J437" s="184">
        <f t="shared" si="263"/>
        <v>6000000</v>
      </c>
      <c r="K437" s="184"/>
      <c r="L437" s="184"/>
      <c r="M437" s="184"/>
      <c r="N437" s="184"/>
      <c r="O437" s="281"/>
      <c r="P437" s="281"/>
      <c r="Q437" s="146"/>
    </row>
    <row r="438" spans="1:17" ht="13.2" x14ac:dyDescent="0.25">
      <c r="A438" s="165" t="s">
        <v>849</v>
      </c>
      <c r="B438" s="180"/>
      <c r="C438" s="181" t="s">
        <v>567</v>
      </c>
      <c r="D438" s="182">
        <v>4</v>
      </c>
      <c r="E438" s="182" t="s">
        <v>121</v>
      </c>
      <c r="F438" s="184">
        <v>1000000</v>
      </c>
      <c r="G438" s="184">
        <f>ROUNDDOWN(D438*F438,-3)</f>
        <v>4000000</v>
      </c>
      <c r="H438" s="184" t="b">
        <f>G438='[5]Pvt SP2D Pusdik'!B439</f>
        <v>1</v>
      </c>
      <c r="I438" s="184">
        <f>'[5]Pvt SP2D Pusdik'!C439</f>
        <v>0</v>
      </c>
      <c r="J438" s="184">
        <f t="shared" si="263"/>
        <v>4000000</v>
      </c>
      <c r="K438" s="184"/>
      <c r="L438" s="184"/>
      <c r="M438" s="184"/>
      <c r="N438" s="184"/>
      <c r="O438" s="281"/>
      <c r="P438" s="281"/>
      <c r="Q438" s="146"/>
    </row>
    <row r="439" spans="1:17" ht="13.2" x14ac:dyDescent="0.25">
      <c r="A439" s="165" t="s">
        <v>850</v>
      </c>
      <c r="B439" s="180"/>
      <c r="C439" s="181" t="s">
        <v>784</v>
      </c>
      <c r="D439" s="182">
        <v>30</v>
      </c>
      <c r="E439" s="182" t="s">
        <v>60</v>
      </c>
      <c r="F439" s="184">
        <v>250000</v>
      </c>
      <c r="G439" s="184">
        <f>ROUNDDOWN(D439*F439,-3)</f>
        <v>7500000</v>
      </c>
      <c r="H439" s="184" t="b">
        <f>G439='[5]Pvt SP2D Pusdik'!B440</f>
        <v>1</v>
      </c>
      <c r="I439" s="184">
        <f>'[5]Pvt SP2D Pusdik'!C440</f>
        <v>0</v>
      </c>
      <c r="J439" s="184">
        <f t="shared" si="263"/>
        <v>7500000</v>
      </c>
      <c r="K439" s="184"/>
      <c r="L439" s="184"/>
      <c r="M439" s="184"/>
      <c r="N439" s="184"/>
      <c r="O439" s="281"/>
      <c r="P439" s="281"/>
      <c r="Q439" s="146"/>
    </row>
    <row r="440" spans="1:17" ht="13.2" x14ac:dyDescent="0.25">
      <c r="A440" s="165" t="s">
        <v>851</v>
      </c>
      <c r="B440" s="179" t="s">
        <v>536</v>
      </c>
      <c r="C440" s="72" t="s">
        <v>74</v>
      </c>
      <c r="D440" s="71"/>
      <c r="E440" s="71"/>
      <c r="F440" s="73"/>
      <c r="G440" s="73">
        <f>G441</f>
        <v>1000000</v>
      </c>
      <c r="H440" s="73" t="b">
        <f>G440='[5]Pvt SP2D Pusdik'!B441</f>
        <v>1</v>
      </c>
      <c r="I440" s="73">
        <f>'[5]Pvt SP2D Pusdik'!C441</f>
        <v>0</v>
      </c>
      <c r="J440" s="73">
        <f>J441</f>
        <v>1000000</v>
      </c>
      <c r="K440" s="73">
        <f>K441</f>
        <v>0</v>
      </c>
      <c r="L440" s="73">
        <f t="shared" ref="K440:L440" si="265">L441</f>
        <v>0</v>
      </c>
      <c r="M440" s="73" t="e" cm="1">
        <f t="array" ref="M440">SUM(_xlfn._xlws.FILTER([6]!Draft_SPBY[Jumlah],[6]!Draft_SPBY[MAK4]=A440,0))</f>
        <v>#REF!</v>
      </c>
      <c r="N440" s="73" t="e">
        <f>L440-M440</f>
        <v>#REF!</v>
      </c>
      <c r="O440" s="281"/>
      <c r="P440" s="281"/>
      <c r="Q440" s="146"/>
    </row>
    <row r="441" spans="1:17" ht="13.2" x14ac:dyDescent="0.25">
      <c r="A441" s="165" t="s">
        <v>852</v>
      </c>
      <c r="B441" s="180"/>
      <c r="C441" s="181" t="s">
        <v>835</v>
      </c>
      <c r="D441" s="182">
        <v>4</v>
      </c>
      <c r="E441" s="182" t="s">
        <v>121</v>
      </c>
      <c r="F441" s="184">
        <v>250000</v>
      </c>
      <c r="G441" s="184">
        <f>ROUNDDOWN(D441*F441,-3)</f>
        <v>1000000</v>
      </c>
      <c r="H441" s="184" t="b">
        <f>G441='[5]Pvt SP2D Pusdik'!B442</f>
        <v>1</v>
      </c>
      <c r="I441" s="184">
        <f>'[5]Pvt SP2D Pusdik'!C442</f>
        <v>0</v>
      </c>
      <c r="J441" s="184">
        <f>G441-I441</f>
        <v>1000000</v>
      </c>
      <c r="K441" s="184"/>
      <c r="L441" s="184"/>
      <c r="M441" s="184"/>
      <c r="N441" s="184"/>
      <c r="O441" s="281"/>
      <c r="P441" s="281"/>
      <c r="Q441" s="146"/>
    </row>
    <row r="442" spans="1:17" ht="13.2" x14ac:dyDescent="0.25">
      <c r="A442" s="165" t="s">
        <v>376</v>
      </c>
      <c r="B442" s="179" t="s">
        <v>537</v>
      </c>
      <c r="C442" s="72" t="s">
        <v>36</v>
      </c>
      <c r="D442" s="71"/>
      <c r="E442" s="71"/>
      <c r="F442" s="73"/>
      <c r="G442" s="73">
        <f>G443</f>
        <v>283540000</v>
      </c>
      <c r="H442" s="73" t="b">
        <f>G442='[5]Pvt SP2D Pusdik'!B443</f>
        <v>1</v>
      </c>
      <c r="I442" s="73">
        <f>'[5]Pvt SP2D Pusdik'!C443</f>
        <v>0</v>
      </c>
      <c r="J442" s="73">
        <f>J443</f>
        <v>283540000</v>
      </c>
      <c r="K442" s="73">
        <f>K443</f>
        <v>0</v>
      </c>
      <c r="L442" s="73">
        <f t="shared" ref="K442:L442" si="266">L443</f>
        <v>0</v>
      </c>
      <c r="M442" s="73" t="e" cm="1">
        <f t="array" ref="M442">SUM(_xlfn._xlws.FILTER([6]!Draft_SPBY[Jumlah],[6]!Draft_SPBY[MAK4]=A442,0))</f>
        <v>#REF!</v>
      </c>
      <c r="N442" s="73" t="e">
        <f>L442-M442</f>
        <v>#REF!</v>
      </c>
      <c r="O442" s="281"/>
      <c r="P442" s="281"/>
      <c r="Q442" s="146"/>
    </row>
    <row r="443" spans="1:17" ht="13.2" x14ac:dyDescent="0.25">
      <c r="A443" s="165" t="s">
        <v>377</v>
      </c>
      <c r="B443" s="180"/>
      <c r="C443" s="181" t="s">
        <v>853</v>
      </c>
      <c r="D443" s="182">
        <v>45</v>
      </c>
      <c r="E443" s="182" t="s">
        <v>27</v>
      </c>
      <c r="F443" s="184">
        <v>6300889</v>
      </c>
      <c r="G443" s="184">
        <f>ROUNDDOWN(D443*F443,-3)</f>
        <v>283540000</v>
      </c>
      <c r="H443" s="184" t="b">
        <f>G443='[5]Pvt SP2D Pusdik'!B444</f>
        <v>1</v>
      </c>
      <c r="I443" s="184">
        <f>'[5]Pvt SP2D Pusdik'!C444</f>
        <v>0</v>
      </c>
      <c r="J443" s="184">
        <f>G443-I443</f>
        <v>283540000</v>
      </c>
      <c r="K443" s="184"/>
      <c r="L443" s="184"/>
      <c r="M443" s="184"/>
      <c r="N443" s="184"/>
      <c r="O443" s="281"/>
      <c r="P443" s="281"/>
      <c r="Q443" s="146"/>
    </row>
    <row r="444" spans="1:17" ht="13.2" x14ac:dyDescent="0.25">
      <c r="A444" s="165" t="s">
        <v>378</v>
      </c>
      <c r="B444" s="246" t="s">
        <v>854</v>
      </c>
      <c r="C444" s="119" t="s">
        <v>379</v>
      </c>
      <c r="D444" s="118"/>
      <c r="E444" s="118" t="s">
        <v>563</v>
      </c>
      <c r="F444" s="120"/>
      <c r="G444" s="120">
        <f>G445</f>
        <v>104311000</v>
      </c>
      <c r="H444" s="120" t="b">
        <f>G444='[5]Pvt SP2D Pusdik'!B445</f>
        <v>1</v>
      </c>
      <c r="I444" s="120">
        <f>'[5]Pvt SP2D Pusdik'!C445</f>
        <v>35965700</v>
      </c>
      <c r="J444" s="120">
        <f>J445</f>
        <v>68345300</v>
      </c>
      <c r="K444" s="120">
        <f>K445</f>
        <v>0</v>
      </c>
      <c r="L444" s="120">
        <f t="shared" ref="K444:L444" si="267">SUM(L445,L450,L452)</f>
        <v>0</v>
      </c>
      <c r="M444" s="120" t="e">
        <f t="shared" ref="M444:N444" si="268">SUM(M445,M450,M452)</f>
        <v>#REF!</v>
      </c>
      <c r="N444" s="120" t="e">
        <f t="shared" si="268"/>
        <v>#REF!</v>
      </c>
      <c r="O444" s="281"/>
      <c r="P444" s="281"/>
      <c r="Q444" s="146"/>
    </row>
    <row r="445" spans="1:17" ht="13.2" x14ac:dyDescent="0.25">
      <c r="A445" s="165" t="s">
        <v>380</v>
      </c>
      <c r="B445" s="187" t="s">
        <v>22</v>
      </c>
      <c r="C445" s="188" t="s">
        <v>855</v>
      </c>
      <c r="D445" s="189"/>
      <c r="E445" s="189"/>
      <c r="F445" s="190"/>
      <c r="G445" s="190">
        <f>SUM(G446,G452)</f>
        <v>104311000</v>
      </c>
      <c r="H445" s="190" t="b">
        <f>G445='[5]Pvt SP2D Pusdik'!B446</f>
        <v>1</v>
      </c>
      <c r="I445" s="190">
        <f>'[5]Pvt SP2D Pusdik'!C446</f>
        <v>35965700</v>
      </c>
      <c r="J445" s="190">
        <f>SUM(J446,J452)</f>
        <v>68345300</v>
      </c>
      <c r="K445" s="190">
        <f>SUM(K446,K452)</f>
        <v>0</v>
      </c>
      <c r="L445" s="190">
        <f t="shared" ref="K445:L445" si="269">SUM(L446:L449)</f>
        <v>0</v>
      </c>
      <c r="M445" s="190" t="e" cm="1">
        <f t="array" ref="M445">SUM(_xlfn._xlws.FILTER([6]!Draft_SPBY[Jumlah],[6]!Draft_SPBY[MAK4]=A445,0))</f>
        <v>#REF!</v>
      </c>
      <c r="N445" s="190" t="e">
        <f>L445-M445</f>
        <v>#REF!</v>
      </c>
      <c r="O445" s="281" t="s">
        <v>506</v>
      </c>
      <c r="P445" s="281" t="s">
        <v>508</v>
      </c>
      <c r="Q445" s="146"/>
    </row>
    <row r="446" spans="1:17" ht="13.2" x14ac:dyDescent="0.25">
      <c r="A446" s="165" t="s">
        <v>381</v>
      </c>
      <c r="B446" s="186" t="s">
        <v>535</v>
      </c>
      <c r="C446" s="77" t="s">
        <v>25</v>
      </c>
      <c r="D446" s="76"/>
      <c r="E446" s="76"/>
      <c r="F446" s="78"/>
      <c r="G446" s="78">
        <f>SUM(G447:G451)</f>
        <v>35500000</v>
      </c>
      <c r="H446" s="78" t="b">
        <f>G446='[5]Pvt SP2D Pusdik'!B447</f>
        <v>1</v>
      </c>
      <c r="I446" s="78">
        <f>'[5]Pvt SP2D Pusdik'!C447</f>
        <v>12413000</v>
      </c>
      <c r="J446" s="78">
        <f>SUM(J447:J451)</f>
        <v>23087000</v>
      </c>
      <c r="K446" s="78">
        <f>SUM(K447:K451)</f>
        <v>0</v>
      </c>
      <c r="L446" s="78"/>
      <c r="M446" s="78"/>
      <c r="N446" s="78"/>
      <c r="O446" s="281"/>
      <c r="P446" s="281"/>
      <c r="Q446" s="146"/>
    </row>
    <row r="447" spans="1:17" ht="13.2" x14ac:dyDescent="0.25">
      <c r="A447" s="165" t="s">
        <v>382</v>
      </c>
      <c r="B447" s="180"/>
      <c r="C447" s="181" t="s">
        <v>564</v>
      </c>
      <c r="D447" s="182">
        <v>180</v>
      </c>
      <c r="E447" s="182" t="s">
        <v>27</v>
      </c>
      <c r="F447" s="184">
        <v>75000</v>
      </c>
      <c r="G447" s="184">
        <f>ROUNDDOWN(D447*F447,-3)</f>
        <v>13500000</v>
      </c>
      <c r="H447" s="184" t="b">
        <f>G447='[5]Pvt SP2D Pusdik'!B448</f>
        <v>1</v>
      </c>
      <c r="I447" s="184">
        <f>'[5]Pvt SP2D Pusdik'!C448</f>
        <v>1560000</v>
      </c>
      <c r="J447" s="184">
        <f t="shared" ref="J447:K451" si="270">G447-I447</f>
        <v>11940000</v>
      </c>
      <c r="K447" s="184"/>
      <c r="L447" s="184"/>
      <c r="M447" s="184"/>
      <c r="N447" s="184"/>
      <c r="O447" s="281"/>
      <c r="P447" s="281"/>
      <c r="Q447" s="146"/>
    </row>
    <row r="448" spans="1:17" ht="13.2" x14ac:dyDescent="0.25">
      <c r="A448" s="191" t="s">
        <v>383</v>
      </c>
      <c r="B448" s="180"/>
      <c r="C448" s="181" t="s">
        <v>565</v>
      </c>
      <c r="D448" s="182">
        <v>4</v>
      </c>
      <c r="E448" s="182" t="s">
        <v>121</v>
      </c>
      <c r="F448" s="184">
        <v>1500000</v>
      </c>
      <c r="G448" s="184">
        <f>ROUNDDOWN(D448*F448,-3)</f>
        <v>6000000</v>
      </c>
      <c r="H448" s="184" t="b">
        <f>G448='[5]Pvt SP2D Pusdik'!B449</f>
        <v>1</v>
      </c>
      <c r="I448" s="184">
        <f>'[5]Pvt SP2D Pusdik'!C449</f>
        <v>2997000</v>
      </c>
      <c r="J448" s="184">
        <f t="shared" si="270"/>
        <v>3003000</v>
      </c>
      <c r="K448" s="184"/>
      <c r="L448" s="184"/>
      <c r="M448" s="184"/>
      <c r="N448" s="184"/>
      <c r="O448" s="281"/>
      <c r="P448" s="281"/>
      <c r="Q448" s="146"/>
    </row>
    <row r="449" spans="1:17" ht="13.2" x14ac:dyDescent="0.25">
      <c r="A449" s="165" t="s">
        <v>384</v>
      </c>
      <c r="B449" s="180"/>
      <c r="C449" s="181" t="s">
        <v>566</v>
      </c>
      <c r="D449" s="182">
        <v>4</v>
      </c>
      <c r="E449" s="182" t="s">
        <v>121</v>
      </c>
      <c r="F449" s="184">
        <v>1500000</v>
      </c>
      <c r="G449" s="184">
        <f>ROUNDDOWN(D449*F449,-3)</f>
        <v>6000000</v>
      </c>
      <c r="H449" s="184" t="b">
        <f>G449='[5]Pvt SP2D Pusdik'!B450</f>
        <v>1</v>
      </c>
      <c r="I449" s="184">
        <f>'[5]Pvt SP2D Pusdik'!C450</f>
        <v>2900000</v>
      </c>
      <c r="J449" s="184">
        <f t="shared" si="270"/>
        <v>3100000</v>
      </c>
      <c r="K449" s="184"/>
      <c r="L449" s="184"/>
      <c r="M449" s="184"/>
      <c r="N449" s="184"/>
      <c r="O449" s="281"/>
      <c r="P449" s="281"/>
      <c r="Q449" s="146"/>
    </row>
    <row r="450" spans="1:17" ht="13.2" x14ac:dyDescent="0.25">
      <c r="A450" s="165" t="s">
        <v>385</v>
      </c>
      <c r="B450" s="180"/>
      <c r="C450" s="181" t="s">
        <v>567</v>
      </c>
      <c r="D450" s="182">
        <v>4</v>
      </c>
      <c r="E450" s="182" t="s">
        <v>121</v>
      </c>
      <c r="F450" s="184">
        <v>1000000</v>
      </c>
      <c r="G450" s="184">
        <f>ROUNDDOWN(D450*F450,-3)</f>
        <v>4000000</v>
      </c>
      <c r="H450" s="184" t="b">
        <f>G450='[5]Pvt SP2D Pusdik'!B451</f>
        <v>1</v>
      </c>
      <c r="I450" s="184">
        <f>'[5]Pvt SP2D Pusdik'!C451</f>
        <v>1956000</v>
      </c>
      <c r="J450" s="184">
        <f t="shared" si="270"/>
        <v>2044000</v>
      </c>
      <c r="K450" s="184"/>
      <c r="L450" s="184">
        <f t="shared" ref="K450:L450" si="271">L451</f>
        <v>0</v>
      </c>
      <c r="M450" s="184" t="e" cm="1">
        <f t="array" ref="M450">SUM(_xlfn._xlws.FILTER([6]!Draft_SPBY[Jumlah],[6]!Draft_SPBY[MAK4]=A450,0))</f>
        <v>#REF!</v>
      </c>
      <c r="N450" s="184" t="e">
        <f>L450-M450</f>
        <v>#REF!</v>
      </c>
      <c r="O450" s="281"/>
      <c r="P450" s="281"/>
      <c r="Q450" s="146"/>
    </row>
    <row r="451" spans="1:17" ht="13.2" x14ac:dyDescent="0.25">
      <c r="A451" s="165" t="s">
        <v>386</v>
      </c>
      <c r="B451" s="180"/>
      <c r="C451" s="181" t="s">
        <v>823</v>
      </c>
      <c r="D451" s="182">
        <v>12</v>
      </c>
      <c r="E451" s="182" t="s">
        <v>60</v>
      </c>
      <c r="F451" s="184">
        <v>500000</v>
      </c>
      <c r="G451" s="184">
        <f>ROUNDDOWN(D451*F451,-3)</f>
        <v>6000000</v>
      </c>
      <c r="H451" s="184" t="b">
        <f>G451='[5]Pvt SP2D Pusdik'!B452</f>
        <v>1</v>
      </c>
      <c r="I451" s="184">
        <f>'[5]Pvt SP2D Pusdik'!C452</f>
        <v>3000000</v>
      </c>
      <c r="J451" s="184">
        <f t="shared" si="270"/>
        <v>3000000</v>
      </c>
      <c r="K451" s="184"/>
      <c r="L451" s="184"/>
      <c r="M451" s="184"/>
      <c r="N451" s="184"/>
      <c r="O451" s="281"/>
      <c r="P451" s="281"/>
      <c r="Q451" s="146"/>
    </row>
    <row r="452" spans="1:17" ht="13.2" x14ac:dyDescent="0.25">
      <c r="A452" s="165" t="s">
        <v>388</v>
      </c>
      <c r="B452" s="186" t="s">
        <v>537</v>
      </c>
      <c r="C452" s="77" t="s">
        <v>36</v>
      </c>
      <c r="D452" s="76"/>
      <c r="E452" s="76"/>
      <c r="F452" s="78"/>
      <c r="G452" s="78">
        <f>G453</f>
        <v>68811000</v>
      </c>
      <c r="H452" s="78" t="b">
        <f>G452='[5]Pvt SP2D Pusdik'!B453</f>
        <v>1</v>
      </c>
      <c r="I452" s="78">
        <f>'[5]Pvt SP2D Pusdik'!C453</f>
        <v>23552700</v>
      </c>
      <c r="J452" s="78">
        <f>J453</f>
        <v>45258300</v>
      </c>
      <c r="K452" s="78">
        <f>K453</f>
        <v>0</v>
      </c>
      <c r="L452" s="78">
        <f t="shared" ref="K452:L452" si="272">L453</f>
        <v>0</v>
      </c>
      <c r="M452" s="78" t="e" cm="1">
        <f t="array" ref="M452">SUM(_xlfn._xlws.FILTER([6]!Draft_SPBY[Jumlah],[6]!Draft_SPBY[MAK4]=A452,0))</f>
        <v>#REF!</v>
      </c>
      <c r="N452" s="78" t="e">
        <f>L452-M452</f>
        <v>#REF!</v>
      </c>
      <c r="O452" s="281"/>
      <c r="P452" s="281"/>
      <c r="Q452" s="146"/>
    </row>
    <row r="453" spans="1:17" ht="13.2" x14ac:dyDescent="0.25">
      <c r="A453" s="165" t="s">
        <v>389</v>
      </c>
      <c r="B453" s="180"/>
      <c r="C453" s="181" t="s">
        <v>856</v>
      </c>
      <c r="D453" s="182">
        <v>15</v>
      </c>
      <c r="E453" s="182" t="s">
        <v>27</v>
      </c>
      <c r="F453" s="184">
        <v>4587400</v>
      </c>
      <c r="G453" s="184">
        <f>ROUNDDOWN(D453*F453,-3)</f>
        <v>68811000</v>
      </c>
      <c r="H453" s="184" t="b">
        <f>G453='[5]Pvt SP2D Pusdik'!B454</f>
        <v>1</v>
      </c>
      <c r="I453" s="184">
        <f>'[5]Pvt SP2D Pusdik'!C454</f>
        <v>23552700</v>
      </c>
      <c r="J453" s="184">
        <f>G453-I453</f>
        <v>45258300</v>
      </c>
      <c r="K453" s="184"/>
      <c r="L453" s="184"/>
      <c r="M453" s="184"/>
      <c r="N453" s="184"/>
      <c r="O453" s="281"/>
      <c r="P453" s="281"/>
      <c r="Q453" s="146"/>
    </row>
    <row r="454" spans="1:17" ht="13.2" x14ac:dyDescent="0.25">
      <c r="A454" s="165" t="s">
        <v>390</v>
      </c>
      <c r="B454" s="238" t="s">
        <v>391</v>
      </c>
      <c r="C454" s="95" t="s">
        <v>392</v>
      </c>
      <c r="D454" s="94">
        <v>1</v>
      </c>
      <c r="E454" s="94" t="s">
        <v>316</v>
      </c>
      <c r="F454" s="96"/>
      <c r="G454" s="96">
        <f>G455</f>
        <v>568121000</v>
      </c>
      <c r="H454" s="96" t="b">
        <f>G454='[5]Pvt SP2D Pusdik'!B455</f>
        <v>1</v>
      </c>
      <c r="I454" s="96">
        <f>'[5]Pvt SP2D Pusdik'!C455</f>
        <v>138895850</v>
      </c>
      <c r="J454" s="96">
        <f>J455</f>
        <v>429225150</v>
      </c>
      <c r="K454" s="96">
        <f>K455</f>
        <v>0</v>
      </c>
      <c r="L454" s="96">
        <f t="shared" ref="K454:L454" si="273">SUM(L455,L461,L463)</f>
        <v>0</v>
      </c>
      <c r="M454" s="96" t="e">
        <f t="shared" ref="M454:N454" si="274">SUM(M455,M461,M463)</f>
        <v>#REF!</v>
      </c>
      <c r="N454" s="96" t="e">
        <f t="shared" si="274"/>
        <v>#REF!</v>
      </c>
      <c r="O454" s="281"/>
      <c r="P454" s="281"/>
      <c r="Q454" s="146"/>
    </row>
    <row r="455" spans="1:17" ht="13.2" x14ac:dyDescent="0.25">
      <c r="A455" s="165" t="s">
        <v>393</v>
      </c>
      <c r="B455" s="201" t="s">
        <v>612</v>
      </c>
      <c r="C455" s="202" t="s">
        <v>394</v>
      </c>
      <c r="D455" s="203"/>
      <c r="E455" s="203" t="s">
        <v>563</v>
      </c>
      <c r="F455" s="204"/>
      <c r="G455" s="204">
        <f>SUM(G456,G466,G476,G487,G497,G505,G515,G525)</f>
        <v>568121000</v>
      </c>
      <c r="H455" s="204" t="b">
        <f>G455='[5]Pvt SP2D Pusdik'!B456</f>
        <v>1</v>
      </c>
      <c r="I455" s="204">
        <f>'[5]Pvt SP2D Pusdik'!C456</f>
        <v>138895850</v>
      </c>
      <c r="J455" s="204">
        <f>SUM(J456,J466,J476,J487,J497,J505,J515,J525)</f>
        <v>429225150</v>
      </c>
      <c r="K455" s="204">
        <f>SUM(K456,K466,K476,K487,K497,K505,K515,K525)</f>
        <v>0</v>
      </c>
      <c r="L455" s="204">
        <f t="shared" ref="K455:L455" si="275">SUM(L456:L460)</f>
        <v>0</v>
      </c>
      <c r="M455" s="204" t="e" cm="1">
        <f t="array" ref="M455">SUM(_xlfn._xlws.FILTER([6]!Draft_SPBY[Jumlah],[6]!Draft_SPBY[MAK4]=A455,0))</f>
        <v>#REF!</v>
      </c>
      <c r="N455" s="204" t="e">
        <f>L455-M455</f>
        <v>#REF!</v>
      </c>
      <c r="O455" s="281"/>
      <c r="P455" s="281"/>
      <c r="Q455" s="146"/>
    </row>
    <row r="456" spans="1:17" ht="13.2" x14ac:dyDescent="0.25">
      <c r="A456" s="165" t="s">
        <v>395</v>
      </c>
      <c r="B456" s="194" t="s">
        <v>22</v>
      </c>
      <c r="C456" s="195" t="s">
        <v>857</v>
      </c>
      <c r="D456" s="196"/>
      <c r="E456" s="196"/>
      <c r="F456" s="197"/>
      <c r="G456" s="197">
        <f>SUM(G457,G462,G464)</f>
        <v>48160000</v>
      </c>
      <c r="H456" s="197" t="b">
        <f>G456='[5]Pvt SP2D Pusdik'!B457</f>
        <v>1</v>
      </c>
      <c r="I456" s="197">
        <f>'[5]Pvt SP2D Pusdik'!C457</f>
        <v>18860000</v>
      </c>
      <c r="J456" s="197">
        <f>SUM(J457,J462,J464)</f>
        <v>29300000</v>
      </c>
      <c r="K456" s="197">
        <f>SUM(K457,K462,K464)</f>
        <v>0</v>
      </c>
      <c r="L456" s="197"/>
      <c r="M456" s="197"/>
      <c r="N456" s="197"/>
      <c r="O456" s="281" t="s">
        <v>504</v>
      </c>
      <c r="P456" s="281" t="s">
        <v>509</v>
      </c>
      <c r="Q456" s="146"/>
    </row>
    <row r="457" spans="1:17" ht="13.2" x14ac:dyDescent="0.25">
      <c r="A457" s="165" t="s">
        <v>396</v>
      </c>
      <c r="B457" s="192" t="s">
        <v>535</v>
      </c>
      <c r="C457" s="80" t="s">
        <v>25</v>
      </c>
      <c r="D457" s="79"/>
      <c r="E457" s="79"/>
      <c r="F457" s="81"/>
      <c r="G457" s="81">
        <f>SUM(G458:G461)</f>
        <v>19750000</v>
      </c>
      <c r="H457" s="81" t="b">
        <f>G457='[5]Pvt SP2D Pusdik'!B458</f>
        <v>1</v>
      </c>
      <c r="I457" s="81">
        <f>'[5]Pvt SP2D Pusdik'!C458</f>
        <v>7865000</v>
      </c>
      <c r="J457" s="81">
        <f>SUM(J458:J461)</f>
        <v>11885000</v>
      </c>
      <c r="K457" s="81">
        <f>SUM(K458:K461)</f>
        <v>0</v>
      </c>
      <c r="L457" s="81"/>
      <c r="M457" s="81"/>
      <c r="N457" s="81"/>
      <c r="O457" s="281"/>
      <c r="P457" s="281"/>
      <c r="Q457" s="146"/>
    </row>
    <row r="458" spans="1:17" ht="13.2" x14ac:dyDescent="0.25">
      <c r="A458" s="165" t="s">
        <v>397</v>
      </c>
      <c r="B458" s="180"/>
      <c r="C458" s="181" t="s">
        <v>564</v>
      </c>
      <c r="D458" s="182">
        <v>50</v>
      </c>
      <c r="E458" s="182" t="s">
        <v>27</v>
      </c>
      <c r="F458" s="184">
        <v>75000</v>
      </c>
      <c r="G458" s="184">
        <f>ROUNDDOWN(D458*F458,-3)</f>
        <v>3750000</v>
      </c>
      <c r="H458" s="184" t="b">
        <f>G458='[5]Pvt SP2D Pusdik'!B459</f>
        <v>1</v>
      </c>
      <c r="I458" s="184">
        <f>'[5]Pvt SP2D Pusdik'!C459</f>
        <v>0</v>
      </c>
      <c r="J458" s="184">
        <f t="shared" ref="J458:K461" si="276">G458-I458</f>
        <v>3750000</v>
      </c>
      <c r="K458" s="184"/>
      <c r="L458" s="184"/>
      <c r="M458" s="184"/>
      <c r="N458" s="184"/>
      <c r="O458" s="281"/>
      <c r="P458" s="281"/>
      <c r="Q458" s="146"/>
    </row>
    <row r="459" spans="1:17" ht="13.2" x14ac:dyDescent="0.25">
      <c r="A459" s="165" t="s">
        <v>398</v>
      </c>
      <c r="B459" s="180"/>
      <c r="C459" s="181" t="s">
        <v>565</v>
      </c>
      <c r="D459" s="182">
        <v>4</v>
      </c>
      <c r="E459" s="182" t="s">
        <v>121</v>
      </c>
      <c r="F459" s="184">
        <v>1500000</v>
      </c>
      <c r="G459" s="184">
        <f>ROUNDDOWN(D459*F459,-3)</f>
        <v>6000000</v>
      </c>
      <c r="H459" s="184" t="b">
        <f>G459='[5]Pvt SP2D Pusdik'!B460</f>
        <v>1</v>
      </c>
      <c r="I459" s="184">
        <f>'[5]Pvt SP2D Pusdik'!C460</f>
        <v>2970000</v>
      </c>
      <c r="J459" s="184">
        <f t="shared" si="276"/>
        <v>3030000</v>
      </c>
      <c r="K459" s="184"/>
      <c r="L459" s="184"/>
      <c r="M459" s="184"/>
      <c r="N459" s="184"/>
      <c r="O459" s="281"/>
      <c r="P459" s="281"/>
      <c r="Q459" s="146"/>
    </row>
    <row r="460" spans="1:17" ht="13.2" x14ac:dyDescent="0.25">
      <c r="A460" s="165" t="s">
        <v>399</v>
      </c>
      <c r="B460" s="180"/>
      <c r="C460" s="181" t="s">
        <v>566</v>
      </c>
      <c r="D460" s="182">
        <v>4</v>
      </c>
      <c r="E460" s="182" t="s">
        <v>121</v>
      </c>
      <c r="F460" s="184">
        <v>1500000</v>
      </c>
      <c r="G460" s="184">
        <f>ROUNDDOWN(D460*F460,-3)</f>
        <v>6000000</v>
      </c>
      <c r="H460" s="184" t="b">
        <f>G460='[5]Pvt SP2D Pusdik'!B461</f>
        <v>1</v>
      </c>
      <c r="I460" s="184">
        <f>'[5]Pvt SP2D Pusdik'!C461</f>
        <v>2900000</v>
      </c>
      <c r="J460" s="184">
        <f t="shared" si="276"/>
        <v>3100000</v>
      </c>
      <c r="K460" s="184"/>
      <c r="L460" s="184"/>
      <c r="M460" s="184"/>
      <c r="N460" s="184"/>
      <c r="O460" s="281"/>
      <c r="P460" s="281"/>
      <c r="Q460" s="146"/>
    </row>
    <row r="461" spans="1:17" ht="13.2" x14ac:dyDescent="0.25">
      <c r="A461" s="165" t="s">
        <v>400</v>
      </c>
      <c r="B461" s="180"/>
      <c r="C461" s="181" t="s">
        <v>567</v>
      </c>
      <c r="D461" s="182">
        <v>4</v>
      </c>
      <c r="E461" s="182" t="s">
        <v>121</v>
      </c>
      <c r="F461" s="184">
        <v>1000000</v>
      </c>
      <c r="G461" s="184">
        <f>ROUNDDOWN(D461*F461,-3)</f>
        <v>4000000</v>
      </c>
      <c r="H461" s="184" t="b">
        <f>G461='[5]Pvt SP2D Pusdik'!B462</f>
        <v>1</v>
      </c>
      <c r="I461" s="184">
        <f>'[5]Pvt SP2D Pusdik'!C462</f>
        <v>1995000</v>
      </c>
      <c r="J461" s="184">
        <f t="shared" si="276"/>
        <v>2005000</v>
      </c>
      <c r="K461" s="184"/>
      <c r="L461" s="184">
        <f t="shared" ref="K461:L461" si="277">L462</f>
        <v>0</v>
      </c>
      <c r="M461" s="184" t="e" cm="1">
        <f t="array" ref="M461">SUM(_xlfn._xlws.FILTER([6]!Draft_SPBY[Jumlah],[6]!Draft_SPBY[MAK4]=A461,0))</f>
        <v>#REF!</v>
      </c>
      <c r="N461" s="184" t="e">
        <f>L461-M461</f>
        <v>#REF!</v>
      </c>
      <c r="O461" s="281"/>
      <c r="P461" s="281"/>
      <c r="Q461" s="146"/>
    </row>
    <row r="462" spans="1:17" ht="13.2" x14ac:dyDescent="0.25">
      <c r="A462" s="165" t="s">
        <v>401</v>
      </c>
      <c r="B462" s="186" t="s">
        <v>537</v>
      </c>
      <c r="C462" s="77" t="s">
        <v>36</v>
      </c>
      <c r="D462" s="76"/>
      <c r="E462" s="76"/>
      <c r="F462" s="78"/>
      <c r="G462" s="78">
        <f>G463</f>
        <v>24810000</v>
      </c>
      <c r="H462" s="78" t="b">
        <f>G462='[5]Pvt SP2D Pusdik'!B463</f>
        <v>1</v>
      </c>
      <c r="I462" s="78">
        <f>'[5]Pvt SP2D Pusdik'!C463</f>
        <v>10995000</v>
      </c>
      <c r="J462" s="78">
        <f>J463</f>
        <v>13815000</v>
      </c>
      <c r="K462" s="78">
        <f>K463</f>
        <v>0</v>
      </c>
      <c r="L462" s="78"/>
      <c r="M462" s="78"/>
      <c r="N462" s="78"/>
      <c r="O462" s="281"/>
      <c r="P462" s="281"/>
      <c r="Q462" s="146"/>
    </row>
    <row r="463" spans="1:17" ht="13.2" x14ac:dyDescent="0.25">
      <c r="A463" s="165" t="s">
        <v>402</v>
      </c>
      <c r="B463" s="180"/>
      <c r="C463" s="181" t="s">
        <v>1003</v>
      </c>
      <c r="D463" s="182">
        <v>6</v>
      </c>
      <c r="E463" s="182" t="s">
        <v>27</v>
      </c>
      <c r="F463" s="184">
        <v>4135000</v>
      </c>
      <c r="G463" s="184">
        <f>ROUNDDOWN(D463*F463,-3)</f>
        <v>24810000</v>
      </c>
      <c r="H463" s="184" t="b">
        <f>G463='[5]Pvt SP2D Pusdik'!B464</f>
        <v>1</v>
      </c>
      <c r="I463" s="184">
        <f>'[5]Pvt SP2D Pusdik'!C464</f>
        <v>10995000</v>
      </c>
      <c r="J463" s="184">
        <f>G463-I463</f>
        <v>13815000</v>
      </c>
      <c r="K463" s="184"/>
      <c r="L463" s="184">
        <f t="shared" ref="K463:L463" si="278">L464</f>
        <v>0</v>
      </c>
      <c r="M463" s="184" t="e" cm="1">
        <f t="array" ref="M463">SUM(_xlfn._xlws.FILTER([6]!Draft_SPBY[Jumlah],[6]!Draft_SPBY[MAK4]=A463,0))</f>
        <v>#REF!</v>
      </c>
      <c r="N463" s="184" t="e">
        <f>L463-M463</f>
        <v>#REF!</v>
      </c>
      <c r="O463" s="281"/>
      <c r="P463" s="281"/>
      <c r="Q463" s="146"/>
    </row>
    <row r="464" spans="1:17" ht="13.2" x14ac:dyDescent="0.25">
      <c r="A464" s="165" t="s">
        <v>858</v>
      </c>
      <c r="B464" s="179" t="s">
        <v>589</v>
      </c>
      <c r="C464" s="72" t="s">
        <v>81</v>
      </c>
      <c r="D464" s="71"/>
      <c r="E464" s="71"/>
      <c r="F464" s="73"/>
      <c r="G464" s="73">
        <f>G465</f>
        <v>3600000</v>
      </c>
      <c r="H464" s="73" t="b">
        <f>G464='[5]Pvt SP2D Pusdik'!B465</f>
        <v>1</v>
      </c>
      <c r="I464" s="73">
        <f>'[5]Pvt SP2D Pusdik'!C465</f>
        <v>0</v>
      </c>
      <c r="J464" s="73">
        <f>J465</f>
        <v>3600000</v>
      </c>
      <c r="K464" s="73">
        <f>K465</f>
        <v>0</v>
      </c>
      <c r="L464" s="73"/>
      <c r="M464" s="73"/>
      <c r="N464" s="73"/>
      <c r="O464" s="281"/>
      <c r="P464" s="281"/>
      <c r="Q464" s="146"/>
    </row>
    <row r="465" spans="1:17" ht="13.2" x14ac:dyDescent="0.25">
      <c r="A465" s="165" t="s">
        <v>859</v>
      </c>
      <c r="B465" s="180"/>
      <c r="C465" s="181" t="s">
        <v>860</v>
      </c>
      <c r="D465" s="182">
        <v>24</v>
      </c>
      <c r="E465" s="182" t="s">
        <v>27</v>
      </c>
      <c r="F465" s="184">
        <v>150000</v>
      </c>
      <c r="G465" s="184">
        <f>ROUNDDOWN(D465*F465,-3)</f>
        <v>3600000</v>
      </c>
      <c r="H465" s="184" t="b">
        <f>G465='[5]Pvt SP2D Pusdik'!B466</f>
        <v>1</v>
      </c>
      <c r="I465" s="184">
        <f>'[5]Pvt SP2D Pusdik'!C466</f>
        <v>0</v>
      </c>
      <c r="J465" s="184">
        <f>G465-I465</f>
        <v>3600000</v>
      </c>
      <c r="K465" s="184"/>
      <c r="L465" s="184">
        <f t="shared" ref="K465:L465" si="279">SUM(L466,L471,L473)</f>
        <v>0</v>
      </c>
      <c r="M465" s="184" t="e">
        <f t="shared" ref="M465:N465" si="280">SUM(M466,M471,M473)</f>
        <v>#REF!</v>
      </c>
      <c r="N465" s="184" t="e">
        <f t="shared" si="280"/>
        <v>#REF!</v>
      </c>
      <c r="O465" s="281"/>
      <c r="P465" s="281"/>
      <c r="Q465" s="146"/>
    </row>
    <row r="466" spans="1:17" ht="13.2" x14ac:dyDescent="0.25">
      <c r="A466" s="165" t="s">
        <v>403</v>
      </c>
      <c r="B466" s="194" t="s">
        <v>39</v>
      </c>
      <c r="C466" s="195" t="s">
        <v>861</v>
      </c>
      <c r="D466" s="196"/>
      <c r="E466" s="196"/>
      <c r="F466" s="197"/>
      <c r="G466" s="197">
        <f>SUM(G467,G472,G474)</f>
        <v>46450000</v>
      </c>
      <c r="H466" s="197" t="b">
        <f>G466='[5]Pvt SP2D Pusdik'!B467</f>
        <v>1</v>
      </c>
      <c r="I466" s="197">
        <f>'[5]Pvt SP2D Pusdik'!C467</f>
        <v>16094100</v>
      </c>
      <c r="J466" s="197">
        <f>SUM(J467,J472,J474)</f>
        <v>30355900</v>
      </c>
      <c r="K466" s="197">
        <f>SUM(K467,K472,K474)</f>
        <v>0</v>
      </c>
      <c r="L466" s="197">
        <f t="shared" ref="K466:L466" si="281">SUM(L467:L470)</f>
        <v>0</v>
      </c>
      <c r="M466" s="197" t="e" cm="1">
        <f t="array" ref="M466">SUM(_xlfn._xlws.FILTER([6]!Draft_SPBY[Jumlah],[6]!Draft_SPBY[MAK4]=A466,0))</f>
        <v>#REF!</v>
      </c>
      <c r="N466" s="197" t="e">
        <f>L466-M466</f>
        <v>#REF!</v>
      </c>
      <c r="O466" s="281" t="s">
        <v>504</v>
      </c>
      <c r="P466" s="281" t="s">
        <v>509</v>
      </c>
      <c r="Q466" s="146"/>
    </row>
    <row r="467" spans="1:17" ht="13.2" x14ac:dyDescent="0.25">
      <c r="A467" s="165" t="s">
        <v>404</v>
      </c>
      <c r="B467" s="192" t="s">
        <v>535</v>
      </c>
      <c r="C467" s="80" t="s">
        <v>25</v>
      </c>
      <c r="D467" s="79"/>
      <c r="E467" s="79"/>
      <c r="F467" s="81"/>
      <c r="G467" s="81">
        <f>SUM(G468:G471)</f>
        <v>19000000</v>
      </c>
      <c r="H467" s="81" t="b">
        <f>G467='[5]Pvt SP2D Pusdik'!B468</f>
        <v>1</v>
      </c>
      <c r="I467" s="81">
        <f>'[5]Pvt SP2D Pusdik'!C468</f>
        <v>9674100</v>
      </c>
      <c r="J467" s="81">
        <f>SUM(J468:J471)</f>
        <v>9325900</v>
      </c>
      <c r="K467" s="81">
        <f>SUM(K468:K471)</f>
        <v>0</v>
      </c>
      <c r="L467" s="81"/>
      <c r="M467" s="81"/>
      <c r="N467" s="81"/>
      <c r="O467" s="281"/>
      <c r="P467" s="281"/>
      <c r="Q467" s="146"/>
    </row>
    <row r="468" spans="1:17" ht="13.2" x14ac:dyDescent="0.25">
      <c r="A468" s="165" t="s">
        <v>405</v>
      </c>
      <c r="B468" s="180"/>
      <c r="C468" s="181" t="s">
        <v>564</v>
      </c>
      <c r="D468" s="182">
        <v>40</v>
      </c>
      <c r="E468" s="182" t="s">
        <v>27</v>
      </c>
      <c r="F468" s="184">
        <v>75000</v>
      </c>
      <c r="G468" s="184">
        <f>ROUNDDOWN(D468*F468,-3)</f>
        <v>3000000</v>
      </c>
      <c r="H468" s="184" t="b">
        <f>G468='[5]Pvt SP2D Pusdik'!B469</f>
        <v>1</v>
      </c>
      <c r="I468" s="184">
        <f>'[5]Pvt SP2D Pusdik'!C469</f>
        <v>935100</v>
      </c>
      <c r="J468" s="184">
        <f t="shared" ref="J468:K471" si="282">G468-I468</f>
        <v>2064900</v>
      </c>
      <c r="K468" s="184"/>
      <c r="L468" s="184"/>
      <c r="M468" s="184"/>
      <c r="N468" s="184"/>
      <c r="O468" s="281"/>
      <c r="P468" s="281"/>
      <c r="Q468" s="146"/>
    </row>
    <row r="469" spans="1:17" ht="13.2" x14ac:dyDescent="0.25">
      <c r="A469" s="165" t="s">
        <v>406</v>
      </c>
      <c r="B469" s="180"/>
      <c r="C469" s="181" t="s">
        <v>565</v>
      </c>
      <c r="D469" s="182">
        <v>4</v>
      </c>
      <c r="E469" s="182" t="s">
        <v>121</v>
      </c>
      <c r="F469" s="184">
        <v>1500000</v>
      </c>
      <c r="G469" s="184">
        <f>ROUNDDOWN(D469*F469,-3)</f>
        <v>6000000</v>
      </c>
      <c r="H469" s="184" t="b">
        <f>G469='[5]Pvt SP2D Pusdik'!B470</f>
        <v>1</v>
      </c>
      <c r="I469" s="184">
        <f>'[5]Pvt SP2D Pusdik'!C470</f>
        <v>3755000</v>
      </c>
      <c r="J469" s="184">
        <f t="shared" si="282"/>
        <v>2245000</v>
      </c>
      <c r="K469" s="184"/>
      <c r="L469" s="184"/>
      <c r="M469" s="184"/>
      <c r="N469" s="184"/>
      <c r="O469" s="281"/>
      <c r="P469" s="281"/>
      <c r="Q469" s="146"/>
    </row>
    <row r="470" spans="1:17" ht="13.2" x14ac:dyDescent="0.25">
      <c r="A470" s="165" t="s">
        <v>862</v>
      </c>
      <c r="B470" s="180"/>
      <c r="C470" s="181" t="s">
        <v>566</v>
      </c>
      <c r="D470" s="182">
        <v>4</v>
      </c>
      <c r="E470" s="182" t="s">
        <v>121</v>
      </c>
      <c r="F470" s="184">
        <v>1500000</v>
      </c>
      <c r="G470" s="184">
        <f>ROUNDDOWN(D470*F470,-3)</f>
        <v>6000000</v>
      </c>
      <c r="H470" s="184" t="b">
        <f>G470='[5]Pvt SP2D Pusdik'!B471</f>
        <v>1</v>
      </c>
      <c r="I470" s="184">
        <f>'[5]Pvt SP2D Pusdik'!C471</f>
        <v>2995000</v>
      </c>
      <c r="J470" s="184">
        <f t="shared" si="282"/>
        <v>3005000</v>
      </c>
      <c r="K470" s="184"/>
      <c r="L470" s="184"/>
      <c r="M470" s="184"/>
      <c r="N470" s="184"/>
      <c r="O470" s="281"/>
      <c r="P470" s="281"/>
      <c r="Q470" s="146"/>
    </row>
    <row r="471" spans="1:17" ht="13.2" x14ac:dyDescent="0.25">
      <c r="A471" s="165" t="s">
        <v>863</v>
      </c>
      <c r="B471" s="180"/>
      <c r="C471" s="181" t="s">
        <v>567</v>
      </c>
      <c r="D471" s="182">
        <v>4</v>
      </c>
      <c r="E471" s="182" t="s">
        <v>121</v>
      </c>
      <c r="F471" s="184">
        <v>1000000</v>
      </c>
      <c r="G471" s="184">
        <f>ROUNDDOWN(D471*F471,-3)</f>
        <v>4000000</v>
      </c>
      <c r="H471" s="184" t="b">
        <f>G471='[5]Pvt SP2D Pusdik'!B472</f>
        <v>1</v>
      </c>
      <c r="I471" s="184">
        <f>'[5]Pvt SP2D Pusdik'!C472</f>
        <v>1989000</v>
      </c>
      <c r="J471" s="184">
        <f t="shared" si="282"/>
        <v>2011000</v>
      </c>
      <c r="K471" s="184"/>
      <c r="L471" s="184">
        <f t="shared" ref="K471:L471" si="283">L472</f>
        <v>0</v>
      </c>
      <c r="M471" s="184" t="e" cm="1">
        <f t="array" ref="M471">SUM(_xlfn._xlws.FILTER([6]!Draft_SPBY[Jumlah],[6]!Draft_SPBY[MAK4]=A471,0))</f>
        <v>#REF!</v>
      </c>
      <c r="N471" s="184" t="e">
        <f>L471-M471</f>
        <v>#REF!</v>
      </c>
      <c r="O471" s="281"/>
      <c r="P471" s="281"/>
      <c r="Q471" s="146"/>
    </row>
    <row r="472" spans="1:17" ht="13.2" x14ac:dyDescent="0.25">
      <c r="A472" s="165" t="s">
        <v>407</v>
      </c>
      <c r="B472" s="179" t="s">
        <v>537</v>
      </c>
      <c r="C472" s="72" t="s">
        <v>36</v>
      </c>
      <c r="D472" s="71"/>
      <c r="E472" s="71"/>
      <c r="F472" s="73"/>
      <c r="G472" s="73">
        <f>G473</f>
        <v>26250000</v>
      </c>
      <c r="H472" s="73" t="b">
        <f>G472='[5]Pvt SP2D Pusdik'!B473</f>
        <v>1</v>
      </c>
      <c r="I472" s="73">
        <f>'[5]Pvt SP2D Pusdik'!C473</f>
        <v>6420000</v>
      </c>
      <c r="J472" s="73">
        <f>J473</f>
        <v>19830000</v>
      </c>
      <c r="K472" s="73">
        <f>K473</f>
        <v>0</v>
      </c>
      <c r="L472" s="73"/>
      <c r="M472" s="73"/>
      <c r="N472" s="73"/>
      <c r="O472" s="281"/>
      <c r="P472" s="281"/>
      <c r="Q472" s="146"/>
    </row>
    <row r="473" spans="1:17" ht="13.2" x14ac:dyDescent="0.25">
      <c r="A473" s="165" t="s">
        <v>408</v>
      </c>
      <c r="B473" s="180"/>
      <c r="C473" s="181" t="s">
        <v>1004</v>
      </c>
      <c r="D473" s="182">
        <v>15</v>
      </c>
      <c r="E473" s="182" t="s">
        <v>27</v>
      </c>
      <c r="F473" s="184">
        <v>1750000</v>
      </c>
      <c r="G473" s="184">
        <f>ROUNDDOWN(D473*F473,-3)</f>
        <v>26250000</v>
      </c>
      <c r="H473" s="184" t="b">
        <f>G473='[5]Pvt SP2D Pusdik'!B474</f>
        <v>1</v>
      </c>
      <c r="I473" s="184">
        <f>'[5]Pvt SP2D Pusdik'!C474</f>
        <v>6420000</v>
      </c>
      <c r="J473" s="184">
        <f>G473-I473</f>
        <v>19830000</v>
      </c>
      <c r="K473" s="184"/>
      <c r="L473" s="184">
        <f t="shared" ref="K473:L473" si="284">L474</f>
        <v>0</v>
      </c>
      <c r="M473" s="184" t="e" cm="1">
        <f t="array" ref="M473">SUM(_xlfn._xlws.FILTER([6]!Draft_SPBY[Jumlah],[6]!Draft_SPBY[MAK4]=A473,0))</f>
        <v>#REF!</v>
      </c>
      <c r="N473" s="184" t="e">
        <f>L473-M473</f>
        <v>#REF!</v>
      </c>
      <c r="O473" s="281"/>
      <c r="P473" s="281"/>
      <c r="Q473" s="146"/>
    </row>
    <row r="474" spans="1:17" ht="13.2" x14ac:dyDescent="0.25">
      <c r="A474" s="165" t="s">
        <v>864</v>
      </c>
      <c r="B474" s="192" t="s">
        <v>589</v>
      </c>
      <c r="C474" s="80" t="s">
        <v>81</v>
      </c>
      <c r="D474" s="79"/>
      <c r="E474" s="79"/>
      <c r="F474" s="81"/>
      <c r="G474" s="81">
        <f>G475</f>
        <v>1200000</v>
      </c>
      <c r="H474" s="81" t="b">
        <f>G474='[5]Pvt SP2D Pusdik'!B475</f>
        <v>1</v>
      </c>
      <c r="I474" s="81">
        <f>'[5]Pvt SP2D Pusdik'!C475</f>
        <v>0</v>
      </c>
      <c r="J474" s="81">
        <f>J475</f>
        <v>1200000</v>
      </c>
      <c r="K474" s="81">
        <f>K475</f>
        <v>0</v>
      </c>
      <c r="L474" s="81"/>
      <c r="M474" s="81"/>
      <c r="N474" s="81"/>
      <c r="O474" s="281"/>
      <c r="P474" s="281"/>
      <c r="Q474" s="146"/>
    </row>
    <row r="475" spans="1:17" ht="13.2" x14ac:dyDescent="0.25">
      <c r="A475" s="165" t="s">
        <v>865</v>
      </c>
      <c r="B475" s="180"/>
      <c r="C475" s="181" t="s">
        <v>860</v>
      </c>
      <c r="D475" s="182">
        <v>8</v>
      </c>
      <c r="E475" s="182" t="s">
        <v>27</v>
      </c>
      <c r="F475" s="184">
        <v>150000</v>
      </c>
      <c r="G475" s="184">
        <f>ROUNDDOWN(D475*F475,-3)</f>
        <v>1200000</v>
      </c>
      <c r="H475" s="184" t="b">
        <f>G475='[5]Pvt SP2D Pusdik'!B476</f>
        <v>1</v>
      </c>
      <c r="I475" s="184">
        <f>'[5]Pvt SP2D Pusdik'!C476</f>
        <v>0</v>
      </c>
      <c r="J475" s="184">
        <f>G475-I475</f>
        <v>1200000</v>
      </c>
      <c r="K475" s="184"/>
      <c r="L475" s="184">
        <f t="shared" ref="K475:L475" si="285">SUM(L476,L481,L483)</f>
        <v>0</v>
      </c>
      <c r="M475" s="184" t="e">
        <f t="shared" ref="M475:N475" si="286">SUM(M476,M481,M483)</f>
        <v>#REF!</v>
      </c>
      <c r="N475" s="184" t="e">
        <f t="shared" si="286"/>
        <v>#REF!</v>
      </c>
      <c r="O475" s="281"/>
      <c r="P475" s="281"/>
      <c r="Q475" s="146"/>
    </row>
    <row r="476" spans="1:17" ht="13.2" x14ac:dyDescent="0.25">
      <c r="A476" s="165" t="s">
        <v>409</v>
      </c>
      <c r="B476" s="194" t="s">
        <v>92</v>
      </c>
      <c r="C476" s="195" t="s">
        <v>425</v>
      </c>
      <c r="D476" s="196"/>
      <c r="E476" s="196"/>
      <c r="F476" s="197"/>
      <c r="G476" s="197">
        <f>SUM(G477,G483,G485)</f>
        <v>74300000</v>
      </c>
      <c r="H476" s="197" t="b">
        <f>G476='[5]Pvt SP2D Pusdik'!B477</f>
        <v>1</v>
      </c>
      <c r="I476" s="197">
        <f>'[5]Pvt SP2D Pusdik'!C477</f>
        <v>27385500</v>
      </c>
      <c r="J476" s="197">
        <f>SUM(J477,J483,J485)</f>
        <v>46914500</v>
      </c>
      <c r="K476" s="197">
        <f>SUM(K477,K483,K485)</f>
        <v>0</v>
      </c>
      <c r="L476" s="197">
        <f t="shared" ref="K476:L476" si="287">SUM(L477:L480)</f>
        <v>0</v>
      </c>
      <c r="M476" s="197" t="e" cm="1">
        <f t="array" ref="M476">SUM(_xlfn._xlws.FILTER([6]!Draft_SPBY[Jumlah],[6]!Draft_SPBY[MAK4]=A476,0))</f>
        <v>#REF!</v>
      </c>
      <c r="N476" s="197" t="e">
        <f>L476-M476</f>
        <v>#REF!</v>
      </c>
      <c r="O476" s="281" t="s">
        <v>504</v>
      </c>
      <c r="P476" s="281" t="s">
        <v>509</v>
      </c>
      <c r="Q476" s="146"/>
    </row>
    <row r="477" spans="1:17" ht="13.2" x14ac:dyDescent="0.25">
      <c r="A477" s="165" t="s">
        <v>410</v>
      </c>
      <c r="B477" s="186" t="s">
        <v>535</v>
      </c>
      <c r="C477" s="77" t="s">
        <v>25</v>
      </c>
      <c r="D477" s="76"/>
      <c r="E477" s="76"/>
      <c r="F477" s="78"/>
      <c r="G477" s="78">
        <f>SUM(G478:G482)</f>
        <v>28750000</v>
      </c>
      <c r="H477" s="78" t="b">
        <f>G477='[5]Pvt SP2D Pusdik'!B478</f>
        <v>1</v>
      </c>
      <c r="I477" s="78">
        <f>'[5]Pvt SP2D Pusdik'!C478</f>
        <v>10887000</v>
      </c>
      <c r="J477" s="78">
        <f>SUM(J478:J482)</f>
        <v>17863000</v>
      </c>
      <c r="K477" s="78">
        <f>SUM(K478:K482)</f>
        <v>0</v>
      </c>
      <c r="L477" s="78"/>
      <c r="M477" s="78"/>
      <c r="N477" s="78"/>
      <c r="O477" s="281"/>
      <c r="P477" s="281"/>
      <c r="Q477" s="146"/>
    </row>
    <row r="478" spans="1:17" ht="13.2" x14ac:dyDescent="0.25">
      <c r="A478" s="165" t="s">
        <v>411</v>
      </c>
      <c r="B478" s="180"/>
      <c r="C478" s="181" t="s">
        <v>564</v>
      </c>
      <c r="D478" s="182">
        <v>50</v>
      </c>
      <c r="E478" s="182" t="s">
        <v>27</v>
      </c>
      <c r="F478" s="184">
        <v>75000</v>
      </c>
      <c r="G478" s="184">
        <f>ROUNDDOWN(D478*F478,-3)</f>
        <v>3750000</v>
      </c>
      <c r="H478" s="184" t="b">
        <f>G478='[5]Pvt SP2D Pusdik'!B479</f>
        <v>1</v>
      </c>
      <c r="I478" s="184">
        <f>'[5]Pvt SP2D Pusdik'!C479</f>
        <v>2921000</v>
      </c>
      <c r="J478" s="184">
        <f t="shared" ref="J478:K482" si="288">G478-I478</f>
        <v>829000</v>
      </c>
      <c r="K478" s="184"/>
      <c r="L478" s="184"/>
      <c r="M478" s="184"/>
      <c r="N478" s="184"/>
      <c r="O478" s="281"/>
      <c r="P478" s="281"/>
      <c r="Q478" s="146"/>
    </row>
    <row r="479" spans="1:17" ht="13.2" x14ac:dyDescent="0.25">
      <c r="A479" s="165" t="s">
        <v>412</v>
      </c>
      <c r="B479" s="180"/>
      <c r="C479" s="181" t="s">
        <v>866</v>
      </c>
      <c r="D479" s="182">
        <v>6</v>
      </c>
      <c r="E479" s="182" t="s">
        <v>121</v>
      </c>
      <c r="F479" s="184">
        <v>1500000</v>
      </c>
      <c r="G479" s="184">
        <f>ROUNDDOWN(D479*F479,-3)</f>
        <v>9000000</v>
      </c>
      <c r="H479" s="184" t="b">
        <f>G479='[5]Pvt SP2D Pusdik'!B480</f>
        <v>1</v>
      </c>
      <c r="I479" s="184">
        <f>'[5]Pvt SP2D Pusdik'!C480</f>
        <v>0</v>
      </c>
      <c r="J479" s="184">
        <f t="shared" si="288"/>
        <v>9000000</v>
      </c>
      <c r="K479" s="184"/>
      <c r="L479" s="184"/>
      <c r="M479" s="184"/>
      <c r="N479" s="184"/>
      <c r="O479" s="281"/>
      <c r="P479" s="281"/>
      <c r="Q479" s="146"/>
    </row>
    <row r="480" spans="1:17" ht="13.2" x14ac:dyDescent="0.25">
      <c r="A480" s="165" t="s">
        <v>867</v>
      </c>
      <c r="B480" s="180"/>
      <c r="C480" s="181" t="s">
        <v>868</v>
      </c>
      <c r="D480" s="182">
        <v>4</v>
      </c>
      <c r="E480" s="182" t="s">
        <v>121</v>
      </c>
      <c r="F480" s="184">
        <v>1500000</v>
      </c>
      <c r="G480" s="184">
        <f>ROUNDDOWN(D480*F480,-3)</f>
        <v>6000000</v>
      </c>
      <c r="H480" s="184" t="b">
        <f>G480='[5]Pvt SP2D Pusdik'!B481</f>
        <v>1</v>
      </c>
      <c r="I480" s="184">
        <f>'[5]Pvt SP2D Pusdik'!C481</f>
        <v>2985000</v>
      </c>
      <c r="J480" s="184">
        <f t="shared" si="288"/>
        <v>3015000</v>
      </c>
      <c r="K480" s="184"/>
      <c r="L480" s="184"/>
      <c r="M480" s="184"/>
      <c r="N480" s="184"/>
      <c r="O480" s="281"/>
      <c r="P480" s="281"/>
      <c r="Q480" s="146"/>
    </row>
    <row r="481" spans="1:17" ht="13.2" x14ac:dyDescent="0.25">
      <c r="A481" s="165" t="s">
        <v>869</v>
      </c>
      <c r="B481" s="180"/>
      <c r="C481" s="181" t="s">
        <v>870</v>
      </c>
      <c r="D481" s="182">
        <v>4</v>
      </c>
      <c r="E481" s="182" t="s">
        <v>121</v>
      </c>
      <c r="F481" s="184">
        <v>1500000</v>
      </c>
      <c r="G481" s="184">
        <f>ROUNDDOWN(D481*F481,-3)</f>
        <v>6000000</v>
      </c>
      <c r="H481" s="184" t="b">
        <f>G481='[5]Pvt SP2D Pusdik'!B482</f>
        <v>1</v>
      </c>
      <c r="I481" s="184">
        <f>'[5]Pvt SP2D Pusdik'!C482</f>
        <v>2985000</v>
      </c>
      <c r="J481" s="184">
        <f t="shared" si="288"/>
        <v>3015000</v>
      </c>
      <c r="K481" s="184"/>
      <c r="L481" s="184">
        <f t="shared" ref="K481:L481" si="289">L482</f>
        <v>0</v>
      </c>
      <c r="M481" s="184" t="e" cm="1">
        <f t="array" ref="M481">SUM(_xlfn._xlws.FILTER([6]!Draft_SPBY[Jumlah],[6]!Draft_SPBY[MAK4]=A481,0))</f>
        <v>#REF!</v>
      </c>
      <c r="N481" s="184" t="e">
        <f>L481-M481</f>
        <v>#REF!</v>
      </c>
      <c r="O481" s="281"/>
      <c r="P481" s="281"/>
      <c r="Q481" s="146"/>
    </row>
    <row r="482" spans="1:17" ht="13.2" x14ac:dyDescent="0.25">
      <c r="A482" s="165" t="s">
        <v>871</v>
      </c>
      <c r="B482" s="180"/>
      <c r="C482" s="181" t="s">
        <v>872</v>
      </c>
      <c r="D482" s="182">
        <v>4</v>
      </c>
      <c r="E482" s="182" t="s">
        <v>121</v>
      </c>
      <c r="F482" s="184">
        <v>1000000</v>
      </c>
      <c r="G482" s="184">
        <f>ROUNDDOWN(D482*F482,-3)</f>
        <v>4000000</v>
      </c>
      <c r="H482" s="184" t="b">
        <f>G482='[5]Pvt SP2D Pusdik'!B483</f>
        <v>1</v>
      </c>
      <c r="I482" s="184">
        <f>'[5]Pvt SP2D Pusdik'!C483</f>
        <v>1996000</v>
      </c>
      <c r="J482" s="184">
        <f t="shared" si="288"/>
        <v>2004000</v>
      </c>
      <c r="K482" s="184"/>
      <c r="L482" s="184"/>
      <c r="M482" s="184"/>
      <c r="N482" s="184"/>
      <c r="O482" s="281"/>
      <c r="P482" s="281"/>
      <c r="Q482" s="146"/>
    </row>
    <row r="483" spans="1:17" ht="13.2" x14ac:dyDescent="0.25">
      <c r="A483" s="165" t="s">
        <v>873</v>
      </c>
      <c r="B483" s="186" t="s">
        <v>537</v>
      </c>
      <c r="C483" s="77" t="s">
        <v>36</v>
      </c>
      <c r="D483" s="76"/>
      <c r="E483" s="76"/>
      <c r="F483" s="78"/>
      <c r="G483" s="78">
        <f>G484</f>
        <v>43750000</v>
      </c>
      <c r="H483" s="78" t="b">
        <f>G483='[5]Pvt SP2D Pusdik'!B484</f>
        <v>1</v>
      </c>
      <c r="I483" s="78">
        <f>'[5]Pvt SP2D Pusdik'!C484</f>
        <v>16348500</v>
      </c>
      <c r="J483" s="78">
        <f>J484</f>
        <v>27401500</v>
      </c>
      <c r="K483" s="78">
        <f>K484</f>
        <v>0</v>
      </c>
      <c r="L483" s="78">
        <f t="shared" ref="K483:L483" si="290">L484</f>
        <v>0</v>
      </c>
      <c r="M483" s="78" t="e" cm="1">
        <f t="array" ref="M483">SUM(_xlfn._xlws.FILTER([6]!Draft_SPBY[Jumlah],[6]!Draft_SPBY[MAK4]=A483,0))</f>
        <v>#REF!</v>
      </c>
      <c r="N483" s="78" t="e">
        <f>L483-M483</f>
        <v>#REF!</v>
      </c>
      <c r="O483" s="281"/>
      <c r="P483" s="281"/>
      <c r="Q483" s="146"/>
    </row>
    <row r="484" spans="1:17" ht="13.2" x14ac:dyDescent="0.25">
      <c r="A484" s="165" t="s">
        <v>874</v>
      </c>
      <c r="B484" s="180"/>
      <c r="C484" s="181" t="s">
        <v>875</v>
      </c>
      <c r="D484" s="182">
        <v>25</v>
      </c>
      <c r="E484" s="182" t="s">
        <v>27</v>
      </c>
      <c r="F484" s="184">
        <v>1750000</v>
      </c>
      <c r="G484" s="184">
        <f>ROUNDDOWN(D484*F484,-3)</f>
        <v>43750000</v>
      </c>
      <c r="H484" s="184" t="b">
        <f>G484='[5]Pvt SP2D Pusdik'!B485</f>
        <v>1</v>
      </c>
      <c r="I484" s="184">
        <f>'[5]Pvt SP2D Pusdik'!C485</f>
        <v>16348500</v>
      </c>
      <c r="J484" s="184">
        <f>G484-I484</f>
        <v>27401500</v>
      </c>
      <c r="K484" s="184"/>
      <c r="L484" s="184"/>
      <c r="M484" s="184"/>
      <c r="N484" s="184"/>
      <c r="O484" s="281"/>
      <c r="P484" s="281"/>
      <c r="Q484" s="146"/>
    </row>
    <row r="485" spans="1:17" ht="13.2" x14ac:dyDescent="0.25">
      <c r="A485" s="165" t="s">
        <v>876</v>
      </c>
      <c r="B485" s="186" t="s">
        <v>589</v>
      </c>
      <c r="C485" s="77" t="s">
        <v>81</v>
      </c>
      <c r="D485" s="76"/>
      <c r="E485" s="76"/>
      <c r="F485" s="78"/>
      <c r="G485" s="78">
        <f>G486</f>
        <v>1800000</v>
      </c>
      <c r="H485" s="78" t="b">
        <f>G485='[5]Pvt SP2D Pusdik'!B486</f>
        <v>1</v>
      </c>
      <c r="I485" s="78">
        <f>'[5]Pvt SP2D Pusdik'!C486</f>
        <v>150000</v>
      </c>
      <c r="J485" s="78">
        <f>J486</f>
        <v>1650000</v>
      </c>
      <c r="K485" s="78">
        <f>K486</f>
        <v>0</v>
      </c>
      <c r="L485" s="78">
        <f t="shared" ref="K485:L485" si="291">SUM(L486,L491,L493)</f>
        <v>0</v>
      </c>
      <c r="M485" s="78" t="e">
        <f t="shared" ref="M485:N485" si="292">SUM(M486,M491,M493)</f>
        <v>#REF!</v>
      </c>
      <c r="N485" s="78" t="e">
        <f t="shared" si="292"/>
        <v>#REF!</v>
      </c>
      <c r="O485" s="281"/>
      <c r="P485" s="281"/>
      <c r="Q485" s="146"/>
    </row>
    <row r="486" spans="1:17" ht="13.2" x14ac:dyDescent="0.25">
      <c r="A486" s="165" t="s">
        <v>877</v>
      </c>
      <c r="B486" s="180"/>
      <c r="C486" s="181" t="s">
        <v>860</v>
      </c>
      <c r="D486" s="182">
        <v>12</v>
      </c>
      <c r="E486" s="182" t="s">
        <v>27</v>
      </c>
      <c r="F486" s="184">
        <v>150000</v>
      </c>
      <c r="G486" s="184">
        <f>ROUNDDOWN(D486*F486,-3)</f>
        <v>1800000</v>
      </c>
      <c r="H486" s="184" t="b">
        <f>G486='[5]Pvt SP2D Pusdik'!B487</f>
        <v>1</v>
      </c>
      <c r="I486" s="184">
        <f>'[5]Pvt SP2D Pusdik'!C487</f>
        <v>150000</v>
      </c>
      <c r="J486" s="184">
        <f>G486-I486</f>
        <v>1650000</v>
      </c>
      <c r="K486" s="184"/>
      <c r="L486" s="184">
        <f t="shared" ref="K486:L486" si="293">SUM(L487:L490)</f>
        <v>0</v>
      </c>
      <c r="M486" s="184" t="e" cm="1">
        <f t="array" ref="M486">SUM(_xlfn._xlws.FILTER([6]!Draft_SPBY[Jumlah],[6]!Draft_SPBY[MAK4]=A486,0))</f>
        <v>#REF!</v>
      </c>
      <c r="N486" s="184" t="e">
        <f>L486-M486</f>
        <v>#REF!</v>
      </c>
      <c r="O486" s="281"/>
      <c r="P486" s="281"/>
      <c r="Q486" s="146"/>
    </row>
    <row r="487" spans="1:17" ht="13.2" x14ac:dyDescent="0.25">
      <c r="A487" s="165" t="s">
        <v>413</v>
      </c>
      <c r="B487" s="187" t="s">
        <v>168</v>
      </c>
      <c r="C487" s="188" t="s">
        <v>878</v>
      </c>
      <c r="D487" s="189"/>
      <c r="E487" s="189"/>
      <c r="F487" s="190"/>
      <c r="G487" s="190">
        <f>SUM(G488,G493,G495)</f>
        <v>64758000</v>
      </c>
      <c r="H487" s="190" t="b">
        <f>G487='[5]Pvt SP2D Pusdik'!B488</f>
        <v>1</v>
      </c>
      <c r="I487" s="190">
        <f>'[5]Pvt SP2D Pusdik'!C488</f>
        <v>12210000</v>
      </c>
      <c r="J487" s="190">
        <f>SUM(J488,J493,J495)</f>
        <v>52548000</v>
      </c>
      <c r="K487" s="190">
        <f>SUM(K488,K493,K495)</f>
        <v>0</v>
      </c>
      <c r="L487" s="190"/>
      <c r="M487" s="190"/>
      <c r="N487" s="190"/>
      <c r="O487" s="281" t="s">
        <v>504</v>
      </c>
      <c r="P487" s="281" t="s">
        <v>509</v>
      </c>
      <c r="Q487" s="146"/>
    </row>
    <row r="488" spans="1:17" ht="13.2" x14ac:dyDescent="0.25">
      <c r="A488" s="165" t="s">
        <v>414</v>
      </c>
      <c r="B488" s="186" t="s">
        <v>535</v>
      </c>
      <c r="C488" s="77" t="s">
        <v>25</v>
      </c>
      <c r="D488" s="76"/>
      <c r="E488" s="76"/>
      <c r="F488" s="78"/>
      <c r="G488" s="78">
        <f>SUM(G489:G492)</f>
        <v>20500000</v>
      </c>
      <c r="H488" s="78" t="b">
        <f>G488='[5]Pvt SP2D Pusdik'!B489</f>
        <v>1</v>
      </c>
      <c r="I488" s="78">
        <f>'[5]Pvt SP2D Pusdik'!C489</f>
        <v>7930000</v>
      </c>
      <c r="J488" s="78">
        <f>SUM(J489:J492)</f>
        <v>12570000</v>
      </c>
      <c r="K488" s="78">
        <f>SUM(K489:K492)</f>
        <v>0</v>
      </c>
      <c r="L488" s="78"/>
      <c r="M488" s="78"/>
      <c r="N488" s="78"/>
      <c r="O488" s="281"/>
      <c r="P488" s="281"/>
      <c r="Q488" s="146"/>
    </row>
    <row r="489" spans="1:17" ht="13.2" x14ac:dyDescent="0.25">
      <c r="A489" s="191" t="s">
        <v>415</v>
      </c>
      <c r="B489" s="180"/>
      <c r="C489" s="181" t="s">
        <v>564</v>
      </c>
      <c r="D489" s="182">
        <v>60</v>
      </c>
      <c r="E489" s="182" t="s">
        <v>27</v>
      </c>
      <c r="F489" s="184">
        <v>75000</v>
      </c>
      <c r="G489" s="184">
        <f>ROUNDDOWN(D489*F489,-3)</f>
        <v>4500000</v>
      </c>
      <c r="H489" s="184" t="b">
        <f>G489='[5]Pvt SP2D Pusdik'!B490</f>
        <v>1</v>
      </c>
      <c r="I489" s="184">
        <f>'[5]Pvt SP2D Pusdik'!C490</f>
        <v>0</v>
      </c>
      <c r="J489" s="184">
        <f t="shared" ref="J489:K492" si="294">G489-I489</f>
        <v>4500000</v>
      </c>
      <c r="K489" s="184"/>
      <c r="L489" s="184"/>
      <c r="M489" s="184"/>
      <c r="N489" s="184"/>
      <c r="O489" s="281"/>
      <c r="P489" s="281"/>
      <c r="Q489" s="146"/>
    </row>
    <row r="490" spans="1:17" ht="13.2" x14ac:dyDescent="0.25">
      <c r="A490" s="191" t="s">
        <v>416</v>
      </c>
      <c r="B490" s="180"/>
      <c r="C490" s="181" t="s">
        <v>879</v>
      </c>
      <c r="D490" s="182">
        <v>4</v>
      </c>
      <c r="E490" s="182" t="s">
        <v>121</v>
      </c>
      <c r="F490" s="184">
        <v>1500000</v>
      </c>
      <c r="G490" s="184">
        <f>ROUNDDOWN(D490*F490,-3)</f>
        <v>6000000</v>
      </c>
      <c r="H490" s="184" t="b">
        <f>G490='[5]Pvt SP2D Pusdik'!B491</f>
        <v>1</v>
      </c>
      <c r="I490" s="184">
        <f>'[5]Pvt SP2D Pusdik'!C491</f>
        <v>2995000</v>
      </c>
      <c r="J490" s="184">
        <f t="shared" si="294"/>
        <v>3005000</v>
      </c>
      <c r="K490" s="184"/>
      <c r="L490" s="184"/>
      <c r="M490" s="184"/>
      <c r="N490" s="184"/>
      <c r="O490" s="281"/>
      <c r="P490" s="281"/>
      <c r="Q490" s="146"/>
    </row>
    <row r="491" spans="1:17" ht="13.2" x14ac:dyDescent="0.25">
      <c r="A491" s="191" t="s">
        <v>417</v>
      </c>
      <c r="B491" s="180"/>
      <c r="C491" s="181" t="s">
        <v>566</v>
      </c>
      <c r="D491" s="182">
        <v>4</v>
      </c>
      <c r="E491" s="182" t="s">
        <v>121</v>
      </c>
      <c r="F491" s="184">
        <v>1500000</v>
      </c>
      <c r="G491" s="184">
        <f>ROUNDDOWN(D491*F491,-3)</f>
        <v>6000000</v>
      </c>
      <c r="H491" s="184" t="b">
        <f>G491='[5]Pvt SP2D Pusdik'!B492</f>
        <v>1</v>
      </c>
      <c r="I491" s="184">
        <f>'[5]Pvt SP2D Pusdik'!C492</f>
        <v>2945000</v>
      </c>
      <c r="J491" s="184">
        <f t="shared" si="294"/>
        <v>3055000</v>
      </c>
      <c r="K491" s="184"/>
      <c r="L491" s="184">
        <f t="shared" ref="K491:L491" si="295">L492</f>
        <v>0</v>
      </c>
      <c r="M491" s="184" t="e" cm="1">
        <f t="array" ref="M491">SUM(_xlfn._xlws.FILTER([6]!Draft_SPBY[Jumlah],[6]!Draft_SPBY[MAK4]=A491,0))</f>
        <v>#REF!</v>
      </c>
      <c r="N491" s="184" t="e">
        <f>L491-M491</f>
        <v>#REF!</v>
      </c>
      <c r="O491" s="281"/>
      <c r="P491" s="281"/>
      <c r="Q491" s="146"/>
    </row>
    <row r="492" spans="1:17" ht="13.2" x14ac:dyDescent="0.25">
      <c r="A492" s="191" t="s">
        <v>880</v>
      </c>
      <c r="B492" s="180"/>
      <c r="C492" s="181" t="s">
        <v>567</v>
      </c>
      <c r="D492" s="182">
        <v>4</v>
      </c>
      <c r="E492" s="182" t="s">
        <v>121</v>
      </c>
      <c r="F492" s="184">
        <v>1000000</v>
      </c>
      <c r="G492" s="184">
        <f>ROUNDDOWN(D492*F492,-3)</f>
        <v>4000000</v>
      </c>
      <c r="H492" s="184" t="b">
        <f>G492='[5]Pvt SP2D Pusdik'!B493</f>
        <v>1</v>
      </c>
      <c r="I492" s="184">
        <f>'[5]Pvt SP2D Pusdik'!C493</f>
        <v>1990000</v>
      </c>
      <c r="J492" s="184">
        <f t="shared" si="294"/>
        <v>2010000</v>
      </c>
      <c r="K492" s="184"/>
      <c r="L492" s="184"/>
      <c r="M492" s="184"/>
      <c r="N492" s="184"/>
      <c r="O492" s="281"/>
      <c r="P492" s="281"/>
      <c r="Q492" s="146"/>
    </row>
    <row r="493" spans="1:17" ht="13.2" x14ac:dyDescent="0.25">
      <c r="A493" s="165" t="s">
        <v>418</v>
      </c>
      <c r="B493" s="192" t="s">
        <v>537</v>
      </c>
      <c r="C493" s="80" t="s">
        <v>36</v>
      </c>
      <c r="D493" s="79"/>
      <c r="E493" s="79"/>
      <c r="F493" s="81"/>
      <c r="G493" s="81">
        <f>G494</f>
        <v>42758000</v>
      </c>
      <c r="H493" s="81" t="b">
        <f>G493='[5]Pvt SP2D Pusdik'!B494</f>
        <v>1</v>
      </c>
      <c r="I493" s="81">
        <f>'[5]Pvt SP2D Pusdik'!C494</f>
        <v>4280000</v>
      </c>
      <c r="J493" s="81">
        <f>J494</f>
        <v>38478000</v>
      </c>
      <c r="K493" s="81">
        <f>K494</f>
        <v>0</v>
      </c>
      <c r="L493" s="81">
        <f t="shared" ref="K493:L493" si="296">L494</f>
        <v>0</v>
      </c>
      <c r="M493" s="81" t="e" cm="1">
        <f t="array" ref="M493">SUM(_xlfn._xlws.FILTER([6]!Draft_SPBY[Jumlah],[6]!Draft_SPBY[MAK4]=A493,0))</f>
        <v>#REF!</v>
      </c>
      <c r="N493" s="81" t="e">
        <f>L493-M493</f>
        <v>#REF!</v>
      </c>
      <c r="O493" s="281"/>
      <c r="P493" s="281"/>
      <c r="Q493" s="146"/>
    </row>
    <row r="494" spans="1:17" ht="13.2" x14ac:dyDescent="0.25">
      <c r="A494" s="165" t="s">
        <v>419</v>
      </c>
      <c r="B494" s="180"/>
      <c r="C494" s="181" t="s">
        <v>881</v>
      </c>
      <c r="D494" s="182">
        <v>8</v>
      </c>
      <c r="E494" s="182" t="s">
        <v>27</v>
      </c>
      <c r="F494" s="184">
        <v>5344800</v>
      </c>
      <c r="G494" s="184">
        <f>ROUNDDOWN(D494*F494,-3)</f>
        <v>42758000</v>
      </c>
      <c r="H494" s="184" t="b">
        <f>G494='[5]Pvt SP2D Pusdik'!B495</f>
        <v>1</v>
      </c>
      <c r="I494" s="184">
        <f>'[5]Pvt SP2D Pusdik'!C495</f>
        <v>4280000</v>
      </c>
      <c r="J494" s="184">
        <f>G494-I494</f>
        <v>38478000</v>
      </c>
      <c r="K494" s="184"/>
      <c r="L494" s="184"/>
      <c r="M494" s="184"/>
      <c r="N494" s="184"/>
      <c r="O494" s="281"/>
      <c r="P494" s="281"/>
      <c r="Q494" s="146"/>
    </row>
    <row r="495" spans="1:17" ht="13.2" x14ac:dyDescent="0.25">
      <c r="A495" s="165" t="s">
        <v>882</v>
      </c>
      <c r="B495" s="186" t="s">
        <v>589</v>
      </c>
      <c r="C495" s="77" t="s">
        <v>81</v>
      </c>
      <c r="D495" s="76"/>
      <c r="E495" s="76"/>
      <c r="F495" s="78"/>
      <c r="G495" s="78">
        <f>G496</f>
        <v>1500000</v>
      </c>
      <c r="H495" s="78" t="b">
        <f>G495='[5]Pvt SP2D Pusdik'!B496</f>
        <v>1</v>
      </c>
      <c r="I495" s="78">
        <f>'[5]Pvt SP2D Pusdik'!C496</f>
        <v>0</v>
      </c>
      <c r="J495" s="78">
        <f>J496</f>
        <v>1500000</v>
      </c>
      <c r="K495" s="78">
        <f>K496</f>
        <v>0</v>
      </c>
      <c r="L495" s="78">
        <f t="shared" ref="K495:L495" si="297">SUM(L496,L501,L503)</f>
        <v>0</v>
      </c>
      <c r="M495" s="78" t="e">
        <f t="shared" ref="M495:N495" si="298">SUM(M496,M501,M503)</f>
        <v>#REF!</v>
      </c>
      <c r="N495" s="78" t="e">
        <f t="shared" si="298"/>
        <v>#REF!</v>
      </c>
      <c r="O495" s="281"/>
      <c r="P495" s="281"/>
      <c r="Q495" s="146"/>
    </row>
    <row r="496" spans="1:17" ht="13.2" x14ac:dyDescent="0.25">
      <c r="A496" s="165" t="s">
        <v>883</v>
      </c>
      <c r="B496" s="180"/>
      <c r="C496" s="181" t="s">
        <v>860</v>
      </c>
      <c r="D496" s="182">
        <v>10</v>
      </c>
      <c r="E496" s="182" t="s">
        <v>27</v>
      </c>
      <c r="F496" s="184">
        <v>150000</v>
      </c>
      <c r="G496" s="184">
        <f>ROUNDDOWN(D496*F496,-3)</f>
        <v>1500000</v>
      </c>
      <c r="H496" s="184" t="b">
        <f>G496='[5]Pvt SP2D Pusdik'!B497</f>
        <v>1</v>
      </c>
      <c r="I496" s="184">
        <f>'[5]Pvt SP2D Pusdik'!C497</f>
        <v>0</v>
      </c>
      <c r="J496" s="184">
        <f>G496-I496</f>
        <v>1500000</v>
      </c>
      <c r="K496" s="184"/>
      <c r="L496" s="184">
        <f t="shared" ref="K496:L496" si="299">SUM(L497:L500)</f>
        <v>0</v>
      </c>
      <c r="M496" s="184" t="e" cm="1">
        <f t="array" ref="M496">SUM(_xlfn._xlws.FILTER([6]!Draft_SPBY[Jumlah],[6]!Draft_SPBY[MAK4]=A496,0))</f>
        <v>#REF!</v>
      </c>
      <c r="N496" s="184" t="e">
        <f>L496-M496</f>
        <v>#REF!</v>
      </c>
      <c r="O496" s="281"/>
      <c r="P496" s="281"/>
      <c r="Q496" s="146"/>
    </row>
    <row r="497" spans="1:17" ht="13.2" x14ac:dyDescent="0.25">
      <c r="A497" s="165" t="s">
        <v>420</v>
      </c>
      <c r="B497" s="194" t="s">
        <v>178</v>
      </c>
      <c r="C497" s="195" t="s">
        <v>884</v>
      </c>
      <c r="D497" s="196"/>
      <c r="E497" s="196"/>
      <c r="F497" s="197"/>
      <c r="G497" s="197">
        <f>SUM(G498,G503)</f>
        <v>49250000</v>
      </c>
      <c r="H497" s="197" t="b">
        <f>G497='[5]Pvt SP2D Pusdik'!B498</f>
        <v>1</v>
      </c>
      <c r="I497" s="197">
        <f>'[5]Pvt SP2D Pusdik'!C498</f>
        <v>19848500</v>
      </c>
      <c r="J497" s="197">
        <f>SUM(J498,J503)</f>
        <v>29401500</v>
      </c>
      <c r="K497" s="197">
        <f>SUM(K498,K503)</f>
        <v>0</v>
      </c>
      <c r="L497" s="197"/>
      <c r="M497" s="197"/>
      <c r="N497" s="197"/>
      <c r="O497" s="281" t="s">
        <v>504</v>
      </c>
      <c r="P497" s="281" t="s">
        <v>509</v>
      </c>
      <c r="Q497" s="146"/>
    </row>
    <row r="498" spans="1:17" ht="13.2" x14ac:dyDescent="0.25">
      <c r="A498" s="165" t="s">
        <v>421</v>
      </c>
      <c r="B498" s="186" t="s">
        <v>535</v>
      </c>
      <c r="C498" s="77" t="s">
        <v>25</v>
      </c>
      <c r="D498" s="76"/>
      <c r="E498" s="76"/>
      <c r="F498" s="78"/>
      <c r="G498" s="78">
        <f>SUM(G499:G502)</f>
        <v>17750000</v>
      </c>
      <c r="H498" s="78" t="b">
        <f>G498='[5]Pvt SP2D Pusdik'!B499</f>
        <v>1</v>
      </c>
      <c r="I498" s="78">
        <f>'[5]Pvt SP2D Pusdik'!C499</f>
        <v>13553500</v>
      </c>
      <c r="J498" s="78">
        <f>SUM(J499:J502)</f>
        <v>4196500</v>
      </c>
      <c r="K498" s="78">
        <f>SUM(K499:K502)</f>
        <v>0</v>
      </c>
      <c r="L498" s="78"/>
      <c r="M498" s="78"/>
      <c r="N498" s="78"/>
      <c r="O498" s="281"/>
      <c r="P498" s="281"/>
      <c r="Q498" s="146"/>
    </row>
    <row r="499" spans="1:17" ht="13.2" x14ac:dyDescent="0.25">
      <c r="A499" s="165" t="s">
        <v>422</v>
      </c>
      <c r="B499" s="180"/>
      <c r="C499" s="181" t="s">
        <v>564</v>
      </c>
      <c r="D499" s="182">
        <v>50</v>
      </c>
      <c r="E499" s="182" t="s">
        <v>27</v>
      </c>
      <c r="F499" s="184">
        <v>75000</v>
      </c>
      <c r="G499" s="184">
        <f>ROUNDDOWN(D499*F499,-3)</f>
        <v>3750000</v>
      </c>
      <c r="H499" s="184" t="b">
        <f>G499='[5]Pvt SP2D Pusdik'!B500</f>
        <v>1</v>
      </c>
      <c r="I499" s="184">
        <f>'[5]Pvt SP2D Pusdik'!C500</f>
        <v>2307000</v>
      </c>
      <c r="J499" s="184">
        <f t="shared" ref="J499:K502" si="300">G499-I499</f>
        <v>1443000</v>
      </c>
      <c r="K499" s="184"/>
      <c r="L499" s="184"/>
      <c r="M499" s="184"/>
      <c r="N499" s="184"/>
      <c r="O499" s="281"/>
      <c r="P499" s="281"/>
      <c r="Q499" s="146"/>
    </row>
    <row r="500" spans="1:17" ht="13.2" x14ac:dyDescent="0.25">
      <c r="A500" s="165" t="s">
        <v>423</v>
      </c>
      <c r="B500" s="180"/>
      <c r="C500" s="181" t="s">
        <v>879</v>
      </c>
      <c r="D500" s="182">
        <v>4</v>
      </c>
      <c r="E500" s="182" t="s">
        <v>121</v>
      </c>
      <c r="F500" s="184">
        <v>1500000</v>
      </c>
      <c r="G500" s="184">
        <f>ROUNDDOWN(D500*F500,-3)</f>
        <v>6000000</v>
      </c>
      <c r="H500" s="184" t="b">
        <f>G500='[5]Pvt SP2D Pusdik'!B501</f>
        <v>1</v>
      </c>
      <c r="I500" s="184">
        <f>'[5]Pvt SP2D Pusdik'!C501</f>
        <v>4904500</v>
      </c>
      <c r="J500" s="184">
        <f t="shared" si="300"/>
        <v>1095500</v>
      </c>
      <c r="K500" s="184"/>
      <c r="L500" s="184"/>
      <c r="M500" s="184"/>
      <c r="N500" s="184"/>
      <c r="O500" s="281"/>
      <c r="P500" s="281"/>
      <c r="Q500" s="146"/>
    </row>
    <row r="501" spans="1:17" ht="13.2" x14ac:dyDescent="0.25">
      <c r="A501" s="165" t="s">
        <v>885</v>
      </c>
      <c r="B501" s="180"/>
      <c r="C501" s="181" t="s">
        <v>566</v>
      </c>
      <c r="D501" s="182">
        <v>4</v>
      </c>
      <c r="E501" s="182" t="s">
        <v>121</v>
      </c>
      <c r="F501" s="184">
        <v>1500000</v>
      </c>
      <c r="G501" s="184">
        <f>ROUNDDOWN(D501*F501,-3)</f>
        <v>6000000</v>
      </c>
      <c r="H501" s="184" t="b">
        <f>G501='[5]Pvt SP2D Pusdik'!B502</f>
        <v>1</v>
      </c>
      <c r="I501" s="184">
        <f>'[5]Pvt SP2D Pusdik'!C502</f>
        <v>4350000</v>
      </c>
      <c r="J501" s="184">
        <f t="shared" si="300"/>
        <v>1650000</v>
      </c>
      <c r="K501" s="184"/>
      <c r="L501" s="184">
        <f t="shared" ref="K501:L501" si="301">L502</f>
        <v>0</v>
      </c>
      <c r="M501" s="184" t="e" cm="1">
        <f t="array" ref="M501">SUM(_xlfn._xlws.FILTER([6]!Draft_SPBY[Jumlah],[6]!Draft_SPBY[MAK4]=A501,0))</f>
        <v>#REF!</v>
      </c>
      <c r="N501" s="184" t="e">
        <f>L501-M501</f>
        <v>#REF!</v>
      </c>
      <c r="O501" s="281"/>
      <c r="P501" s="281"/>
      <c r="Q501" s="146"/>
    </row>
    <row r="502" spans="1:17" ht="13.2" x14ac:dyDescent="0.25">
      <c r="A502" s="165" t="s">
        <v>886</v>
      </c>
      <c r="B502" s="180"/>
      <c r="C502" s="181" t="s">
        <v>567</v>
      </c>
      <c r="D502" s="182">
        <v>2</v>
      </c>
      <c r="E502" s="182" t="s">
        <v>121</v>
      </c>
      <c r="F502" s="184">
        <v>1000000</v>
      </c>
      <c r="G502" s="184">
        <f>ROUNDDOWN(D502*F502,-3)</f>
        <v>2000000</v>
      </c>
      <c r="H502" s="184" t="b">
        <f>G502='[5]Pvt SP2D Pusdik'!B503</f>
        <v>1</v>
      </c>
      <c r="I502" s="184">
        <f>'[5]Pvt SP2D Pusdik'!C503</f>
        <v>1992000</v>
      </c>
      <c r="J502" s="184">
        <f t="shared" si="300"/>
        <v>8000</v>
      </c>
      <c r="K502" s="184"/>
      <c r="L502" s="184"/>
      <c r="M502" s="184"/>
      <c r="N502" s="184"/>
      <c r="O502" s="281"/>
      <c r="P502" s="281"/>
      <c r="Q502" s="146"/>
    </row>
    <row r="503" spans="1:17" ht="13.2" x14ac:dyDescent="0.25">
      <c r="A503" s="165" t="s">
        <v>887</v>
      </c>
      <c r="B503" s="179" t="s">
        <v>537</v>
      </c>
      <c r="C503" s="72" t="s">
        <v>36</v>
      </c>
      <c r="D503" s="71"/>
      <c r="E503" s="71"/>
      <c r="F503" s="73"/>
      <c r="G503" s="73">
        <f>G504</f>
        <v>31500000</v>
      </c>
      <c r="H503" s="73" t="b">
        <f>G503='[5]Pvt SP2D Pusdik'!B504</f>
        <v>1</v>
      </c>
      <c r="I503" s="73">
        <f>'[5]Pvt SP2D Pusdik'!C504</f>
        <v>6295000</v>
      </c>
      <c r="J503" s="73">
        <f>J504</f>
        <v>25205000</v>
      </c>
      <c r="K503" s="73">
        <f>K504</f>
        <v>0</v>
      </c>
      <c r="L503" s="73">
        <f t="shared" ref="K503:L503" si="302">L504</f>
        <v>0</v>
      </c>
      <c r="M503" s="73" t="e" cm="1">
        <f t="array" ref="M503">SUM(_xlfn._xlws.FILTER([6]!Draft_SPBY[Jumlah],[6]!Draft_SPBY[MAK4]=A503,0))</f>
        <v>#REF!</v>
      </c>
      <c r="N503" s="73" t="e">
        <f>L503-M503</f>
        <v>#REF!</v>
      </c>
      <c r="O503" s="281"/>
      <c r="P503" s="281"/>
      <c r="Q503" s="146"/>
    </row>
    <row r="504" spans="1:17" ht="13.2" x14ac:dyDescent="0.25">
      <c r="A504" s="165" t="s">
        <v>888</v>
      </c>
      <c r="B504" s="180"/>
      <c r="C504" s="181" t="s">
        <v>889</v>
      </c>
      <c r="D504" s="182">
        <v>18</v>
      </c>
      <c r="E504" s="182" t="s">
        <v>27</v>
      </c>
      <c r="F504" s="184">
        <v>1750000</v>
      </c>
      <c r="G504" s="184">
        <f>ROUNDDOWN(D504*F504,-3)</f>
        <v>31500000</v>
      </c>
      <c r="H504" s="184" t="b">
        <f>G504='[5]Pvt SP2D Pusdik'!B505</f>
        <v>1</v>
      </c>
      <c r="I504" s="184">
        <f>'[5]Pvt SP2D Pusdik'!C505</f>
        <v>6295000</v>
      </c>
      <c r="J504" s="184">
        <f>G504-I504</f>
        <v>25205000</v>
      </c>
      <c r="K504" s="184"/>
      <c r="L504" s="184"/>
      <c r="M504" s="184"/>
      <c r="N504" s="184"/>
      <c r="O504" s="281"/>
      <c r="P504" s="281"/>
      <c r="Q504" s="146"/>
    </row>
    <row r="505" spans="1:17" ht="13.2" x14ac:dyDescent="0.25">
      <c r="A505" s="165" t="s">
        <v>424</v>
      </c>
      <c r="B505" s="194" t="s">
        <v>192</v>
      </c>
      <c r="C505" s="195" t="s">
        <v>890</v>
      </c>
      <c r="D505" s="196"/>
      <c r="E505" s="196"/>
      <c r="F505" s="197"/>
      <c r="G505" s="197">
        <f>SUM(G506,G511,G513)</f>
        <v>150000000</v>
      </c>
      <c r="H505" s="197" t="b">
        <f>G505='[5]Pvt SP2D Pusdik'!B506</f>
        <v>1</v>
      </c>
      <c r="I505" s="197">
        <f>'[5]Pvt SP2D Pusdik'!C506</f>
        <v>0</v>
      </c>
      <c r="J505" s="197">
        <f>SUM(J506,J511,J513)</f>
        <v>150000000</v>
      </c>
      <c r="K505" s="197">
        <f>SUM(K506,K511,K513)</f>
        <v>0</v>
      </c>
      <c r="L505" s="197">
        <f t="shared" ref="K505:N506" si="303">L506</f>
        <v>0</v>
      </c>
      <c r="M505" s="197" t="e">
        <f t="shared" si="303"/>
        <v>#REF!</v>
      </c>
      <c r="N505" s="197" t="e">
        <f t="shared" si="303"/>
        <v>#REF!</v>
      </c>
      <c r="O505" s="281" t="s">
        <v>504</v>
      </c>
      <c r="P505" s="281" t="s">
        <v>509</v>
      </c>
      <c r="Q505" s="146"/>
    </row>
    <row r="506" spans="1:17" ht="13.2" customHeight="1" x14ac:dyDescent="0.25">
      <c r="A506" s="165" t="s">
        <v>426</v>
      </c>
      <c r="B506" s="179" t="s">
        <v>535</v>
      </c>
      <c r="C506" s="72" t="s">
        <v>25</v>
      </c>
      <c r="D506" s="71"/>
      <c r="E506" s="71"/>
      <c r="F506" s="73"/>
      <c r="G506" s="73">
        <f>SUM(G507:G510)</f>
        <v>13000000</v>
      </c>
      <c r="H506" s="73" t="b">
        <f>G506='[5]Pvt SP2D Pusdik'!B507</f>
        <v>1</v>
      </c>
      <c r="I506" s="73">
        <f>'[5]Pvt SP2D Pusdik'!C507</f>
        <v>0</v>
      </c>
      <c r="J506" s="73">
        <f>SUM(J507:J510)</f>
        <v>13000000</v>
      </c>
      <c r="K506" s="73">
        <f>SUM(K507:K510)</f>
        <v>0</v>
      </c>
      <c r="L506" s="73">
        <f t="shared" si="303"/>
        <v>0</v>
      </c>
      <c r="M506" s="73" t="e">
        <f t="shared" si="303"/>
        <v>#REF!</v>
      </c>
      <c r="N506" s="73" t="e">
        <f t="shared" si="303"/>
        <v>#REF!</v>
      </c>
      <c r="O506" s="281"/>
      <c r="P506" s="281"/>
      <c r="Q506" s="146"/>
    </row>
    <row r="507" spans="1:17" ht="13.2" x14ac:dyDescent="0.25">
      <c r="A507" s="165" t="s">
        <v>427</v>
      </c>
      <c r="B507" s="180"/>
      <c r="C507" s="181" t="s">
        <v>564</v>
      </c>
      <c r="D507" s="182">
        <v>120</v>
      </c>
      <c r="E507" s="182" t="s">
        <v>27</v>
      </c>
      <c r="F507" s="184">
        <v>75000</v>
      </c>
      <c r="G507" s="184">
        <f>ROUNDDOWN(D507*F507,-3)</f>
        <v>9000000</v>
      </c>
      <c r="H507" s="184" t="b">
        <f>G507='[5]Pvt SP2D Pusdik'!B508</f>
        <v>1</v>
      </c>
      <c r="I507" s="184">
        <f>'[5]Pvt SP2D Pusdik'!C508</f>
        <v>0</v>
      </c>
      <c r="J507" s="184">
        <f t="shared" ref="J507:K510" si="304">G507-I507</f>
        <v>9000000</v>
      </c>
      <c r="K507" s="184"/>
      <c r="L507" s="184">
        <f t="shared" ref="K507:L507" si="305">SUM(L508,L556)</f>
        <v>0</v>
      </c>
      <c r="M507" s="184" t="e">
        <f t="shared" ref="M507:N507" si="306">SUM(M508,M556)</f>
        <v>#REF!</v>
      </c>
      <c r="N507" s="184" t="e">
        <f t="shared" si="306"/>
        <v>#REF!</v>
      </c>
      <c r="O507" s="281"/>
      <c r="P507" s="281"/>
      <c r="Q507" s="146"/>
    </row>
    <row r="508" spans="1:17" ht="13.2" x14ac:dyDescent="0.25">
      <c r="A508" s="165" t="s">
        <v>891</v>
      </c>
      <c r="B508" s="180"/>
      <c r="C508" s="181" t="s">
        <v>879</v>
      </c>
      <c r="D508" s="182">
        <v>1</v>
      </c>
      <c r="E508" s="182" t="s">
        <v>121</v>
      </c>
      <c r="F508" s="184">
        <v>1500000</v>
      </c>
      <c r="G508" s="184">
        <f>ROUNDDOWN(D508*F508,-3)</f>
        <v>1500000</v>
      </c>
      <c r="H508" s="184" t="b">
        <f>G508='[5]Pvt SP2D Pusdik'!B509</f>
        <v>1</v>
      </c>
      <c r="I508" s="184">
        <f>'[5]Pvt SP2D Pusdik'!C509</f>
        <v>0</v>
      </c>
      <c r="J508" s="184">
        <f t="shared" si="304"/>
        <v>1500000</v>
      </c>
      <c r="K508" s="184"/>
      <c r="L508" s="184">
        <f t="shared" ref="K508:L508" si="307">SUM(L509,L527,L547)</f>
        <v>0</v>
      </c>
      <c r="M508" s="184" t="e">
        <f t="shared" ref="M508:N508" si="308">SUM(M509,M527,M547)</f>
        <v>#REF!</v>
      </c>
      <c r="N508" s="184" t="e">
        <f t="shared" si="308"/>
        <v>#REF!</v>
      </c>
      <c r="O508" s="281"/>
      <c r="P508" s="281"/>
      <c r="Q508" s="146"/>
    </row>
    <row r="509" spans="1:17" ht="13.2" x14ac:dyDescent="0.25">
      <c r="A509" s="165" t="s">
        <v>892</v>
      </c>
      <c r="B509" s="180"/>
      <c r="C509" s="181" t="s">
        <v>566</v>
      </c>
      <c r="D509" s="182">
        <v>1</v>
      </c>
      <c r="E509" s="182" t="s">
        <v>121</v>
      </c>
      <c r="F509" s="184">
        <v>1500000</v>
      </c>
      <c r="G509" s="184">
        <f>ROUNDDOWN(D509*F509,-3)</f>
        <v>1500000</v>
      </c>
      <c r="H509" s="184" t="b">
        <f>G509='[5]Pvt SP2D Pusdik'!B510</f>
        <v>1</v>
      </c>
      <c r="I509" s="184">
        <f>'[5]Pvt SP2D Pusdik'!C510</f>
        <v>0</v>
      </c>
      <c r="J509" s="184">
        <f t="shared" si="304"/>
        <v>1500000</v>
      </c>
      <c r="K509" s="184"/>
      <c r="L509" s="184">
        <f t="shared" ref="K509:L509" si="309">SUM(L510,L517,L520,L522,L524)</f>
        <v>0</v>
      </c>
      <c r="M509" s="184" t="e">
        <f t="shared" ref="M509:N509" si="310">SUM(M510,M517,M520,M522,M524)</f>
        <v>#REF!</v>
      </c>
      <c r="N509" s="184" t="e">
        <f t="shared" si="310"/>
        <v>#REF!</v>
      </c>
      <c r="O509" s="281"/>
      <c r="P509" s="281"/>
      <c r="Q509" s="146"/>
    </row>
    <row r="510" spans="1:17" ht="13.2" x14ac:dyDescent="0.25">
      <c r="A510" s="165" t="s">
        <v>893</v>
      </c>
      <c r="B510" s="180"/>
      <c r="C510" s="181" t="s">
        <v>567</v>
      </c>
      <c r="D510" s="182">
        <v>1</v>
      </c>
      <c r="E510" s="182" t="s">
        <v>121</v>
      </c>
      <c r="F510" s="184">
        <v>1000000</v>
      </c>
      <c r="G510" s="184">
        <f>ROUNDDOWN(D510*F510,-3)</f>
        <v>1000000</v>
      </c>
      <c r="H510" s="184" t="b">
        <f>G510='[5]Pvt SP2D Pusdik'!B511</f>
        <v>1</v>
      </c>
      <c r="I510" s="184">
        <f>'[5]Pvt SP2D Pusdik'!C511</f>
        <v>0</v>
      </c>
      <c r="J510" s="184">
        <f t="shared" si="304"/>
        <v>1000000</v>
      </c>
      <c r="K510" s="184"/>
      <c r="L510" s="184">
        <f t="shared" ref="K510:L510" si="311">SUM(L511:L516)</f>
        <v>0</v>
      </c>
      <c r="M510" s="184" t="e" cm="1">
        <f t="array" ref="M510">SUM(_xlfn._xlws.FILTER([6]!Draft_SPBY[Jumlah],[6]!Draft_SPBY[MAK4]=A510,0))</f>
        <v>#REF!</v>
      </c>
      <c r="N510" s="184" t="e">
        <f>L510-M510</f>
        <v>#REF!</v>
      </c>
      <c r="O510" s="281"/>
      <c r="P510" s="281"/>
      <c r="Q510" s="146"/>
    </row>
    <row r="511" spans="1:17" ht="13.2" x14ac:dyDescent="0.25">
      <c r="A511" s="165" t="s">
        <v>894</v>
      </c>
      <c r="B511" s="192" t="s">
        <v>539</v>
      </c>
      <c r="C511" s="80" t="s">
        <v>32</v>
      </c>
      <c r="D511" s="79"/>
      <c r="E511" s="79"/>
      <c r="F511" s="81"/>
      <c r="G511" s="81">
        <f>G512</f>
        <v>10000000</v>
      </c>
      <c r="H511" s="81" t="b">
        <f>G511='[5]Pvt SP2D Pusdik'!B512</f>
        <v>1</v>
      </c>
      <c r="I511" s="81">
        <f>'[5]Pvt SP2D Pusdik'!C512</f>
        <v>0</v>
      </c>
      <c r="J511" s="81">
        <f>J512</f>
        <v>10000000</v>
      </c>
      <c r="K511" s="81">
        <f>K512</f>
        <v>0</v>
      </c>
      <c r="L511" s="81"/>
      <c r="M511" s="81"/>
      <c r="N511" s="81"/>
      <c r="O511" s="281"/>
      <c r="P511" s="281"/>
      <c r="Q511" s="146"/>
    </row>
    <row r="512" spans="1:17" ht="13.2" x14ac:dyDescent="0.25">
      <c r="A512" s="165" t="s">
        <v>895</v>
      </c>
      <c r="B512" s="180"/>
      <c r="C512" s="181" t="s">
        <v>568</v>
      </c>
      <c r="D512" s="182">
        <v>10</v>
      </c>
      <c r="E512" s="182" t="s">
        <v>34</v>
      </c>
      <c r="F512" s="184">
        <v>1000000</v>
      </c>
      <c r="G512" s="184">
        <f>ROUNDDOWN(D512*F512,-3)</f>
        <v>10000000</v>
      </c>
      <c r="H512" s="184" t="b">
        <f>G512='[5]Pvt SP2D Pusdik'!B513</f>
        <v>1</v>
      </c>
      <c r="I512" s="184">
        <f>'[5]Pvt SP2D Pusdik'!C513</f>
        <v>0</v>
      </c>
      <c r="J512" s="184">
        <f>G512-I512</f>
        <v>10000000</v>
      </c>
      <c r="K512" s="184"/>
      <c r="L512" s="184"/>
      <c r="M512" s="184"/>
      <c r="N512" s="184"/>
      <c r="O512" s="281"/>
      <c r="P512" s="281"/>
      <c r="Q512" s="146"/>
    </row>
    <row r="513" spans="1:17" ht="13.2" x14ac:dyDescent="0.25">
      <c r="A513" s="165" t="s">
        <v>428</v>
      </c>
      <c r="B513" s="186" t="s">
        <v>537</v>
      </c>
      <c r="C513" s="77" t="s">
        <v>36</v>
      </c>
      <c r="D513" s="76"/>
      <c r="E513" s="76"/>
      <c r="F513" s="78"/>
      <c r="G513" s="78">
        <f>G514</f>
        <v>127000000</v>
      </c>
      <c r="H513" s="78" t="b">
        <f>G513='[5]Pvt SP2D Pusdik'!B514</f>
        <v>1</v>
      </c>
      <c r="I513" s="78">
        <f>'[5]Pvt SP2D Pusdik'!C514</f>
        <v>0</v>
      </c>
      <c r="J513" s="78">
        <f>J514</f>
        <v>127000000</v>
      </c>
      <c r="K513" s="78">
        <f>K514</f>
        <v>0</v>
      </c>
      <c r="L513" s="78"/>
      <c r="M513" s="78"/>
      <c r="N513" s="78"/>
      <c r="O513" s="281"/>
      <c r="P513" s="281"/>
      <c r="Q513" s="146"/>
    </row>
    <row r="514" spans="1:17" ht="13.2" x14ac:dyDescent="0.25">
      <c r="A514" s="165" t="s">
        <v>429</v>
      </c>
      <c r="B514" s="180"/>
      <c r="C514" s="181" t="s">
        <v>896</v>
      </c>
      <c r="D514" s="182">
        <v>20</v>
      </c>
      <c r="E514" s="182" t="s">
        <v>27</v>
      </c>
      <c r="F514" s="184">
        <v>6350000</v>
      </c>
      <c r="G514" s="184">
        <f>ROUNDDOWN(D514*F514,-3)</f>
        <v>127000000</v>
      </c>
      <c r="H514" s="184" t="b">
        <f>G514='[5]Pvt SP2D Pusdik'!B515</f>
        <v>1</v>
      </c>
      <c r="I514" s="184">
        <f>'[5]Pvt SP2D Pusdik'!C515</f>
        <v>0</v>
      </c>
      <c r="J514" s="184">
        <f>G514-I514</f>
        <v>127000000</v>
      </c>
      <c r="K514" s="184"/>
      <c r="L514" s="184"/>
      <c r="M514" s="184"/>
      <c r="N514" s="184"/>
      <c r="O514" s="281"/>
      <c r="P514" s="281"/>
      <c r="Q514" s="146"/>
    </row>
    <row r="515" spans="1:17" ht="13.2" x14ac:dyDescent="0.25">
      <c r="A515" s="165" t="s">
        <v>430</v>
      </c>
      <c r="B515" s="194" t="s">
        <v>204</v>
      </c>
      <c r="C515" s="195" t="s">
        <v>205</v>
      </c>
      <c r="D515" s="196"/>
      <c r="E515" s="196"/>
      <c r="F515" s="197"/>
      <c r="G515" s="197">
        <f>SUM(G516,G521,G523)</f>
        <v>78803000</v>
      </c>
      <c r="H515" s="197" t="b">
        <f>G515='[5]Pvt SP2D Pusdik'!B516</f>
        <v>1</v>
      </c>
      <c r="I515" s="197">
        <f>'[5]Pvt SP2D Pusdik'!C516</f>
        <v>40500250</v>
      </c>
      <c r="J515" s="197">
        <f>SUM(J516,J521,J523)</f>
        <v>38302750</v>
      </c>
      <c r="K515" s="197">
        <f>SUM(K516,K521,K523)</f>
        <v>0</v>
      </c>
      <c r="L515" s="197"/>
      <c r="M515" s="197"/>
      <c r="N515" s="197"/>
      <c r="O515" s="281" t="s">
        <v>498</v>
      </c>
      <c r="P515" s="281" t="s">
        <v>499</v>
      </c>
      <c r="Q515" s="146"/>
    </row>
    <row r="516" spans="1:17" ht="13.2" x14ac:dyDescent="0.25">
      <c r="A516" s="165" t="s">
        <v>897</v>
      </c>
      <c r="B516" s="186" t="s">
        <v>535</v>
      </c>
      <c r="C516" s="77" t="s">
        <v>25</v>
      </c>
      <c r="D516" s="76"/>
      <c r="E516" s="76"/>
      <c r="F516" s="78"/>
      <c r="G516" s="78">
        <f>SUM(G517:G520)</f>
        <v>15500000</v>
      </c>
      <c r="H516" s="78" t="b">
        <f>G516='[5]Pvt SP2D Pusdik'!B517</f>
        <v>1</v>
      </c>
      <c r="I516" s="78">
        <f>'[5]Pvt SP2D Pusdik'!C517</f>
        <v>4037800</v>
      </c>
      <c r="J516" s="78">
        <f>SUM(J517:J520)</f>
        <v>11462200</v>
      </c>
      <c r="K516" s="78">
        <f>SUM(K517:K520)</f>
        <v>0</v>
      </c>
      <c r="L516" s="78"/>
      <c r="M516" s="78"/>
      <c r="N516" s="78"/>
      <c r="O516" s="281"/>
      <c r="P516" s="281"/>
      <c r="Q516" s="146"/>
    </row>
    <row r="517" spans="1:17" ht="13.2" x14ac:dyDescent="0.25">
      <c r="A517" s="165" t="s">
        <v>898</v>
      </c>
      <c r="B517" s="180"/>
      <c r="C517" s="181" t="s">
        <v>564</v>
      </c>
      <c r="D517" s="182">
        <v>130</v>
      </c>
      <c r="E517" s="182" t="s">
        <v>27</v>
      </c>
      <c r="F517" s="184">
        <v>75000</v>
      </c>
      <c r="G517" s="184">
        <f>ROUNDDOWN(D517*F517,-3)</f>
        <v>9750000</v>
      </c>
      <c r="H517" s="184" t="b">
        <f>G517='[5]Pvt SP2D Pusdik'!B518</f>
        <v>1</v>
      </c>
      <c r="I517" s="184">
        <f>'[5]Pvt SP2D Pusdik'!C518</f>
        <v>1566800</v>
      </c>
      <c r="J517" s="184">
        <f t="shared" ref="J517:K520" si="312">G517-I517</f>
        <v>8183200</v>
      </c>
      <c r="K517" s="184"/>
      <c r="L517" s="184">
        <f t="shared" ref="K517:L517" si="313">SUM(L518:L519)</f>
        <v>0</v>
      </c>
      <c r="M517" s="184" t="e" cm="1">
        <f t="array" ref="M517">SUM(_xlfn._xlws.FILTER([6]!Draft_SPBY[Jumlah],[6]!Draft_SPBY[MAK4]=A517,0))</f>
        <v>#REF!</v>
      </c>
      <c r="N517" s="184" t="e">
        <f>L517-M517</f>
        <v>#REF!</v>
      </c>
      <c r="O517" s="281"/>
      <c r="P517" s="281"/>
      <c r="Q517" s="146"/>
    </row>
    <row r="518" spans="1:17" ht="13.2" x14ac:dyDescent="0.25">
      <c r="A518" s="165" t="s">
        <v>899</v>
      </c>
      <c r="B518" s="180"/>
      <c r="C518" s="181" t="s">
        <v>879</v>
      </c>
      <c r="D518" s="182">
        <v>1</v>
      </c>
      <c r="E518" s="182" t="s">
        <v>121</v>
      </c>
      <c r="F518" s="184">
        <v>750000</v>
      </c>
      <c r="G518" s="184">
        <f>ROUNDDOWN(D518*F518,-3)</f>
        <v>750000</v>
      </c>
      <c r="H518" s="184" t="b">
        <f>G518='[5]Pvt SP2D Pusdik'!B519</f>
        <v>1</v>
      </c>
      <c r="I518" s="184">
        <f>'[5]Pvt SP2D Pusdik'!C519</f>
        <v>0</v>
      </c>
      <c r="J518" s="184">
        <f t="shared" si="312"/>
        <v>750000</v>
      </c>
      <c r="K518" s="184"/>
      <c r="L518" s="184"/>
      <c r="M518" s="184"/>
      <c r="N518" s="184"/>
      <c r="O518" s="281"/>
      <c r="P518" s="281"/>
      <c r="Q518" s="146"/>
    </row>
    <row r="519" spans="1:17" ht="13.2" x14ac:dyDescent="0.25">
      <c r="A519" s="165" t="s">
        <v>900</v>
      </c>
      <c r="B519" s="180"/>
      <c r="C519" s="181" t="s">
        <v>566</v>
      </c>
      <c r="D519" s="182">
        <v>2</v>
      </c>
      <c r="E519" s="182" t="s">
        <v>121</v>
      </c>
      <c r="F519" s="184">
        <v>1500000</v>
      </c>
      <c r="G519" s="184">
        <f>ROUNDDOWN(D519*F519,-3)</f>
        <v>3000000</v>
      </c>
      <c r="H519" s="184" t="b">
        <f>G519='[5]Pvt SP2D Pusdik'!B520</f>
        <v>1</v>
      </c>
      <c r="I519" s="184">
        <f>'[5]Pvt SP2D Pusdik'!C520</f>
        <v>1474000</v>
      </c>
      <c r="J519" s="184">
        <f t="shared" si="312"/>
        <v>1526000</v>
      </c>
      <c r="K519" s="184"/>
      <c r="L519" s="184"/>
      <c r="M519" s="184"/>
      <c r="N519" s="184"/>
      <c r="O519" s="281"/>
      <c r="P519" s="281"/>
      <c r="Q519" s="146"/>
    </row>
    <row r="520" spans="1:17" ht="13.2" x14ac:dyDescent="0.25">
      <c r="A520" s="165" t="s">
        <v>901</v>
      </c>
      <c r="B520" s="180"/>
      <c r="C520" s="181" t="s">
        <v>567</v>
      </c>
      <c r="D520" s="182">
        <v>2</v>
      </c>
      <c r="E520" s="182" t="s">
        <v>121</v>
      </c>
      <c r="F520" s="184">
        <v>1000000</v>
      </c>
      <c r="G520" s="184">
        <f>ROUNDDOWN(D520*F520,-3)</f>
        <v>2000000</v>
      </c>
      <c r="H520" s="184" t="b">
        <f>G520='[5]Pvt SP2D Pusdik'!B521</f>
        <v>1</v>
      </c>
      <c r="I520" s="184">
        <f>'[5]Pvt SP2D Pusdik'!C521</f>
        <v>997000</v>
      </c>
      <c r="J520" s="184">
        <f t="shared" si="312"/>
        <v>1003000</v>
      </c>
      <c r="K520" s="184"/>
      <c r="L520" s="184">
        <f t="shared" ref="K520:L520" si="314">L521</f>
        <v>0</v>
      </c>
      <c r="M520" s="184" t="e" cm="1">
        <f t="array" ref="M520">SUM(_xlfn._xlws.FILTER([6]!Draft_SPBY[Jumlah],[6]!Draft_SPBY[MAK4]=A520,0))</f>
        <v>#REF!</v>
      </c>
      <c r="N520" s="184" t="e">
        <f>L520-M520</f>
        <v>#REF!</v>
      </c>
      <c r="O520" s="281"/>
      <c r="P520" s="281"/>
      <c r="Q520" s="146"/>
    </row>
    <row r="521" spans="1:17" ht="13.2" x14ac:dyDescent="0.25">
      <c r="A521" s="165" t="s">
        <v>902</v>
      </c>
      <c r="B521" s="186" t="s">
        <v>539</v>
      </c>
      <c r="C521" s="77" t="s">
        <v>32</v>
      </c>
      <c r="D521" s="76"/>
      <c r="E521" s="76"/>
      <c r="F521" s="78"/>
      <c r="G521" s="78">
        <f>G522</f>
        <v>20000000</v>
      </c>
      <c r="H521" s="78" t="b">
        <f>G521='[5]Pvt SP2D Pusdik'!B522</f>
        <v>1</v>
      </c>
      <c r="I521" s="78">
        <f>'[5]Pvt SP2D Pusdik'!C522</f>
        <v>0</v>
      </c>
      <c r="J521" s="78">
        <f>J522</f>
        <v>20000000</v>
      </c>
      <c r="K521" s="78">
        <f>K522</f>
        <v>0</v>
      </c>
      <c r="L521" s="78"/>
      <c r="M521" s="78"/>
      <c r="N521" s="78"/>
      <c r="O521" s="281"/>
      <c r="P521" s="281"/>
      <c r="Q521" s="146"/>
    </row>
    <row r="522" spans="1:17" ht="13.2" x14ac:dyDescent="0.25">
      <c r="A522" s="165" t="s">
        <v>903</v>
      </c>
      <c r="B522" s="180"/>
      <c r="C522" s="181" t="s">
        <v>568</v>
      </c>
      <c r="D522" s="182">
        <v>20</v>
      </c>
      <c r="E522" s="182" t="s">
        <v>34</v>
      </c>
      <c r="F522" s="184">
        <v>1000000</v>
      </c>
      <c r="G522" s="184">
        <f>ROUNDDOWN(D522*F522,-3)</f>
        <v>20000000</v>
      </c>
      <c r="H522" s="184" t="b">
        <f>G522='[5]Pvt SP2D Pusdik'!B523</f>
        <v>1</v>
      </c>
      <c r="I522" s="184">
        <f>'[5]Pvt SP2D Pusdik'!C523</f>
        <v>0</v>
      </c>
      <c r="J522" s="184">
        <f>G522-I522</f>
        <v>20000000</v>
      </c>
      <c r="K522" s="184"/>
      <c r="L522" s="184">
        <f t="shared" ref="K522:L522" si="315">L523</f>
        <v>0</v>
      </c>
      <c r="M522" s="184" t="e" cm="1">
        <f t="array" ref="M522">SUM(_xlfn._xlws.FILTER([6]!Draft_SPBY[Jumlah],[6]!Draft_SPBY[MAK4]=A522,0))</f>
        <v>#REF!</v>
      </c>
      <c r="N522" s="184" t="e">
        <f>L522-M522</f>
        <v>#REF!</v>
      </c>
      <c r="O522" s="281"/>
      <c r="P522" s="281"/>
      <c r="Q522" s="146"/>
    </row>
    <row r="523" spans="1:17" ht="13.2" x14ac:dyDescent="0.25">
      <c r="A523" s="165" t="s">
        <v>904</v>
      </c>
      <c r="B523" s="186" t="s">
        <v>537</v>
      </c>
      <c r="C523" s="77" t="s">
        <v>36</v>
      </c>
      <c r="D523" s="76"/>
      <c r="E523" s="76"/>
      <c r="F523" s="78"/>
      <c r="G523" s="78">
        <f>G524</f>
        <v>43303000</v>
      </c>
      <c r="H523" s="78" t="b">
        <f>G523='[5]Pvt SP2D Pusdik'!B524</f>
        <v>1</v>
      </c>
      <c r="I523" s="78">
        <f>'[5]Pvt SP2D Pusdik'!C524</f>
        <v>36462450</v>
      </c>
      <c r="J523" s="78">
        <f>J524</f>
        <v>6840550</v>
      </c>
      <c r="K523" s="78">
        <f>K524</f>
        <v>0</v>
      </c>
      <c r="L523" s="78"/>
      <c r="M523" s="78"/>
      <c r="N523" s="78"/>
      <c r="O523" s="281"/>
      <c r="P523" s="281"/>
      <c r="Q523" s="146"/>
    </row>
    <row r="524" spans="1:17" ht="13.2" x14ac:dyDescent="0.25">
      <c r="A524" s="165" t="s">
        <v>905</v>
      </c>
      <c r="B524" s="180"/>
      <c r="C524" s="181" t="s">
        <v>906</v>
      </c>
      <c r="D524" s="182">
        <v>10</v>
      </c>
      <c r="E524" s="182" t="s">
        <v>27</v>
      </c>
      <c r="F524" s="184">
        <v>4330300</v>
      </c>
      <c r="G524" s="184">
        <f>ROUNDDOWN(D524*F524,-3)</f>
        <v>43303000</v>
      </c>
      <c r="H524" s="184" t="b">
        <f>G524='[5]Pvt SP2D Pusdik'!B525</f>
        <v>1</v>
      </c>
      <c r="I524" s="184">
        <f>'[5]Pvt SP2D Pusdik'!C525</f>
        <v>36462450</v>
      </c>
      <c r="J524" s="184">
        <f>G524-I524</f>
        <v>6840550</v>
      </c>
      <c r="K524" s="184"/>
      <c r="L524" s="184">
        <f t="shared" ref="K524:L524" si="316">SUM(L525:L526)</f>
        <v>0</v>
      </c>
      <c r="M524" s="184" t="e" cm="1">
        <f t="array" ref="M524">SUM(_xlfn._xlws.FILTER([6]!Draft_SPBY[Jumlah],[6]!Draft_SPBY[MAK4]=A524,0))</f>
        <v>#REF!</v>
      </c>
      <c r="N524" s="184" t="e">
        <f>L524-M524</f>
        <v>#REF!</v>
      </c>
      <c r="O524" s="281"/>
      <c r="P524" s="281"/>
      <c r="Q524" s="146"/>
    </row>
    <row r="525" spans="1:17" ht="13.2" x14ac:dyDescent="0.25">
      <c r="A525" s="165" t="s">
        <v>1005</v>
      </c>
      <c r="B525" s="194" t="s">
        <v>215</v>
      </c>
      <c r="C525" s="195" t="s">
        <v>1006</v>
      </c>
      <c r="D525" s="196"/>
      <c r="E525" s="196"/>
      <c r="F525" s="197"/>
      <c r="G525" s="197">
        <f>SUM(G526,G531,G533)</f>
        <v>56400000</v>
      </c>
      <c r="H525" s="197" t="b">
        <f>G525='[5]Pvt SP2D Pusdik'!B526</f>
        <v>1</v>
      </c>
      <c r="I525" s="197">
        <f>'[5]Pvt SP2D Pusdik'!C526</f>
        <v>3997500</v>
      </c>
      <c r="J525" s="197">
        <f>SUM(J526,J531,J533)</f>
        <v>52402500</v>
      </c>
      <c r="K525" s="197">
        <f>SUM(K526,K531,K533)</f>
        <v>0</v>
      </c>
      <c r="L525" s="197"/>
      <c r="M525" s="197"/>
      <c r="N525" s="197"/>
      <c r="O525" s="281" t="s">
        <v>504</v>
      </c>
      <c r="P525" s="281" t="s">
        <v>509</v>
      </c>
      <c r="Q525" s="146"/>
    </row>
    <row r="526" spans="1:17" ht="13.2" x14ac:dyDescent="0.25">
      <c r="A526" s="165" t="s">
        <v>1007</v>
      </c>
      <c r="B526" s="186" t="s">
        <v>535</v>
      </c>
      <c r="C526" s="77" t="s">
        <v>25</v>
      </c>
      <c r="D526" s="76"/>
      <c r="E526" s="76"/>
      <c r="F526" s="78"/>
      <c r="G526" s="78">
        <f>SUM(G527:G530)</f>
        <v>20500000</v>
      </c>
      <c r="H526" s="78" t="b">
        <f>G526='[5]Pvt SP2D Pusdik'!B527</f>
        <v>1</v>
      </c>
      <c r="I526" s="78">
        <f>'[5]Pvt SP2D Pusdik'!C527</f>
        <v>3997500</v>
      </c>
      <c r="J526" s="78">
        <f>SUM(J527:J530)</f>
        <v>16502500</v>
      </c>
      <c r="K526" s="78">
        <f>SUM(K527:K530)</f>
        <v>0</v>
      </c>
      <c r="L526" s="78"/>
      <c r="M526" s="78"/>
      <c r="N526" s="78"/>
      <c r="O526" s="281"/>
      <c r="P526" s="281"/>
      <c r="Q526" s="146"/>
    </row>
    <row r="527" spans="1:17" ht="13.2" x14ac:dyDescent="0.25">
      <c r="A527" s="165" t="s">
        <v>1008</v>
      </c>
      <c r="B527" s="180"/>
      <c r="C527" s="181" t="s">
        <v>564</v>
      </c>
      <c r="D527" s="182">
        <v>60</v>
      </c>
      <c r="E527" s="182" t="s">
        <v>27</v>
      </c>
      <c r="F527" s="184">
        <v>75000</v>
      </c>
      <c r="G527" s="184">
        <f>ROUNDDOWN(D527*F527,-3)</f>
        <v>4500000</v>
      </c>
      <c r="H527" s="184" t="b">
        <f>G527='[5]Pvt SP2D Pusdik'!B528</f>
        <v>1</v>
      </c>
      <c r="I527" s="184">
        <f>'[5]Pvt SP2D Pusdik'!C528</f>
        <v>0</v>
      </c>
      <c r="J527" s="184">
        <f t="shared" ref="J527:K530" si="317">G527-I527</f>
        <v>4500000</v>
      </c>
      <c r="K527" s="184"/>
      <c r="L527" s="184">
        <f t="shared" ref="K527:L527" si="318">SUM(L528,L535,L538,L540,L543)</f>
        <v>0</v>
      </c>
      <c r="M527" s="184" t="e">
        <f t="shared" ref="M527:N527" si="319">SUM(M528,M535,M538,M540,M543)</f>
        <v>#REF!</v>
      </c>
      <c r="N527" s="184" t="e">
        <f t="shared" si="319"/>
        <v>#REF!</v>
      </c>
      <c r="O527" s="281"/>
      <c r="P527" s="281"/>
      <c r="Q527" s="146"/>
    </row>
    <row r="528" spans="1:17" ht="13.2" x14ac:dyDescent="0.25">
      <c r="A528" s="165" t="s">
        <v>1009</v>
      </c>
      <c r="B528" s="180"/>
      <c r="C528" s="181" t="s">
        <v>879</v>
      </c>
      <c r="D528" s="182">
        <v>4</v>
      </c>
      <c r="E528" s="182" t="s">
        <v>121</v>
      </c>
      <c r="F528" s="184">
        <v>1500000</v>
      </c>
      <c r="G528" s="184">
        <f>ROUNDDOWN(D528*F528,-3)</f>
        <v>6000000</v>
      </c>
      <c r="H528" s="184" t="b">
        <f>G528='[5]Pvt SP2D Pusdik'!B529</f>
        <v>1</v>
      </c>
      <c r="I528" s="184">
        <f>'[5]Pvt SP2D Pusdik'!C529</f>
        <v>1497500</v>
      </c>
      <c r="J528" s="184">
        <f t="shared" si="317"/>
        <v>4502500</v>
      </c>
      <c r="K528" s="184"/>
      <c r="L528" s="184">
        <f t="shared" ref="K528:L528" si="320">SUM(L529:L534)</f>
        <v>0</v>
      </c>
      <c r="M528" s="184" t="e" cm="1">
        <f t="array" ref="M528">SUM(_xlfn._xlws.FILTER([6]!Draft_SPBY[Jumlah],[6]!Draft_SPBY[MAK4]=A528,0))</f>
        <v>#REF!</v>
      </c>
      <c r="N528" s="184" t="e">
        <f>L528-M528</f>
        <v>#REF!</v>
      </c>
      <c r="O528" s="281"/>
      <c r="P528" s="281"/>
      <c r="Q528" s="146"/>
    </row>
    <row r="529" spans="1:17" ht="13.2" x14ac:dyDescent="0.25">
      <c r="A529" s="165" t="s">
        <v>1010</v>
      </c>
      <c r="B529" s="180"/>
      <c r="C529" s="181" t="s">
        <v>566</v>
      </c>
      <c r="D529" s="182">
        <v>4</v>
      </c>
      <c r="E529" s="182" t="s">
        <v>121</v>
      </c>
      <c r="F529" s="184">
        <v>1500000</v>
      </c>
      <c r="G529" s="184">
        <f>ROUNDDOWN(D529*F529,-3)</f>
        <v>6000000</v>
      </c>
      <c r="H529" s="184" t="b">
        <f>G529='[5]Pvt SP2D Pusdik'!B530</f>
        <v>1</v>
      </c>
      <c r="I529" s="184">
        <f>'[5]Pvt SP2D Pusdik'!C530</f>
        <v>1500000</v>
      </c>
      <c r="J529" s="184">
        <f t="shared" si="317"/>
        <v>4500000</v>
      </c>
      <c r="K529" s="184"/>
      <c r="L529" s="184"/>
      <c r="M529" s="184"/>
      <c r="N529" s="184"/>
      <c r="O529" s="281"/>
      <c r="P529" s="281"/>
      <c r="Q529" s="146"/>
    </row>
    <row r="530" spans="1:17" ht="13.2" x14ac:dyDescent="0.25">
      <c r="A530" s="165" t="s">
        <v>1011</v>
      </c>
      <c r="B530" s="180"/>
      <c r="C530" s="181" t="s">
        <v>567</v>
      </c>
      <c r="D530" s="182">
        <v>4</v>
      </c>
      <c r="E530" s="182" t="s">
        <v>121</v>
      </c>
      <c r="F530" s="184">
        <v>1000000</v>
      </c>
      <c r="G530" s="184">
        <f>ROUNDDOWN(D530*F530,-3)</f>
        <v>4000000</v>
      </c>
      <c r="H530" s="184" t="b">
        <f>G530='[5]Pvt SP2D Pusdik'!B531</f>
        <v>1</v>
      </c>
      <c r="I530" s="184">
        <f>'[5]Pvt SP2D Pusdik'!C531</f>
        <v>1000000</v>
      </c>
      <c r="J530" s="184">
        <f t="shared" si="317"/>
        <v>3000000</v>
      </c>
      <c r="K530" s="184"/>
      <c r="L530" s="184"/>
      <c r="M530" s="184"/>
      <c r="N530" s="184"/>
      <c r="O530" s="281"/>
      <c r="P530" s="281"/>
      <c r="Q530" s="146"/>
    </row>
    <row r="531" spans="1:17" ht="13.2" x14ac:dyDescent="0.25">
      <c r="A531" s="165" t="s">
        <v>1012</v>
      </c>
      <c r="B531" s="179" t="s">
        <v>537</v>
      </c>
      <c r="C531" s="72" t="s">
        <v>36</v>
      </c>
      <c r="D531" s="71"/>
      <c r="E531" s="71"/>
      <c r="F531" s="73"/>
      <c r="G531" s="73">
        <f>G532</f>
        <v>35000000</v>
      </c>
      <c r="H531" s="73" t="b">
        <f>G531='[5]Pvt SP2D Pusdik'!B532</f>
        <v>1</v>
      </c>
      <c r="I531" s="73">
        <f>'[5]Pvt SP2D Pusdik'!C532</f>
        <v>0</v>
      </c>
      <c r="J531" s="73">
        <f>J532</f>
        <v>35000000</v>
      </c>
      <c r="K531" s="73">
        <f>K532</f>
        <v>0</v>
      </c>
      <c r="L531" s="73"/>
      <c r="M531" s="73"/>
      <c r="N531" s="73"/>
      <c r="O531" s="281"/>
      <c r="P531" s="281"/>
      <c r="Q531" s="146"/>
    </row>
    <row r="532" spans="1:17" ht="13.2" x14ac:dyDescent="0.25">
      <c r="A532" s="165" t="s">
        <v>1013</v>
      </c>
      <c r="B532" s="180"/>
      <c r="C532" s="181" t="s">
        <v>798</v>
      </c>
      <c r="D532" s="182">
        <v>10</v>
      </c>
      <c r="E532" s="182" t="s">
        <v>27</v>
      </c>
      <c r="F532" s="184">
        <v>3500000</v>
      </c>
      <c r="G532" s="184">
        <f>ROUNDDOWN(D532*F532,-3)</f>
        <v>35000000</v>
      </c>
      <c r="H532" s="184" t="b">
        <f>G532='[5]Pvt SP2D Pusdik'!B533</f>
        <v>1</v>
      </c>
      <c r="I532" s="184">
        <f>'[5]Pvt SP2D Pusdik'!C533</f>
        <v>0</v>
      </c>
      <c r="J532" s="184">
        <f>G532-I532</f>
        <v>35000000</v>
      </c>
      <c r="K532" s="184"/>
      <c r="L532" s="184"/>
      <c r="M532" s="184"/>
      <c r="N532" s="184"/>
      <c r="O532" s="281"/>
      <c r="P532" s="281"/>
      <c r="Q532" s="146"/>
    </row>
    <row r="533" spans="1:17" ht="13.2" x14ac:dyDescent="0.25">
      <c r="A533" s="165" t="s">
        <v>1014</v>
      </c>
      <c r="B533" s="186" t="s">
        <v>589</v>
      </c>
      <c r="C533" s="77" t="s">
        <v>81</v>
      </c>
      <c r="D533" s="76"/>
      <c r="E533" s="76"/>
      <c r="F533" s="78"/>
      <c r="G533" s="78">
        <f>G534</f>
        <v>900000</v>
      </c>
      <c r="H533" s="78" t="b">
        <f>G533='[5]Pvt SP2D Pusdik'!B534</f>
        <v>1</v>
      </c>
      <c r="I533" s="78">
        <f>'[5]Pvt SP2D Pusdik'!C534</f>
        <v>0</v>
      </c>
      <c r="J533" s="78">
        <f>J534</f>
        <v>900000</v>
      </c>
      <c r="K533" s="78">
        <f>K534</f>
        <v>0</v>
      </c>
      <c r="L533" s="78"/>
      <c r="M533" s="78"/>
      <c r="N533" s="78"/>
      <c r="O533" s="281"/>
      <c r="P533" s="281"/>
      <c r="Q533" s="146"/>
    </row>
    <row r="534" spans="1:17" ht="13.2" x14ac:dyDescent="0.25">
      <c r="A534" s="165" t="s">
        <v>1015</v>
      </c>
      <c r="B534" s="180"/>
      <c r="C534" s="181" t="s">
        <v>860</v>
      </c>
      <c r="D534" s="182">
        <v>6</v>
      </c>
      <c r="E534" s="182" t="s">
        <v>27</v>
      </c>
      <c r="F534" s="184">
        <v>150000</v>
      </c>
      <c r="G534" s="184">
        <f>ROUNDDOWN(D534*F534,-3)</f>
        <v>900000</v>
      </c>
      <c r="H534" s="184" t="b">
        <f>G534='[5]Pvt SP2D Pusdik'!B535</f>
        <v>1</v>
      </c>
      <c r="I534" s="184">
        <f>'[5]Pvt SP2D Pusdik'!C535</f>
        <v>0</v>
      </c>
      <c r="J534" s="184">
        <f>G534-I534</f>
        <v>900000</v>
      </c>
      <c r="K534" s="184"/>
      <c r="L534" s="184"/>
      <c r="M534" s="184"/>
      <c r="N534" s="184"/>
      <c r="O534" s="281"/>
      <c r="P534" s="281"/>
      <c r="Q534" s="146"/>
    </row>
    <row r="535" spans="1:17" ht="13.2" x14ac:dyDescent="0.25">
      <c r="A535" s="165" t="s">
        <v>431</v>
      </c>
      <c r="B535" s="247" t="s">
        <v>907</v>
      </c>
      <c r="C535" s="122" t="s">
        <v>432</v>
      </c>
      <c r="D535" s="121"/>
      <c r="E535" s="121"/>
      <c r="F535" s="123"/>
      <c r="G535" s="123">
        <f t="shared" ref="G535:G536" si="321">G536</f>
        <v>8500000000</v>
      </c>
      <c r="H535" s="123" t="b">
        <f>G535='[5]Pvt SP2D Pusdik'!B536</f>
        <v>1</v>
      </c>
      <c r="I535" s="123">
        <f>'[5]Pvt SP2D Pusdik'!C536</f>
        <v>3088738608</v>
      </c>
      <c r="J535" s="123">
        <f t="shared" ref="J535:K536" si="322">J536</f>
        <v>5411261392</v>
      </c>
      <c r="K535" s="123">
        <f t="shared" si="322"/>
        <v>0</v>
      </c>
      <c r="L535" s="123">
        <f t="shared" ref="K535:L535" si="323">SUM(L536:L537)</f>
        <v>0</v>
      </c>
      <c r="M535" s="123" t="e" cm="1">
        <f t="array" ref="M535">SUM(_xlfn._xlws.FILTER([6]!Draft_SPBY[Jumlah],[6]!Draft_SPBY[MAK4]=A535,0))</f>
        <v>#REF!</v>
      </c>
      <c r="N535" s="123" t="e">
        <f>L535-M535</f>
        <v>#REF!</v>
      </c>
      <c r="O535" s="281"/>
      <c r="P535" s="281"/>
      <c r="Q535" s="146"/>
    </row>
    <row r="536" spans="1:17" ht="13.2" x14ac:dyDescent="0.25">
      <c r="A536" s="165" t="s">
        <v>433</v>
      </c>
      <c r="B536" s="236" t="s">
        <v>434</v>
      </c>
      <c r="C536" s="113" t="s">
        <v>908</v>
      </c>
      <c r="D536" s="112">
        <v>235</v>
      </c>
      <c r="E536" s="237" t="s">
        <v>909</v>
      </c>
      <c r="F536" s="237"/>
      <c r="G536" s="114">
        <f t="shared" si="321"/>
        <v>8500000000</v>
      </c>
      <c r="H536" s="114" t="b">
        <f>G536='[5]Pvt SP2D Pusdik'!B537</f>
        <v>1</v>
      </c>
      <c r="I536" s="114">
        <f>'[5]Pvt SP2D Pusdik'!C537</f>
        <v>3088738608</v>
      </c>
      <c r="J536" s="114">
        <f t="shared" si="322"/>
        <v>5411261392</v>
      </c>
      <c r="K536" s="114">
        <f t="shared" si="322"/>
        <v>0</v>
      </c>
      <c r="L536" s="114"/>
      <c r="M536" s="114"/>
      <c r="N536" s="114"/>
      <c r="O536" s="281"/>
      <c r="P536" s="281"/>
      <c r="Q536" s="146"/>
    </row>
    <row r="537" spans="1:17" ht="13.2" x14ac:dyDescent="0.25">
      <c r="A537" s="165" t="s">
        <v>436</v>
      </c>
      <c r="B537" s="109" t="s">
        <v>437</v>
      </c>
      <c r="C537" s="110" t="s">
        <v>438</v>
      </c>
      <c r="D537" s="109">
        <v>235</v>
      </c>
      <c r="E537" s="109" t="s">
        <v>435</v>
      </c>
      <c r="F537" s="111"/>
      <c r="G537" s="111">
        <f>SUM(G538,G586)</f>
        <v>8500000000</v>
      </c>
      <c r="H537" s="111" t="b">
        <f>G537='[5]Pvt SP2D Pusdik'!B538</f>
        <v>1</v>
      </c>
      <c r="I537" s="111">
        <f>'[5]Pvt SP2D Pusdik'!C538</f>
        <v>3088738608</v>
      </c>
      <c r="J537" s="111">
        <f>SUM(J538,J586)</f>
        <v>5411261392</v>
      </c>
      <c r="K537" s="111">
        <f>SUM(K538,K586)</f>
        <v>0</v>
      </c>
      <c r="L537" s="111"/>
      <c r="M537" s="111"/>
      <c r="N537" s="111"/>
      <c r="O537" s="281"/>
      <c r="P537" s="281"/>
      <c r="Q537" s="146"/>
    </row>
    <row r="538" spans="1:17" ht="13.2" x14ac:dyDescent="0.25">
      <c r="A538" s="165" t="s">
        <v>439</v>
      </c>
      <c r="B538" s="220" t="s">
        <v>612</v>
      </c>
      <c r="C538" s="221" t="s">
        <v>440</v>
      </c>
      <c r="D538" s="222"/>
      <c r="E538" s="222" t="s">
        <v>563</v>
      </c>
      <c r="F538" s="223"/>
      <c r="G538" s="223">
        <f>SUM(G539,G557,G577)</f>
        <v>8408830000</v>
      </c>
      <c r="H538" s="223" t="b">
        <f>G538='[5]Pvt SP2D Pusdik'!B539</f>
        <v>1</v>
      </c>
      <c r="I538" s="223">
        <f>'[5]Pvt SP2D Pusdik'!C539</f>
        <v>3077053108</v>
      </c>
      <c r="J538" s="223">
        <f>SUM(J539,J557,J577)</f>
        <v>5331776892</v>
      </c>
      <c r="K538" s="223">
        <f>SUM(K539,K557,K577)</f>
        <v>0</v>
      </c>
      <c r="L538" s="223">
        <f t="shared" ref="K538:L538" si="324">L539</f>
        <v>0</v>
      </c>
      <c r="M538" s="223" t="e" cm="1">
        <f t="array" ref="M538">SUM(_xlfn._xlws.FILTER([6]!Draft_SPBY[Jumlah],[6]!Draft_SPBY[MAK4]=A538,0))</f>
        <v>#REF!</v>
      </c>
      <c r="N538" s="223" t="e">
        <f>L538-M538</f>
        <v>#REF!</v>
      </c>
      <c r="O538" s="281"/>
      <c r="P538" s="281"/>
      <c r="Q538" s="146"/>
    </row>
    <row r="539" spans="1:17" ht="13.2" x14ac:dyDescent="0.25">
      <c r="A539" s="165" t="s">
        <v>441</v>
      </c>
      <c r="B539" s="194" t="s">
        <v>22</v>
      </c>
      <c r="C539" s="195" t="s">
        <v>442</v>
      </c>
      <c r="D539" s="196"/>
      <c r="E539" s="196"/>
      <c r="F539" s="197"/>
      <c r="G539" s="197">
        <f>SUM(G540,G547,G550,G552,G554)</f>
        <v>2523377000</v>
      </c>
      <c r="H539" s="197" t="b">
        <f>G539='[5]Pvt SP2D Pusdik'!B540</f>
        <v>1</v>
      </c>
      <c r="I539" s="197">
        <f>'[5]Pvt SP2D Pusdik'!C540</f>
        <v>8339950</v>
      </c>
      <c r="J539" s="197">
        <f>SUM(J540,J547,J550,J552,J554)</f>
        <v>2515037050</v>
      </c>
      <c r="K539" s="197">
        <f>SUM(K540,K547,K550,K552,K554)</f>
        <v>0</v>
      </c>
      <c r="L539" s="197"/>
      <c r="M539" s="197"/>
      <c r="N539" s="197"/>
      <c r="O539" s="281" t="s">
        <v>506</v>
      </c>
      <c r="P539" s="281" t="s">
        <v>507</v>
      </c>
      <c r="Q539" s="146"/>
    </row>
    <row r="540" spans="1:17" ht="13.2" x14ac:dyDescent="0.25">
      <c r="A540" s="165" t="s">
        <v>443</v>
      </c>
      <c r="B540" s="179" t="s">
        <v>535</v>
      </c>
      <c r="C540" s="72" t="s">
        <v>25</v>
      </c>
      <c r="D540" s="71"/>
      <c r="E540" s="71"/>
      <c r="F540" s="73"/>
      <c r="G540" s="73">
        <f>SUM(G541:G546)</f>
        <v>129600000</v>
      </c>
      <c r="H540" s="73" t="b">
        <f>G540='[5]Pvt SP2D Pusdik'!B541</f>
        <v>1</v>
      </c>
      <c r="I540" s="73">
        <f>'[5]Pvt SP2D Pusdik'!C541</f>
        <v>8339950</v>
      </c>
      <c r="J540" s="73">
        <f>SUM(J541:J546)</f>
        <v>121260050</v>
      </c>
      <c r="K540" s="73">
        <f>SUM(K541:K546)</f>
        <v>0</v>
      </c>
      <c r="L540" s="73">
        <f t="shared" ref="K540:L540" si="325">SUM(L541:L542)</f>
        <v>0</v>
      </c>
      <c r="M540" s="73" t="e" cm="1">
        <f t="array" ref="M540">SUM(_xlfn._xlws.FILTER([6]!Draft_SPBY[Jumlah],[6]!Draft_SPBY[MAK4]=A540,0))</f>
        <v>#REF!</v>
      </c>
      <c r="N540" s="73" t="e">
        <f>L540-M540</f>
        <v>#REF!</v>
      </c>
      <c r="O540" s="281"/>
      <c r="P540" s="281"/>
      <c r="Q540" s="146"/>
    </row>
    <row r="541" spans="1:17" ht="13.2" x14ac:dyDescent="0.25">
      <c r="A541" s="165" t="s">
        <v>444</v>
      </c>
      <c r="B541" s="180"/>
      <c r="C541" s="181" t="s">
        <v>564</v>
      </c>
      <c r="D541" s="182">
        <v>400</v>
      </c>
      <c r="E541" s="182" t="s">
        <v>27</v>
      </c>
      <c r="F541" s="184">
        <v>70000</v>
      </c>
      <c r="G541" s="184">
        <f t="shared" ref="G541:G546" si="326">ROUNDDOWN(D541*F541,-3)</f>
        <v>28000000</v>
      </c>
      <c r="H541" s="184" t="b">
        <f>G541='[5]Pvt SP2D Pusdik'!B542</f>
        <v>1</v>
      </c>
      <c r="I541" s="184">
        <f>'[5]Pvt SP2D Pusdik'!C542</f>
        <v>506000</v>
      </c>
      <c r="J541" s="184">
        <f t="shared" ref="J541:K546" si="327">G541-I541</f>
        <v>27494000</v>
      </c>
      <c r="K541" s="184"/>
      <c r="L541" s="184"/>
      <c r="M541" s="184"/>
      <c r="N541" s="184"/>
      <c r="O541" s="281"/>
      <c r="P541" s="281"/>
      <c r="Q541" s="146"/>
    </row>
    <row r="542" spans="1:17" ht="13.2" x14ac:dyDescent="0.25">
      <c r="A542" s="165" t="s">
        <v>445</v>
      </c>
      <c r="B542" s="180"/>
      <c r="C542" s="181" t="s">
        <v>565</v>
      </c>
      <c r="D542" s="182">
        <v>8</v>
      </c>
      <c r="E542" s="182" t="s">
        <v>121</v>
      </c>
      <c r="F542" s="184">
        <v>1500000</v>
      </c>
      <c r="G542" s="184">
        <f t="shared" si="326"/>
        <v>12000000</v>
      </c>
      <c r="H542" s="184" t="b">
        <f>G542='[5]Pvt SP2D Pusdik'!B543</f>
        <v>1</v>
      </c>
      <c r="I542" s="184">
        <f>'[5]Pvt SP2D Pusdik'!C543</f>
        <v>2992950</v>
      </c>
      <c r="J542" s="184">
        <f t="shared" si="327"/>
        <v>9007050</v>
      </c>
      <c r="K542" s="184"/>
      <c r="L542" s="184"/>
      <c r="M542" s="184"/>
      <c r="N542" s="184"/>
      <c r="O542" s="281"/>
      <c r="P542" s="281"/>
      <c r="Q542" s="146"/>
    </row>
    <row r="543" spans="1:17" ht="13.2" x14ac:dyDescent="0.25">
      <c r="A543" s="165" t="s">
        <v>446</v>
      </c>
      <c r="B543" s="180"/>
      <c r="C543" s="181" t="s">
        <v>566</v>
      </c>
      <c r="D543" s="182">
        <v>8</v>
      </c>
      <c r="E543" s="182" t="s">
        <v>121</v>
      </c>
      <c r="F543" s="184">
        <v>1500000</v>
      </c>
      <c r="G543" s="184">
        <f t="shared" si="326"/>
        <v>12000000</v>
      </c>
      <c r="H543" s="184" t="b">
        <f>G543='[5]Pvt SP2D Pusdik'!B544</f>
        <v>1</v>
      </c>
      <c r="I543" s="184">
        <f>'[5]Pvt SP2D Pusdik'!C544</f>
        <v>2890000</v>
      </c>
      <c r="J543" s="184">
        <f t="shared" si="327"/>
        <v>9110000</v>
      </c>
      <c r="K543" s="184"/>
      <c r="L543" s="184">
        <f t="shared" ref="K543:L543" si="328">SUM(L544:L546)</f>
        <v>0</v>
      </c>
      <c r="M543" s="184" t="e" cm="1">
        <f t="array" ref="M543">SUM(_xlfn._xlws.FILTER([6]!Draft_SPBY[Jumlah],[6]!Draft_SPBY[MAK4]=A543,0))</f>
        <v>#REF!</v>
      </c>
      <c r="N543" s="184" t="e">
        <f>L543-M543</f>
        <v>#REF!</v>
      </c>
      <c r="O543" s="281"/>
      <c r="P543" s="281"/>
      <c r="Q543" s="146"/>
    </row>
    <row r="544" spans="1:17" ht="13.2" x14ac:dyDescent="0.25">
      <c r="A544" s="165" t="s">
        <v>447</v>
      </c>
      <c r="B544" s="180"/>
      <c r="C544" s="181" t="s">
        <v>567</v>
      </c>
      <c r="D544" s="182">
        <v>8</v>
      </c>
      <c r="E544" s="182" t="s">
        <v>121</v>
      </c>
      <c r="F544" s="184">
        <v>1000000</v>
      </c>
      <c r="G544" s="184">
        <f t="shared" si="326"/>
        <v>8000000</v>
      </c>
      <c r="H544" s="184" t="b">
        <f>G544='[5]Pvt SP2D Pusdik'!B545</f>
        <v>1</v>
      </c>
      <c r="I544" s="184">
        <f>'[5]Pvt SP2D Pusdik'!C545</f>
        <v>1951000</v>
      </c>
      <c r="J544" s="184">
        <f t="shared" si="327"/>
        <v>6049000</v>
      </c>
      <c r="K544" s="184"/>
      <c r="L544" s="184"/>
      <c r="M544" s="184"/>
      <c r="N544" s="184"/>
      <c r="O544" s="281"/>
      <c r="P544" s="281"/>
      <c r="Q544" s="146"/>
    </row>
    <row r="545" spans="1:17" ht="13.2" x14ac:dyDescent="0.25">
      <c r="A545" s="165" t="s">
        <v>448</v>
      </c>
      <c r="B545" s="180"/>
      <c r="C545" s="181" t="s">
        <v>910</v>
      </c>
      <c r="D545" s="182">
        <v>120</v>
      </c>
      <c r="E545" s="182" t="s">
        <v>56</v>
      </c>
      <c r="F545" s="184">
        <v>280000</v>
      </c>
      <c r="G545" s="184">
        <f t="shared" si="326"/>
        <v>33600000</v>
      </c>
      <c r="H545" s="184" t="b">
        <f>G545='[5]Pvt SP2D Pusdik'!B546</f>
        <v>1</v>
      </c>
      <c r="I545" s="184">
        <f>'[5]Pvt SP2D Pusdik'!C546</f>
        <v>0</v>
      </c>
      <c r="J545" s="184">
        <f t="shared" si="327"/>
        <v>33600000</v>
      </c>
      <c r="K545" s="184"/>
      <c r="L545" s="184"/>
      <c r="M545" s="184"/>
      <c r="N545" s="184"/>
      <c r="O545" s="281"/>
      <c r="P545" s="281"/>
      <c r="Q545" s="146"/>
    </row>
    <row r="546" spans="1:17" ht="13.2" x14ac:dyDescent="0.25">
      <c r="A546" s="165" t="s">
        <v>911</v>
      </c>
      <c r="B546" s="180"/>
      <c r="C546" s="181" t="s">
        <v>912</v>
      </c>
      <c r="D546" s="182">
        <v>90</v>
      </c>
      <c r="E546" s="182" t="s">
        <v>60</v>
      </c>
      <c r="F546" s="184">
        <v>400000</v>
      </c>
      <c r="G546" s="184">
        <f t="shared" si="326"/>
        <v>36000000</v>
      </c>
      <c r="H546" s="184" t="b">
        <f>G546='[5]Pvt SP2D Pusdik'!B547</f>
        <v>1</v>
      </c>
      <c r="I546" s="184">
        <f>'[5]Pvt SP2D Pusdik'!C547</f>
        <v>0</v>
      </c>
      <c r="J546" s="184">
        <f t="shared" si="327"/>
        <v>36000000</v>
      </c>
      <c r="K546" s="184"/>
      <c r="L546" s="184"/>
      <c r="M546" s="184"/>
      <c r="N546" s="184"/>
      <c r="O546" s="281"/>
      <c r="P546" s="281"/>
      <c r="Q546" s="146"/>
    </row>
    <row r="547" spans="1:17" ht="13.2" x14ac:dyDescent="0.25">
      <c r="A547" s="165" t="s">
        <v>449</v>
      </c>
      <c r="B547" s="186" t="s">
        <v>536</v>
      </c>
      <c r="C547" s="77" t="s">
        <v>74</v>
      </c>
      <c r="D547" s="76"/>
      <c r="E547" s="76"/>
      <c r="F547" s="78"/>
      <c r="G547" s="78">
        <f>SUM(G548:G549)</f>
        <v>2072227000</v>
      </c>
      <c r="H547" s="78" t="b">
        <f>G547='[5]Pvt SP2D Pusdik'!B548</f>
        <v>1</v>
      </c>
      <c r="I547" s="78">
        <f>'[5]Pvt SP2D Pusdik'!C548</f>
        <v>0</v>
      </c>
      <c r="J547" s="78">
        <f>SUM(J548:J549)</f>
        <v>2072227000</v>
      </c>
      <c r="K547" s="78">
        <f>SUM(K548:K549)</f>
        <v>0</v>
      </c>
      <c r="L547" s="78">
        <f t="shared" ref="K547:L547" si="329">SUM(L548,L552,L554)</f>
        <v>0</v>
      </c>
      <c r="M547" s="78" t="e">
        <f t="shared" ref="M547:N547" si="330">SUM(M548,M552,M554)</f>
        <v>#REF!</v>
      </c>
      <c r="N547" s="78" t="e">
        <f t="shared" si="330"/>
        <v>#REF!</v>
      </c>
      <c r="O547" s="281"/>
      <c r="P547" s="281"/>
      <c r="Q547" s="146"/>
    </row>
    <row r="548" spans="1:17" ht="13.2" x14ac:dyDescent="0.25">
      <c r="A548" s="165" t="s">
        <v>450</v>
      </c>
      <c r="B548" s="180"/>
      <c r="C548" s="181" t="s">
        <v>913</v>
      </c>
      <c r="D548" s="182">
        <v>89</v>
      </c>
      <c r="E548" s="182" t="s">
        <v>27</v>
      </c>
      <c r="F548" s="184">
        <v>23280641</v>
      </c>
      <c r="G548" s="184">
        <f>ROUNDDOWN(D548*F548,-3)</f>
        <v>2071977000</v>
      </c>
      <c r="H548" s="184" t="b">
        <f>G548='[5]Pvt SP2D Pusdik'!B549</f>
        <v>1</v>
      </c>
      <c r="I548" s="184">
        <f>'[5]Pvt SP2D Pusdik'!C549</f>
        <v>0</v>
      </c>
      <c r="J548" s="184">
        <f t="shared" ref="J548:K549" si="331">G548-I548</f>
        <v>2071977000</v>
      </c>
      <c r="K548" s="184"/>
      <c r="L548" s="184">
        <f t="shared" ref="K548:L548" si="332">SUM(L549:L551)</f>
        <v>0</v>
      </c>
      <c r="M548" s="184" t="e" cm="1">
        <f t="array" ref="M548">SUM(_xlfn._xlws.FILTER([6]!Draft_SPBY[Jumlah],[6]!Draft_SPBY[MAK4]=A548,0))</f>
        <v>#REF!</v>
      </c>
      <c r="N548" s="184" t="e">
        <f>L548-M548</f>
        <v>#REF!</v>
      </c>
      <c r="O548" s="281"/>
      <c r="P548" s="281"/>
      <c r="Q548" s="146"/>
    </row>
    <row r="549" spans="1:17" ht="13.2" x14ac:dyDescent="0.25">
      <c r="A549" s="165" t="s">
        <v>451</v>
      </c>
      <c r="B549" s="180"/>
      <c r="C549" s="181" t="s">
        <v>914</v>
      </c>
      <c r="D549" s="182">
        <v>1</v>
      </c>
      <c r="E549" s="182" t="s">
        <v>121</v>
      </c>
      <c r="F549" s="184">
        <v>250000</v>
      </c>
      <c r="G549" s="184">
        <f>ROUNDDOWN(D549*F549,-3)</f>
        <v>250000</v>
      </c>
      <c r="H549" s="184" t="b">
        <f>G549='[5]Pvt SP2D Pusdik'!B550</f>
        <v>1</v>
      </c>
      <c r="I549" s="184">
        <f>'[5]Pvt SP2D Pusdik'!C550</f>
        <v>0</v>
      </c>
      <c r="J549" s="184">
        <f t="shared" si="331"/>
        <v>250000</v>
      </c>
      <c r="K549" s="184"/>
      <c r="L549" s="184"/>
      <c r="M549" s="184"/>
      <c r="N549" s="184"/>
      <c r="O549" s="281"/>
      <c r="P549" s="281"/>
      <c r="Q549" s="146"/>
    </row>
    <row r="550" spans="1:17" ht="13.2" x14ac:dyDescent="0.25">
      <c r="A550" s="165" t="s">
        <v>452</v>
      </c>
      <c r="B550" s="186" t="s">
        <v>539</v>
      </c>
      <c r="C550" s="77" t="s">
        <v>32</v>
      </c>
      <c r="D550" s="76"/>
      <c r="E550" s="76"/>
      <c r="F550" s="78"/>
      <c r="G550" s="78">
        <f>G551</f>
        <v>10000000</v>
      </c>
      <c r="H550" s="78" t="b">
        <f>G550='[5]Pvt SP2D Pusdik'!B551</f>
        <v>1</v>
      </c>
      <c r="I550" s="78">
        <f>'[5]Pvt SP2D Pusdik'!C551</f>
        <v>0</v>
      </c>
      <c r="J550" s="78">
        <f>J551</f>
        <v>10000000</v>
      </c>
      <c r="K550" s="78">
        <f>K551</f>
        <v>0</v>
      </c>
      <c r="L550" s="78"/>
      <c r="M550" s="78"/>
      <c r="N550" s="78"/>
      <c r="O550" s="281"/>
      <c r="P550" s="281"/>
      <c r="Q550" s="146"/>
    </row>
    <row r="551" spans="1:17" ht="13.2" x14ac:dyDescent="0.25">
      <c r="A551" s="165" t="s">
        <v>453</v>
      </c>
      <c r="B551" s="180"/>
      <c r="C551" s="181" t="s">
        <v>568</v>
      </c>
      <c r="D551" s="182">
        <v>10</v>
      </c>
      <c r="E551" s="182" t="s">
        <v>34</v>
      </c>
      <c r="F551" s="184">
        <v>1000000</v>
      </c>
      <c r="G551" s="184">
        <f>ROUNDDOWN(D551*F551,-3)</f>
        <v>10000000</v>
      </c>
      <c r="H551" s="184" t="b">
        <f>G551='[5]Pvt SP2D Pusdik'!B552</f>
        <v>1</v>
      </c>
      <c r="I551" s="184">
        <f>'[5]Pvt SP2D Pusdik'!C552</f>
        <v>0</v>
      </c>
      <c r="J551" s="184">
        <f>G551-I551</f>
        <v>10000000</v>
      </c>
      <c r="K551" s="184"/>
      <c r="L551" s="184"/>
      <c r="M551" s="184"/>
      <c r="N551" s="184"/>
      <c r="O551" s="281"/>
      <c r="P551" s="281"/>
      <c r="Q551" s="146"/>
    </row>
    <row r="552" spans="1:17" ht="13.2" x14ac:dyDescent="0.25">
      <c r="A552" s="165" t="s">
        <v>454</v>
      </c>
      <c r="B552" s="186" t="s">
        <v>915</v>
      </c>
      <c r="C552" s="77" t="s">
        <v>186</v>
      </c>
      <c r="D552" s="76"/>
      <c r="E552" s="76"/>
      <c r="F552" s="78"/>
      <c r="G552" s="78">
        <f>G553</f>
        <v>76950000</v>
      </c>
      <c r="H552" s="78" t="b">
        <f>G552='[5]Pvt SP2D Pusdik'!B553</f>
        <v>1</v>
      </c>
      <c r="I552" s="78">
        <f>'[5]Pvt SP2D Pusdik'!C553</f>
        <v>0</v>
      </c>
      <c r="J552" s="78">
        <f>J553</f>
        <v>76950000</v>
      </c>
      <c r="K552" s="78">
        <f>K553</f>
        <v>0</v>
      </c>
      <c r="L552" s="78">
        <f t="shared" ref="K552:L552" si="333">L553</f>
        <v>0</v>
      </c>
      <c r="M552" s="78" t="e" cm="1">
        <f t="array" ref="M552">SUM(_xlfn._xlws.FILTER([6]!Draft_SPBY[Jumlah],[6]!Draft_SPBY[MAK4]=A552,0))</f>
        <v>#REF!</v>
      </c>
      <c r="N552" s="78" t="e">
        <f>L552-M552</f>
        <v>#REF!</v>
      </c>
      <c r="O552" s="281"/>
      <c r="P552" s="281"/>
      <c r="Q552" s="146"/>
    </row>
    <row r="553" spans="1:17" ht="13.2" x14ac:dyDescent="0.25">
      <c r="A553" s="191" t="s">
        <v>455</v>
      </c>
      <c r="B553" s="180"/>
      <c r="C553" s="181" t="s">
        <v>916</v>
      </c>
      <c r="D553" s="182">
        <v>90</v>
      </c>
      <c r="E553" s="182" t="s">
        <v>27</v>
      </c>
      <c r="F553" s="184">
        <v>855000</v>
      </c>
      <c r="G553" s="184">
        <f>ROUNDDOWN(D553*F553,-3)</f>
        <v>76950000</v>
      </c>
      <c r="H553" s="184" t="b">
        <f>G553='[5]Pvt SP2D Pusdik'!B554</f>
        <v>1</v>
      </c>
      <c r="I553" s="184">
        <f>'[5]Pvt SP2D Pusdik'!C554</f>
        <v>0</v>
      </c>
      <c r="J553" s="184">
        <f>G553-I553</f>
        <v>76950000</v>
      </c>
      <c r="K553" s="184"/>
      <c r="L553" s="184"/>
      <c r="M553" s="184"/>
      <c r="N553" s="184"/>
      <c r="O553" s="281"/>
      <c r="P553" s="281"/>
      <c r="Q553" s="146"/>
    </row>
    <row r="554" spans="1:17" ht="13.2" x14ac:dyDescent="0.25">
      <c r="A554" s="165" t="s">
        <v>456</v>
      </c>
      <c r="B554" s="192" t="s">
        <v>537</v>
      </c>
      <c r="C554" s="80" t="s">
        <v>36</v>
      </c>
      <c r="D554" s="79"/>
      <c r="E554" s="79"/>
      <c r="F554" s="81"/>
      <c r="G554" s="81">
        <f>SUM(G555:G556)</f>
        <v>234600000</v>
      </c>
      <c r="H554" s="81" t="b">
        <f>G554='[5]Pvt SP2D Pusdik'!B555</f>
        <v>1</v>
      </c>
      <c r="I554" s="81">
        <f>'[5]Pvt SP2D Pusdik'!C555</f>
        <v>0</v>
      </c>
      <c r="J554" s="81">
        <f>SUM(J555:J556)</f>
        <v>234600000</v>
      </c>
      <c r="K554" s="81">
        <f>SUM(K555:K556)</f>
        <v>0</v>
      </c>
      <c r="L554" s="81">
        <f t="shared" ref="K554:L554" si="334">L555</f>
        <v>0</v>
      </c>
      <c r="M554" s="81" t="e" cm="1">
        <f t="array" ref="M554">SUM(_xlfn._xlws.FILTER([6]!Draft_SPBY[Jumlah],[6]!Draft_SPBY[MAK4]=A554,0))</f>
        <v>#REF!</v>
      </c>
      <c r="N554" s="81" t="e">
        <f>L554-M554</f>
        <v>#REF!</v>
      </c>
      <c r="O554" s="281"/>
      <c r="P554" s="281"/>
      <c r="Q554" s="146"/>
    </row>
    <row r="555" spans="1:17" ht="13.2" x14ac:dyDescent="0.25">
      <c r="A555" s="165" t="s">
        <v>457</v>
      </c>
      <c r="B555" s="180"/>
      <c r="C555" s="181" t="s">
        <v>917</v>
      </c>
      <c r="D555" s="182">
        <v>20</v>
      </c>
      <c r="E555" s="182" t="s">
        <v>27</v>
      </c>
      <c r="F555" s="184">
        <v>5500000</v>
      </c>
      <c r="G555" s="184">
        <f>ROUNDDOWN(D555*F555,-3)</f>
        <v>110000000</v>
      </c>
      <c r="H555" s="184" t="b">
        <f>G555='[5]Pvt SP2D Pusdik'!B556</f>
        <v>1</v>
      </c>
      <c r="I555" s="184">
        <f>'[5]Pvt SP2D Pusdik'!C556</f>
        <v>0</v>
      </c>
      <c r="J555" s="184">
        <f t="shared" ref="J555:K556" si="335">G555-I555</f>
        <v>110000000</v>
      </c>
      <c r="K555" s="184"/>
      <c r="L555" s="184"/>
      <c r="M555" s="184"/>
      <c r="N555" s="184"/>
      <c r="O555" s="281"/>
      <c r="P555" s="281"/>
      <c r="Q555" s="146"/>
    </row>
    <row r="556" spans="1:17" ht="13.2" x14ac:dyDescent="0.25">
      <c r="A556" s="165" t="s">
        <v>458</v>
      </c>
      <c r="B556" s="180"/>
      <c r="C556" s="181" t="s">
        <v>918</v>
      </c>
      <c r="D556" s="182">
        <v>89</v>
      </c>
      <c r="E556" s="182" t="s">
        <v>27</v>
      </c>
      <c r="F556" s="184">
        <v>1400000</v>
      </c>
      <c r="G556" s="184">
        <f>ROUNDDOWN(D556*F556,-3)</f>
        <v>124600000</v>
      </c>
      <c r="H556" s="184" t="b">
        <f>G556='[5]Pvt SP2D Pusdik'!B557</f>
        <v>1</v>
      </c>
      <c r="I556" s="184">
        <f>'[5]Pvt SP2D Pusdik'!C557</f>
        <v>0</v>
      </c>
      <c r="J556" s="184">
        <f t="shared" si="335"/>
        <v>124600000</v>
      </c>
      <c r="K556" s="184"/>
      <c r="L556" s="184">
        <f t="shared" ref="K556:N556" si="336">L557</f>
        <v>0</v>
      </c>
      <c r="M556" s="184" t="e">
        <f t="shared" si="336"/>
        <v>#REF!</v>
      </c>
      <c r="N556" s="184" t="e">
        <f t="shared" si="336"/>
        <v>#REF!</v>
      </c>
      <c r="O556" s="281"/>
      <c r="P556" s="281"/>
      <c r="Q556" s="146"/>
    </row>
    <row r="557" spans="1:17" ht="13.2" x14ac:dyDescent="0.25">
      <c r="A557" s="165" t="s">
        <v>459</v>
      </c>
      <c r="B557" s="194" t="s">
        <v>39</v>
      </c>
      <c r="C557" s="195" t="s">
        <v>460</v>
      </c>
      <c r="D557" s="196"/>
      <c r="E557" s="196"/>
      <c r="F557" s="197"/>
      <c r="G557" s="197">
        <f>SUM(G558,G565,G568,G570,G573)</f>
        <v>5699412000</v>
      </c>
      <c r="H557" s="197" t="b">
        <f>G557='[5]Pvt SP2D Pusdik'!B558</f>
        <v>1</v>
      </c>
      <c r="I557" s="197">
        <f>'[5]Pvt SP2D Pusdik'!C558</f>
        <v>3056942708</v>
      </c>
      <c r="J557" s="197">
        <f>SUM(J558,J565,J568,J570,J573)</f>
        <v>2642469292</v>
      </c>
      <c r="K557" s="197">
        <f>SUM(K558,K565,K568,K570,K573)</f>
        <v>0</v>
      </c>
      <c r="L557" s="197">
        <f t="shared" ref="K557:L557" si="337">SUM(L558,L563)</f>
        <v>0</v>
      </c>
      <c r="M557" s="197" t="e">
        <f t="shared" ref="M557:N557" si="338">SUM(M558,M563)</f>
        <v>#REF!</v>
      </c>
      <c r="N557" s="197" t="e">
        <f t="shared" si="338"/>
        <v>#REF!</v>
      </c>
      <c r="O557" s="281" t="s">
        <v>506</v>
      </c>
      <c r="P557" s="281" t="s">
        <v>507</v>
      </c>
      <c r="Q557" s="146"/>
    </row>
    <row r="558" spans="1:17" ht="13.2" x14ac:dyDescent="0.25">
      <c r="A558" s="165" t="s">
        <v>461</v>
      </c>
      <c r="B558" s="179" t="s">
        <v>535</v>
      </c>
      <c r="C558" s="72" t="s">
        <v>25</v>
      </c>
      <c r="D558" s="71"/>
      <c r="E558" s="71"/>
      <c r="F558" s="73"/>
      <c r="G558" s="73">
        <f>SUM(G559:G564)</f>
        <v>64620000</v>
      </c>
      <c r="H558" s="73" t="b">
        <f>G558='[5]Pvt SP2D Pusdik'!B559</f>
        <v>1</v>
      </c>
      <c r="I558" s="73">
        <f>'[5]Pvt SP2D Pusdik'!C559</f>
        <v>13808900</v>
      </c>
      <c r="J558" s="73">
        <f>SUM(J559:J564)</f>
        <v>50811100</v>
      </c>
      <c r="K558" s="73">
        <f>SUM(K559:K564)</f>
        <v>0</v>
      </c>
      <c r="L558" s="73">
        <f t="shared" ref="K558:L558" si="339">SUM(L559:L562)</f>
        <v>0</v>
      </c>
      <c r="M558" s="73" t="e" cm="1">
        <f t="array" ref="M558">SUM(_xlfn._xlws.FILTER([6]!Draft_SPBY[Jumlah],[6]!Draft_SPBY[MAK4]=A558,0))</f>
        <v>#REF!</v>
      </c>
      <c r="N558" s="73" t="e">
        <f>L558-M558</f>
        <v>#REF!</v>
      </c>
      <c r="O558" s="281"/>
      <c r="P558" s="281"/>
      <c r="Q558" s="146"/>
    </row>
    <row r="559" spans="1:17" ht="13.2" x14ac:dyDescent="0.25">
      <c r="A559" s="165" t="s">
        <v>462</v>
      </c>
      <c r="B559" s="180"/>
      <c r="C559" s="181" t="s">
        <v>564</v>
      </c>
      <c r="D559" s="182">
        <v>100</v>
      </c>
      <c r="E559" s="182" t="s">
        <v>27</v>
      </c>
      <c r="F559" s="184">
        <v>70000</v>
      </c>
      <c r="G559" s="184">
        <f t="shared" ref="G559:G564" si="340">ROUNDDOWN(D559*F559,-3)</f>
        <v>7000000</v>
      </c>
      <c r="H559" s="184" t="b">
        <f>G559='[5]Pvt SP2D Pusdik'!B560</f>
        <v>1</v>
      </c>
      <c r="I559" s="184">
        <f>'[5]Pvt SP2D Pusdik'!C560</f>
        <v>2160000</v>
      </c>
      <c r="J559" s="184">
        <f t="shared" ref="J559:K564" si="341">G559-I559</f>
        <v>4840000</v>
      </c>
      <c r="K559" s="184"/>
      <c r="L559" s="184"/>
      <c r="M559" s="184"/>
      <c r="N559" s="184"/>
      <c r="O559" s="281"/>
      <c r="P559" s="281"/>
      <c r="Q559" s="146"/>
    </row>
    <row r="560" spans="1:17" ht="13.2" x14ac:dyDescent="0.25">
      <c r="A560" s="165" t="s">
        <v>463</v>
      </c>
      <c r="B560" s="180"/>
      <c r="C560" s="181" t="s">
        <v>565</v>
      </c>
      <c r="D560" s="182">
        <v>8</v>
      </c>
      <c r="E560" s="182" t="s">
        <v>121</v>
      </c>
      <c r="F560" s="184">
        <v>1500000</v>
      </c>
      <c r="G560" s="184">
        <f t="shared" si="340"/>
        <v>12000000</v>
      </c>
      <c r="H560" s="184" t="b">
        <f>G560='[5]Pvt SP2D Pusdik'!B561</f>
        <v>1</v>
      </c>
      <c r="I560" s="184">
        <f>'[5]Pvt SP2D Pusdik'!C561</f>
        <v>4426900</v>
      </c>
      <c r="J560" s="184">
        <f t="shared" si="341"/>
        <v>7573100</v>
      </c>
      <c r="K560" s="184"/>
      <c r="L560" s="184"/>
      <c r="M560" s="184"/>
      <c r="N560" s="184"/>
      <c r="O560" s="281"/>
      <c r="P560" s="281"/>
      <c r="Q560" s="146"/>
    </row>
    <row r="561" spans="1:17" ht="13.2" x14ac:dyDescent="0.25">
      <c r="A561" s="165" t="s">
        <v>464</v>
      </c>
      <c r="B561" s="180"/>
      <c r="C561" s="181" t="s">
        <v>566</v>
      </c>
      <c r="D561" s="182">
        <v>8</v>
      </c>
      <c r="E561" s="182" t="s">
        <v>121</v>
      </c>
      <c r="F561" s="184">
        <v>1500000</v>
      </c>
      <c r="G561" s="184">
        <f t="shared" si="340"/>
        <v>12000000</v>
      </c>
      <c r="H561" s="184" t="b">
        <f>G561='[5]Pvt SP2D Pusdik'!B562</f>
        <v>1</v>
      </c>
      <c r="I561" s="184">
        <f>'[5]Pvt SP2D Pusdik'!C562</f>
        <v>4250000</v>
      </c>
      <c r="J561" s="184">
        <f t="shared" si="341"/>
        <v>7750000</v>
      </c>
      <c r="K561" s="184"/>
      <c r="L561" s="184"/>
      <c r="M561" s="184"/>
      <c r="N561" s="184"/>
      <c r="O561" s="281"/>
      <c r="P561" s="281"/>
      <c r="Q561" s="146"/>
    </row>
    <row r="562" spans="1:17" ht="13.2" x14ac:dyDescent="0.25">
      <c r="A562" s="165" t="s">
        <v>465</v>
      </c>
      <c r="B562" s="180"/>
      <c r="C562" s="181" t="s">
        <v>567</v>
      </c>
      <c r="D562" s="182">
        <v>8</v>
      </c>
      <c r="E562" s="182" t="s">
        <v>121</v>
      </c>
      <c r="F562" s="184">
        <v>1000000</v>
      </c>
      <c r="G562" s="184">
        <f t="shared" si="340"/>
        <v>8000000</v>
      </c>
      <c r="H562" s="184" t="b">
        <f>G562='[5]Pvt SP2D Pusdik'!B563</f>
        <v>1</v>
      </c>
      <c r="I562" s="184">
        <f>'[5]Pvt SP2D Pusdik'!C563</f>
        <v>2972000</v>
      </c>
      <c r="J562" s="184">
        <f t="shared" si="341"/>
        <v>5028000</v>
      </c>
      <c r="K562" s="184"/>
      <c r="L562" s="184"/>
      <c r="M562" s="184"/>
      <c r="N562" s="184"/>
      <c r="O562" s="281"/>
      <c r="P562" s="281"/>
      <c r="Q562" s="146"/>
    </row>
    <row r="563" spans="1:17" ht="13.2" x14ac:dyDescent="0.25">
      <c r="A563" s="165" t="s">
        <v>466</v>
      </c>
      <c r="B563" s="180"/>
      <c r="C563" s="181" t="s">
        <v>823</v>
      </c>
      <c r="D563" s="182">
        <v>30</v>
      </c>
      <c r="E563" s="182" t="s">
        <v>60</v>
      </c>
      <c r="F563" s="184">
        <v>350000</v>
      </c>
      <c r="G563" s="184">
        <f t="shared" si="340"/>
        <v>10500000</v>
      </c>
      <c r="H563" s="184" t="b">
        <f>G563='[5]Pvt SP2D Pusdik'!B564</f>
        <v>1</v>
      </c>
      <c r="I563" s="184">
        <f>'[5]Pvt SP2D Pusdik'!C564</f>
        <v>0</v>
      </c>
      <c r="J563" s="184">
        <f t="shared" si="341"/>
        <v>10500000</v>
      </c>
      <c r="K563" s="184"/>
      <c r="L563" s="184">
        <f t="shared" ref="K563:L563" si="342">L564</f>
        <v>0</v>
      </c>
      <c r="M563" s="184" t="e" cm="1">
        <f t="array" ref="M563">SUM(_xlfn._xlws.FILTER([6]!Draft_SPBY[Jumlah],[6]!Draft_SPBY[MAK4]=A563,0))</f>
        <v>#REF!</v>
      </c>
      <c r="N563" s="184" t="e">
        <f>L563-M563</f>
        <v>#REF!</v>
      </c>
      <c r="O563" s="281"/>
      <c r="P563" s="281"/>
      <c r="Q563" s="146"/>
    </row>
    <row r="564" spans="1:17" ht="13.2" x14ac:dyDescent="0.25">
      <c r="A564" s="165" t="s">
        <v>919</v>
      </c>
      <c r="B564" s="180"/>
      <c r="C564" s="181" t="s">
        <v>825</v>
      </c>
      <c r="D564" s="182">
        <v>54</v>
      </c>
      <c r="E564" s="182" t="s">
        <v>920</v>
      </c>
      <c r="F564" s="184">
        <v>280000</v>
      </c>
      <c r="G564" s="184">
        <f t="shared" si="340"/>
        <v>15120000</v>
      </c>
      <c r="H564" s="184" t="b">
        <f>G564='[5]Pvt SP2D Pusdik'!B565</f>
        <v>1</v>
      </c>
      <c r="I564" s="184">
        <f>'[5]Pvt SP2D Pusdik'!C565</f>
        <v>0</v>
      </c>
      <c r="J564" s="184">
        <f t="shared" si="341"/>
        <v>15120000</v>
      </c>
      <c r="K564" s="184"/>
      <c r="L564" s="184"/>
      <c r="M564" s="184"/>
      <c r="N564" s="184"/>
      <c r="O564" s="281"/>
      <c r="P564" s="281"/>
      <c r="Q564" s="146"/>
    </row>
    <row r="565" spans="1:17" ht="13.2" x14ac:dyDescent="0.25">
      <c r="A565" s="165" t="s">
        <v>467</v>
      </c>
      <c r="B565" s="186" t="s">
        <v>536</v>
      </c>
      <c r="C565" s="77" t="s">
        <v>74</v>
      </c>
      <c r="D565" s="76"/>
      <c r="E565" s="182"/>
      <c r="F565" s="78"/>
      <c r="G565" s="78">
        <f>SUM(G566:G567)</f>
        <v>5257592000</v>
      </c>
      <c r="H565" s="78" t="b">
        <f>G565='[5]Pvt SP2D Pusdik'!B566</f>
        <v>1</v>
      </c>
      <c r="I565" s="78">
        <f>'[5]Pvt SP2D Pusdik'!C566</f>
        <v>2980710248</v>
      </c>
      <c r="J565" s="78">
        <f>SUM(J566:J567)</f>
        <v>2276881752</v>
      </c>
      <c r="K565" s="78">
        <f>SUM(K566:K567)</f>
        <v>0</v>
      </c>
      <c r="L565" s="78"/>
      <c r="M565" s="78"/>
      <c r="N565" s="78"/>
      <c r="O565" s="281"/>
      <c r="P565" s="281"/>
    </row>
    <row r="566" spans="1:17" s="147" customFormat="1" ht="13.2" x14ac:dyDescent="0.25">
      <c r="A566" s="165" t="s">
        <v>468</v>
      </c>
      <c r="B566" s="180"/>
      <c r="C566" s="181" t="s">
        <v>913</v>
      </c>
      <c r="D566" s="182">
        <v>101</v>
      </c>
      <c r="E566" s="182" t="s">
        <v>27</v>
      </c>
      <c r="F566" s="184">
        <v>52047941</v>
      </c>
      <c r="G566" s="184">
        <f>ROUNDDOWN(D566*F566,-3)</f>
        <v>5256842000</v>
      </c>
      <c r="H566" s="184" t="b">
        <f>G566='[5]Pvt SP2D Pusdik'!B567</f>
        <v>1</v>
      </c>
      <c r="I566" s="184">
        <f>'[5]Pvt SP2D Pusdik'!C567</f>
        <v>2980710248</v>
      </c>
      <c r="J566" s="184">
        <f t="shared" ref="J566:K567" si="343">G566-I566</f>
        <v>2276131752</v>
      </c>
      <c r="K566" s="184"/>
      <c r="L566" s="184"/>
      <c r="M566" s="184"/>
      <c r="N566" s="184"/>
      <c r="O566" s="281"/>
      <c r="P566" s="281"/>
    </row>
    <row r="567" spans="1:17" s="147" customFormat="1" ht="13.2" x14ac:dyDescent="0.25">
      <c r="A567" s="165" t="s">
        <v>469</v>
      </c>
      <c r="B567" s="180"/>
      <c r="C567" s="181" t="s">
        <v>914</v>
      </c>
      <c r="D567" s="182">
        <v>3</v>
      </c>
      <c r="E567" s="182" t="s">
        <v>121</v>
      </c>
      <c r="F567" s="184">
        <v>250000</v>
      </c>
      <c r="G567" s="184">
        <f>ROUNDDOWN(D567*F567,-3)</f>
        <v>750000</v>
      </c>
      <c r="H567" s="184" t="b">
        <f>G567='[5]Pvt SP2D Pusdik'!B568</f>
        <v>1</v>
      </c>
      <c r="I567" s="184">
        <f>'[5]Pvt SP2D Pusdik'!C568</f>
        <v>0</v>
      </c>
      <c r="J567" s="184">
        <f t="shared" si="343"/>
        <v>750000</v>
      </c>
      <c r="K567" s="184"/>
      <c r="L567" s="184"/>
      <c r="M567" s="184"/>
      <c r="N567" s="184"/>
      <c r="O567" s="281"/>
      <c r="P567" s="281"/>
    </row>
    <row r="568" spans="1:17" s="147" customFormat="1" ht="13.2" x14ac:dyDescent="0.25">
      <c r="A568" s="165" t="s">
        <v>470</v>
      </c>
      <c r="B568" s="186" t="s">
        <v>539</v>
      </c>
      <c r="C568" s="77" t="s">
        <v>32</v>
      </c>
      <c r="D568" s="76"/>
      <c r="E568" s="182"/>
      <c r="F568" s="78"/>
      <c r="G568" s="78">
        <f>G569</f>
        <v>20000000</v>
      </c>
      <c r="H568" s="78" t="b">
        <f>G568='[5]Pvt SP2D Pusdik'!B569</f>
        <v>1</v>
      </c>
      <c r="I568" s="78">
        <f>'[5]Pvt SP2D Pusdik'!C569</f>
        <v>0</v>
      </c>
      <c r="J568" s="78">
        <f>J569</f>
        <v>20000000</v>
      </c>
      <c r="K568" s="78">
        <f>K569</f>
        <v>0</v>
      </c>
      <c r="L568" s="78"/>
      <c r="M568" s="78"/>
      <c r="N568" s="78"/>
      <c r="O568" s="281"/>
      <c r="P568" s="281"/>
    </row>
    <row r="569" spans="1:17" s="147" customFormat="1" ht="13.2" x14ac:dyDescent="0.25">
      <c r="A569" s="165" t="s">
        <v>471</v>
      </c>
      <c r="B569" s="180"/>
      <c r="C569" s="181" t="s">
        <v>568</v>
      </c>
      <c r="D569" s="182">
        <v>20</v>
      </c>
      <c r="E569" s="182" t="s">
        <v>34</v>
      </c>
      <c r="F569" s="184">
        <v>1000000</v>
      </c>
      <c r="G569" s="184">
        <f>ROUNDDOWN(D569*F569,-3)</f>
        <v>20000000</v>
      </c>
      <c r="H569" s="184" t="b">
        <f>G569='[5]Pvt SP2D Pusdik'!B570</f>
        <v>1</v>
      </c>
      <c r="I569" s="184">
        <f>'[5]Pvt SP2D Pusdik'!C570</f>
        <v>0</v>
      </c>
      <c r="J569" s="184">
        <f>G569-I569</f>
        <v>20000000</v>
      </c>
      <c r="K569" s="184"/>
      <c r="L569" s="184"/>
      <c r="M569" s="184"/>
      <c r="N569" s="184"/>
      <c r="O569" s="281"/>
      <c r="P569" s="281"/>
    </row>
    <row r="570" spans="1:17" s="147" customFormat="1" ht="13.2" x14ac:dyDescent="0.25">
      <c r="A570" s="165" t="s">
        <v>472</v>
      </c>
      <c r="B570" s="186" t="s">
        <v>537</v>
      </c>
      <c r="C570" s="77" t="s">
        <v>36</v>
      </c>
      <c r="D570" s="76"/>
      <c r="E570" s="76"/>
      <c r="F570" s="78"/>
      <c r="G570" s="78">
        <f>SUM(G571:G572)</f>
        <v>152000000</v>
      </c>
      <c r="H570" s="78" t="b">
        <f>G570='[5]Pvt SP2D Pusdik'!B571</f>
        <v>1</v>
      </c>
      <c r="I570" s="78">
        <f>'[5]Pvt SP2D Pusdik'!C571</f>
        <v>62423560</v>
      </c>
      <c r="J570" s="78">
        <f>SUM(J571:J572)</f>
        <v>89576440</v>
      </c>
      <c r="K570" s="78">
        <f>SUM(K571:K572)</f>
        <v>0</v>
      </c>
      <c r="L570" s="78"/>
      <c r="M570" s="78"/>
      <c r="N570" s="78"/>
      <c r="O570" s="281"/>
      <c r="P570" s="281"/>
    </row>
    <row r="571" spans="1:17" s="147" customFormat="1" ht="13.2" x14ac:dyDescent="0.25">
      <c r="A571" s="165" t="s">
        <v>473</v>
      </c>
      <c r="B571" s="180"/>
      <c r="C571" s="181" t="s">
        <v>917</v>
      </c>
      <c r="D571" s="182">
        <v>20</v>
      </c>
      <c r="E571" s="182" t="s">
        <v>27</v>
      </c>
      <c r="F571" s="184">
        <v>5500000</v>
      </c>
      <c r="G571" s="184">
        <f>ROUNDDOWN(D571*F571,-3)</f>
        <v>110000000</v>
      </c>
      <c r="H571" s="184" t="b">
        <f>G571='[5]Pvt SP2D Pusdik'!B572</f>
        <v>1</v>
      </c>
      <c r="I571" s="184">
        <f>'[5]Pvt SP2D Pusdik'!C572</f>
        <v>62423560</v>
      </c>
      <c r="J571" s="184">
        <f t="shared" ref="J571:K572" si="344">G571-I571</f>
        <v>47576440</v>
      </c>
      <c r="K571" s="184"/>
      <c r="L571" s="184"/>
      <c r="M571" s="184"/>
      <c r="N571" s="184"/>
      <c r="O571" s="281"/>
      <c r="P571" s="281"/>
    </row>
    <row r="572" spans="1:17" s="147" customFormat="1" ht="13.2" x14ac:dyDescent="0.25">
      <c r="A572" s="165" t="s">
        <v>474</v>
      </c>
      <c r="B572" s="180"/>
      <c r="C572" s="181" t="s">
        <v>918</v>
      </c>
      <c r="D572" s="182">
        <v>28</v>
      </c>
      <c r="E572" s="182" t="s">
        <v>27</v>
      </c>
      <c r="F572" s="184">
        <v>1500000</v>
      </c>
      <c r="G572" s="184">
        <f>ROUNDDOWN(D572*F572,-3)</f>
        <v>42000000</v>
      </c>
      <c r="H572" s="184" t="b">
        <f>G572='[5]Pvt SP2D Pusdik'!B573</f>
        <v>1</v>
      </c>
      <c r="I572" s="184">
        <f>'[5]Pvt SP2D Pusdik'!C573</f>
        <v>0</v>
      </c>
      <c r="J572" s="184">
        <f t="shared" si="344"/>
        <v>42000000</v>
      </c>
      <c r="K572" s="184"/>
      <c r="L572" s="184"/>
      <c r="M572" s="184"/>
      <c r="N572" s="184"/>
      <c r="O572" s="281"/>
      <c r="P572" s="281"/>
    </row>
    <row r="573" spans="1:17" s="147" customFormat="1" ht="13.2" x14ac:dyDescent="0.25">
      <c r="A573" s="165" t="s">
        <v>475</v>
      </c>
      <c r="B573" s="186" t="s">
        <v>540</v>
      </c>
      <c r="C573" s="77" t="s">
        <v>476</v>
      </c>
      <c r="D573" s="76"/>
      <c r="E573" s="76"/>
      <c r="F573" s="78"/>
      <c r="G573" s="78">
        <f>SUM(G574:G576)</f>
        <v>205200000</v>
      </c>
      <c r="H573" s="78" t="b">
        <f>G573='[5]Pvt SP2D Pusdik'!B574</f>
        <v>1</v>
      </c>
      <c r="I573" s="78">
        <f>'[5]Pvt SP2D Pusdik'!C574</f>
        <v>0</v>
      </c>
      <c r="J573" s="78">
        <f>SUM(J574:J576)</f>
        <v>205200000</v>
      </c>
      <c r="K573" s="78">
        <f>SUM(K574:K576)</f>
        <v>0</v>
      </c>
      <c r="L573" s="78"/>
      <c r="M573" s="78"/>
      <c r="N573" s="78"/>
      <c r="O573" s="281"/>
      <c r="P573" s="281"/>
    </row>
    <row r="574" spans="1:17" s="147" customFormat="1" ht="13.2" x14ac:dyDescent="0.25">
      <c r="A574" s="165" t="s">
        <v>477</v>
      </c>
      <c r="B574" s="180"/>
      <c r="C574" s="181" t="s">
        <v>921</v>
      </c>
      <c r="D574" s="182">
        <v>108</v>
      </c>
      <c r="E574" s="182" t="s">
        <v>478</v>
      </c>
      <c r="F574" s="184">
        <v>850000</v>
      </c>
      <c r="G574" s="184">
        <f>ROUNDDOWN(D574*F574,-3)</f>
        <v>91800000</v>
      </c>
      <c r="H574" s="184" t="b">
        <f>G574='[5]Pvt SP2D Pusdik'!B575</f>
        <v>1</v>
      </c>
      <c r="I574" s="184">
        <f>'[5]Pvt SP2D Pusdik'!C575</f>
        <v>0</v>
      </c>
      <c r="J574" s="184">
        <f t="shared" ref="J574:K576" si="345">G574-I574</f>
        <v>91800000</v>
      </c>
      <c r="K574" s="184"/>
      <c r="L574" s="184"/>
      <c r="M574" s="184"/>
      <c r="N574" s="184"/>
      <c r="O574" s="281"/>
      <c r="P574" s="281"/>
    </row>
    <row r="575" spans="1:17" s="147" customFormat="1" ht="13.2" x14ac:dyDescent="0.25">
      <c r="A575" s="165" t="s">
        <v>479</v>
      </c>
      <c r="B575" s="180"/>
      <c r="C575" s="181" t="s">
        <v>922</v>
      </c>
      <c r="D575" s="182">
        <v>54</v>
      </c>
      <c r="E575" s="182" t="s">
        <v>27</v>
      </c>
      <c r="F575" s="184">
        <v>450000</v>
      </c>
      <c r="G575" s="184">
        <f>ROUNDDOWN(D575*F575,-3)</f>
        <v>24300000</v>
      </c>
      <c r="H575" s="184" t="b">
        <f>G575='[5]Pvt SP2D Pusdik'!B576</f>
        <v>1</v>
      </c>
      <c r="I575" s="184">
        <f>'[5]Pvt SP2D Pusdik'!C576</f>
        <v>0</v>
      </c>
      <c r="J575" s="184">
        <f t="shared" si="345"/>
        <v>24300000</v>
      </c>
      <c r="K575" s="184"/>
      <c r="L575" s="184"/>
      <c r="M575" s="184"/>
      <c r="N575" s="184"/>
      <c r="O575" s="281"/>
      <c r="P575" s="281"/>
    </row>
    <row r="576" spans="1:17" s="147" customFormat="1" ht="13.2" x14ac:dyDescent="0.25">
      <c r="A576" s="165" t="s">
        <v>480</v>
      </c>
      <c r="B576" s="180"/>
      <c r="C576" s="181" t="s">
        <v>923</v>
      </c>
      <c r="D576" s="182">
        <v>54</v>
      </c>
      <c r="E576" s="182" t="s">
        <v>27</v>
      </c>
      <c r="F576" s="184">
        <v>1650000</v>
      </c>
      <c r="G576" s="184">
        <f>ROUNDDOWN(D576*F576,-3)</f>
        <v>89100000</v>
      </c>
      <c r="H576" s="184" t="b">
        <f>G576='[5]Pvt SP2D Pusdik'!B577</f>
        <v>1</v>
      </c>
      <c r="I576" s="184">
        <f>'[5]Pvt SP2D Pusdik'!C577</f>
        <v>0</v>
      </c>
      <c r="J576" s="184">
        <f t="shared" si="345"/>
        <v>89100000</v>
      </c>
      <c r="K576" s="184"/>
      <c r="L576" s="184"/>
      <c r="M576" s="184"/>
      <c r="N576" s="184"/>
      <c r="O576" s="281"/>
      <c r="P576" s="281"/>
    </row>
    <row r="577" spans="1:16" s="147" customFormat="1" ht="13.2" x14ac:dyDescent="0.25">
      <c r="A577" s="165" t="s">
        <v>481</v>
      </c>
      <c r="B577" s="194" t="s">
        <v>92</v>
      </c>
      <c r="C577" s="195" t="s">
        <v>482</v>
      </c>
      <c r="D577" s="196"/>
      <c r="E577" s="196"/>
      <c r="F577" s="197"/>
      <c r="G577" s="197">
        <f>SUM(G578,G582,G584)</f>
        <v>186041000</v>
      </c>
      <c r="H577" s="197" t="b">
        <f>G577='[5]Pvt SP2D Pusdik'!B578</f>
        <v>1</v>
      </c>
      <c r="I577" s="197">
        <f>'[5]Pvt SP2D Pusdik'!C578</f>
        <v>11770450</v>
      </c>
      <c r="J577" s="197">
        <f>SUM(J578,J582,J584)</f>
        <v>174270550</v>
      </c>
      <c r="K577" s="197">
        <f>SUM(K578,K582,K584)</f>
        <v>0</v>
      </c>
      <c r="L577" s="197"/>
      <c r="M577" s="197"/>
      <c r="N577" s="197"/>
      <c r="O577" s="281" t="s">
        <v>506</v>
      </c>
      <c r="P577" s="281" t="s">
        <v>507</v>
      </c>
    </row>
    <row r="578" spans="1:16" s="147" customFormat="1" ht="13.2" x14ac:dyDescent="0.25">
      <c r="A578" s="165" t="s">
        <v>483</v>
      </c>
      <c r="B578" s="186" t="s">
        <v>535</v>
      </c>
      <c r="C578" s="77" t="s">
        <v>25</v>
      </c>
      <c r="D578" s="76"/>
      <c r="E578" s="76"/>
      <c r="F578" s="78"/>
      <c r="G578" s="78">
        <f>SUM(G579:G581)</f>
        <v>24000000</v>
      </c>
      <c r="H578" s="78" t="b">
        <f>G578='[5]Pvt SP2D Pusdik'!B579</f>
        <v>1</v>
      </c>
      <c r="I578" s="78">
        <f>'[5]Pvt SP2D Pusdik'!C579</f>
        <v>11770450</v>
      </c>
      <c r="J578" s="78">
        <f>SUM(J579:J581)</f>
        <v>12229550</v>
      </c>
      <c r="K578" s="78">
        <f>SUM(K579:K581)</f>
        <v>0</v>
      </c>
      <c r="L578" s="78"/>
      <c r="M578" s="78"/>
      <c r="N578" s="78"/>
      <c r="O578" s="281"/>
      <c r="P578" s="281"/>
    </row>
    <row r="579" spans="1:16" s="147" customFormat="1" ht="13.2" x14ac:dyDescent="0.25">
      <c r="A579" s="165" t="s">
        <v>484</v>
      </c>
      <c r="B579" s="180"/>
      <c r="C579" s="181" t="s">
        <v>635</v>
      </c>
      <c r="D579" s="182">
        <v>6</v>
      </c>
      <c r="E579" s="182" t="s">
        <v>121</v>
      </c>
      <c r="F579" s="184">
        <v>1500000</v>
      </c>
      <c r="G579" s="184">
        <f>ROUNDDOWN(D579*F579,-3)</f>
        <v>9000000</v>
      </c>
      <c r="H579" s="184" t="b">
        <f>G579='[5]Pvt SP2D Pusdik'!B580</f>
        <v>1</v>
      </c>
      <c r="I579" s="184">
        <f>'[5]Pvt SP2D Pusdik'!C580</f>
        <v>4438450</v>
      </c>
      <c r="J579" s="184">
        <f t="shared" ref="J579:K581" si="346">G579-I579</f>
        <v>4561550</v>
      </c>
      <c r="K579" s="184"/>
      <c r="L579" s="184"/>
      <c r="M579" s="184"/>
      <c r="N579" s="184"/>
      <c r="O579" s="281"/>
      <c r="P579" s="281"/>
    </row>
    <row r="580" spans="1:16" s="147" customFormat="1" ht="13.2" x14ac:dyDescent="0.25">
      <c r="A580" s="165" t="s">
        <v>485</v>
      </c>
      <c r="B580" s="180"/>
      <c r="C580" s="181" t="s">
        <v>572</v>
      </c>
      <c r="D580" s="182">
        <v>6</v>
      </c>
      <c r="E580" s="182" t="s">
        <v>121</v>
      </c>
      <c r="F580" s="184">
        <v>1500000</v>
      </c>
      <c r="G580" s="184">
        <f>ROUNDDOWN(D580*F580,-3)</f>
        <v>9000000</v>
      </c>
      <c r="H580" s="184" t="b">
        <f>G580='[5]Pvt SP2D Pusdik'!B581</f>
        <v>1</v>
      </c>
      <c r="I580" s="184">
        <f>'[5]Pvt SP2D Pusdik'!C581</f>
        <v>4365000</v>
      </c>
      <c r="J580" s="184">
        <f t="shared" si="346"/>
        <v>4635000</v>
      </c>
      <c r="K580" s="184"/>
      <c r="L580" s="184"/>
      <c r="M580" s="184"/>
      <c r="N580" s="184"/>
      <c r="O580" s="281"/>
      <c r="P580" s="281"/>
    </row>
    <row r="581" spans="1:16" s="147" customFormat="1" ht="13.2" x14ac:dyDescent="0.25">
      <c r="A581" s="165" t="s">
        <v>486</v>
      </c>
      <c r="B581" s="180"/>
      <c r="C581" s="181" t="s">
        <v>573</v>
      </c>
      <c r="D581" s="182">
        <v>6</v>
      </c>
      <c r="E581" s="182" t="s">
        <v>121</v>
      </c>
      <c r="F581" s="184">
        <v>1000000</v>
      </c>
      <c r="G581" s="184">
        <f>ROUNDDOWN(D581*F581,-3)</f>
        <v>6000000</v>
      </c>
      <c r="H581" s="184" t="b">
        <f>G581='[5]Pvt SP2D Pusdik'!B582</f>
        <v>1</v>
      </c>
      <c r="I581" s="184">
        <f>'[5]Pvt SP2D Pusdik'!C582</f>
        <v>2967000</v>
      </c>
      <c r="J581" s="184">
        <f t="shared" si="346"/>
        <v>3033000</v>
      </c>
      <c r="K581" s="184"/>
      <c r="L581" s="184"/>
      <c r="M581" s="184"/>
      <c r="N581" s="184"/>
      <c r="O581" s="281"/>
      <c r="P581" s="281"/>
    </row>
    <row r="582" spans="1:16" s="147" customFormat="1" ht="13.2" x14ac:dyDescent="0.25">
      <c r="A582" s="165" t="s">
        <v>487</v>
      </c>
      <c r="B582" s="186" t="s">
        <v>536</v>
      </c>
      <c r="C582" s="77" t="s">
        <v>74</v>
      </c>
      <c r="D582" s="76"/>
      <c r="E582" s="76"/>
      <c r="F582" s="78"/>
      <c r="G582" s="78">
        <f>G583</f>
        <v>20000000</v>
      </c>
      <c r="H582" s="78" t="b">
        <f>G582='[5]Pvt SP2D Pusdik'!B583</f>
        <v>1</v>
      </c>
      <c r="I582" s="78">
        <f>'[5]Pvt SP2D Pusdik'!C583</f>
        <v>0</v>
      </c>
      <c r="J582" s="78">
        <f>J583</f>
        <v>20000000</v>
      </c>
      <c r="K582" s="78">
        <f>K583</f>
        <v>0</v>
      </c>
      <c r="L582" s="78"/>
      <c r="M582" s="78"/>
      <c r="N582" s="78"/>
      <c r="O582" s="281"/>
      <c r="P582" s="281"/>
    </row>
    <row r="583" spans="1:16" s="147" customFormat="1" ht="13.2" x14ac:dyDescent="0.25">
      <c r="A583" s="165" t="s">
        <v>488</v>
      </c>
      <c r="B583" s="180"/>
      <c r="C583" s="181" t="s">
        <v>924</v>
      </c>
      <c r="D583" s="182">
        <v>2</v>
      </c>
      <c r="E583" s="182" t="s">
        <v>27</v>
      </c>
      <c r="F583" s="184">
        <v>10000000</v>
      </c>
      <c r="G583" s="184">
        <f>ROUNDDOWN(D583*F583,-3)</f>
        <v>20000000</v>
      </c>
      <c r="H583" s="184" t="b">
        <f>G583='[5]Pvt SP2D Pusdik'!B584</f>
        <v>1</v>
      </c>
      <c r="I583" s="184">
        <f>'[5]Pvt SP2D Pusdik'!C584</f>
        <v>0</v>
      </c>
      <c r="J583" s="184">
        <f>G583-I583</f>
        <v>20000000</v>
      </c>
      <c r="K583" s="184"/>
      <c r="L583" s="184"/>
      <c r="M583" s="184"/>
      <c r="N583" s="184"/>
      <c r="O583" s="281"/>
      <c r="P583" s="281"/>
    </row>
    <row r="584" spans="1:16" s="147" customFormat="1" ht="13.2" x14ac:dyDescent="0.25">
      <c r="A584" s="165" t="s">
        <v>489</v>
      </c>
      <c r="B584" s="186" t="s">
        <v>544</v>
      </c>
      <c r="C584" s="77" t="s">
        <v>490</v>
      </c>
      <c r="D584" s="76"/>
      <c r="E584" s="76"/>
      <c r="F584" s="78"/>
      <c r="G584" s="78">
        <f>G585</f>
        <v>142041000</v>
      </c>
      <c r="H584" s="78" t="b">
        <f>G584='[5]Pvt SP2D Pusdik'!B585</f>
        <v>1</v>
      </c>
      <c r="I584" s="78">
        <f>'[5]Pvt SP2D Pusdik'!C585</f>
        <v>0</v>
      </c>
      <c r="J584" s="78">
        <f>J585</f>
        <v>142041000</v>
      </c>
      <c r="K584" s="78">
        <f>K585</f>
        <v>0</v>
      </c>
      <c r="L584" s="78"/>
      <c r="M584" s="78"/>
      <c r="N584" s="78"/>
      <c r="O584" s="281"/>
      <c r="P584" s="281"/>
    </row>
    <row r="585" spans="1:16" s="147" customFormat="1" ht="13.2" x14ac:dyDescent="0.25">
      <c r="A585" s="165" t="s">
        <v>491</v>
      </c>
      <c r="B585" s="180"/>
      <c r="C585" s="181" t="s">
        <v>925</v>
      </c>
      <c r="D585" s="182">
        <v>3</v>
      </c>
      <c r="E585" s="182" t="s">
        <v>27</v>
      </c>
      <c r="F585" s="184">
        <v>47347000</v>
      </c>
      <c r="G585" s="184">
        <f>ROUNDDOWN(D585*F585,-3)</f>
        <v>142041000</v>
      </c>
      <c r="H585" s="184" t="b">
        <f>G585='[5]Pvt SP2D Pusdik'!B586</f>
        <v>1</v>
      </c>
      <c r="I585" s="184">
        <f>'[5]Pvt SP2D Pusdik'!C586</f>
        <v>0</v>
      </c>
      <c r="J585" s="184">
        <f>G585-I585</f>
        <v>142041000</v>
      </c>
      <c r="K585" s="184"/>
      <c r="L585" s="184"/>
      <c r="M585" s="184"/>
      <c r="N585" s="184"/>
      <c r="O585" s="281"/>
      <c r="P585" s="281"/>
    </row>
    <row r="586" spans="1:16" s="147" customFormat="1" ht="13.2" x14ac:dyDescent="0.25">
      <c r="A586" s="165" t="s">
        <v>492</v>
      </c>
      <c r="B586" s="193" t="s">
        <v>854</v>
      </c>
      <c r="C586" s="83" t="s">
        <v>493</v>
      </c>
      <c r="D586" s="82"/>
      <c r="E586" s="82" t="s">
        <v>563</v>
      </c>
      <c r="F586" s="84"/>
      <c r="G586" s="84">
        <f>G587</f>
        <v>91170000</v>
      </c>
      <c r="H586" s="84" t="b">
        <f>G586='[5]Pvt SP2D Pusdik'!B587</f>
        <v>1</v>
      </c>
      <c r="I586" s="84">
        <f>'[5]Pvt SP2D Pusdik'!C587</f>
        <v>11685500</v>
      </c>
      <c r="J586" s="84">
        <f>J587</f>
        <v>79484500</v>
      </c>
      <c r="K586" s="84">
        <f>K587</f>
        <v>0</v>
      </c>
      <c r="L586" s="84"/>
      <c r="M586" s="84"/>
      <c r="N586" s="84"/>
      <c r="O586" s="281"/>
      <c r="P586" s="281"/>
    </row>
    <row r="587" spans="1:16" s="147" customFormat="1" ht="13.2" x14ac:dyDescent="0.25">
      <c r="A587" s="165" t="s">
        <v>494</v>
      </c>
      <c r="B587" s="194" t="s">
        <v>22</v>
      </c>
      <c r="C587" s="195" t="s">
        <v>493</v>
      </c>
      <c r="D587" s="196"/>
      <c r="E587" s="196"/>
      <c r="F587" s="197"/>
      <c r="G587" s="197">
        <f>SUM(G588,G593)</f>
        <v>91170000</v>
      </c>
      <c r="H587" s="197" t="b">
        <f>G587='[5]Pvt SP2D Pusdik'!B588</f>
        <v>1</v>
      </c>
      <c r="I587" s="197">
        <f>'[5]Pvt SP2D Pusdik'!C588</f>
        <v>11685500</v>
      </c>
      <c r="J587" s="197">
        <f>SUM(J588,J593)</f>
        <v>79484500</v>
      </c>
      <c r="K587" s="197">
        <f>SUM(K588,K593)</f>
        <v>0</v>
      </c>
      <c r="L587" s="197"/>
      <c r="M587" s="197"/>
      <c r="N587" s="197"/>
      <c r="O587" s="281" t="s">
        <v>506</v>
      </c>
      <c r="P587" s="281" t="s">
        <v>507</v>
      </c>
    </row>
    <row r="588" spans="1:16" s="147" customFormat="1" ht="13.2" x14ac:dyDescent="0.25">
      <c r="A588" s="165" t="s">
        <v>495</v>
      </c>
      <c r="B588" s="186" t="s">
        <v>535</v>
      </c>
      <c r="C588" s="77" t="s">
        <v>25</v>
      </c>
      <c r="D588" s="76"/>
      <c r="E588" s="76"/>
      <c r="F588" s="78"/>
      <c r="G588" s="78">
        <f>SUM(G589:G592)</f>
        <v>39000000</v>
      </c>
      <c r="H588" s="78" t="b">
        <f>G588='[5]Pvt SP2D Pusdik'!B589</f>
        <v>1</v>
      </c>
      <c r="I588" s="78">
        <f>'[5]Pvt SP2D Pusdik'!C589</f>
        <v>11685500</v>
      </c>
      <c r="J588" s="78">
        <f>SUM(J589:J592)</f>
        <v>27314500</v>
      </c>
      <c r="K588" s="78">
        <f>SUM(K589:K592)</f>
        <v>0</v>
      </c>
      <c r="L588" s="78"/>
      <c r="M588" s="78"/>
      <c r="N588" s="78"/>
      <c r="O588" s="281"/>
      <c r="P588" s="281"/>
    </row>
    <row r="589" spans="1:16" s="147" customFormat="1" ht="13.2" x14ac:dyDescent="0.25">
      <c r="A589" s="165" t="s">
        <v>496</v>
      </c>
      <c r="B589" s="180"/>
      <c r="C589" s="181" t="s">
        <v>564</v>
      </c>
      <c r="D589" s="182">
        <v>100</v>
      </c>
      <c r="E589" s="182" t="s">
        <v>27</v>
      </c>
      <c r="F589" s="184">
        <v>70000</v>
      </c>
      <c r="G589" s="184">
        <f>ROUNDDOWN(D589*F589,-3)</f>
        <v>7000000</v>
      </c>
      <c r="H589" s="184" t="b">
        <f>G589='[5]Pvt SP2D Pusdik'!B590</f>
        <v>1</v>
      </c>
      <c r="I589" s="184">
        <f>'[5]Pvt SP2D Pusdik'!C590</f>
        <v>0</v>
      </c>
      <c r="J589" s="184">
        <f t="shared" ref="J589:K592" si="347">G589-I589</f>
        <v>7000000</v>
      </c>
      <c r="K589" s="184"/>
      <c r="L589" s="184"/>
      <c r="M589" s="184"/>
      <c r="N589" s="184"/>
      <c r="O589" s="281"/>
      <c r="P589" s="281"/>
    </row>
    <row r="590" spans="1:16" s="147" customFormat="1" ht="13.2" x14ac:dyDescent="0.25">
      <c r="A590" s="165" t="s">
        <v>497</v>
      </c>
      <c r="B590" s="180"/>
      <c r="C590" s="181" t="s">
        <v>565</v>
      </c>
      <c r="D590" s="182">
        <v>8</v>
      </c>
      <c r="E590" s="182" t="s">
        <v>121</v>
      </c>
      <c r="F590" s="184">
        <v>1500000</v>
      </c>
      <c r="G590" s="184">
        <f>ROUNDDOWN(D590*F590,-3)</f>
        <v>12000000</v>
      </c>
      <c r="H590" s="184" t="b">
        <f>G590='[5]Pvt SP2D Pusdik'!B591</f>
        <v>1</v>
      </c>
      <c r="I590" s="184">
        <f>'[5]Pvt SP2D Pusdik'!C591</f>
        <v>4476500</v>
      </c>
      <c r="J590" s="184">
        <f t="shared" si="347"/>
        <v>7523500</v>
      </c>
      <c r="K590" s="184"/>
      <c r="L590" s="184"/>
      <c r="M590" s="184"/>
      <c r="N590" s="184"/>
      <c r="O590" s="281"/>
      <c r="P590" s="281"/>
    </row>
    <row r="591" spans="1:16" s="147" customFormat="1" ht="13.2" x14ac:dyDescent="0.25">
      <c r="A591" s="165" t="s">
        <v>926</v>
      </c>
      <c r="B591" s="180"/>
      <c r="C591" s="181" t="s">
        <v>566</v>
      </c>
      <c r="D591" s="182">
        <v>8</v>
      </c>
      <c r="E591" s="182" t="s">
        <v>121</v>
      </c>
      <c r="F591" s="184">
        <v>1500000</v>
      </c>
      <c r="G591" s="184">
        <f>ROUNDDOWN(D591*F591,-3)</f>
        <v>12000000</v>
      </c>
      <c r="H591" s="184" t="b">
        <f>G591='[5]Pvt SP2D Pusdik'!B592</f>
        <v>1</v>
      </c>
      <c r="I591" s="184">
        <f>'[5]Pvt SP2D Pusdik'!C592</f>
        <v>4325000</v>
      </c>
      <c r="J591" s="184">
        <f t="shared" si="347"/>
        <v>7675000</v>
      </c>
      <c r="K591" s="184"/>
      <c r="L591" s="184"/>
      <c r="M591" s="184"/>
      <c r="N591" s="184"/>
      <c r="O591" s="281"/>
      <c r="P591" s="281"/>
    </row>
    <row r="592" spans="1:16" s="147" customFormat="1" ht="13.2" x14ac:dyDescent="0.25">
      <c r="A592" s="165" t="s">
        <v>927</v>
      </c>
      <c r="B592" s="180"/>
      <c r="C592" s="181" t="s">
        <v>567</v>
      </c>
      <c r="D592" s="182">
        <v>8</v>
      </c>
      <c r="E592" s="182" t="s">
        <v>121</v>
      </c>
      <c r="F592" s="184">
        <v>1000000</v>
      </c>
      <c r="G592" s="184">
        <f>ROUNDDOWN(D592*F592,-3)</f>
        <v>8000000</v>
      </c>
      <c r="H592" s="184" t="b">
        <f>G592='[5]Pvt SP2D Pusdik'!B593</f>
        <v>1</v>
      </c>
      <c r="I592" s="184">
        <f>'[5]Pvt SP2D Pusdik'!C593</f>
        <v>2884000</v>
      </c>
      <c r="J592" s="184">
        <f t="shared" si="347"/>
        <v>5116000</v>
      </c>
      <c r="K592" s="184"/>
      <c r="L592" s="184"/>
      <c r="M592" s="184"/>
      <c r="N592" s="184"/>
      <c r="O592" s="281"/>
      <c r="P592" s="281"/>
    </row>
    <row r="593" spans="1:16" s="147" customFormat="1" ht="13.2" x14ac:dyDescent="0.25">
      <c r="A593" s="165" t="s">
        <v>928</v>
      </c>
      <c r="B593" s="186" t="s">
        <v>537</v>
      </c>
      <c r="C593" s="77" t="s">
        <v>36</v>
      </c>
      <c r="D593" s="76"/>
      <c r="E593" s="76"/>
      <c r="F593" s="78"/>
      <c r="G593" s="78">
        <f>G594</f>
        <v>52170000</v>
      </c>
      <c r="H593" s="78" t="b">
        <f>G593='[5]Pvt SP2D Pusdik'!B594</f>
        <v>1</v>
      </c>
      <c r="I593" s="78">
        <f>'[5]Pvt SP2D Pusdik'!C594</f>
        <v>0</v>
      </c>
      <c r="J593" s="78">
        <f>J594</f>
        <v>52170000</v>
      </c>
      <c r="K593" s="78">
        <f>K594</f>
        <v>0</v>
      </c>
      <c r="L593" s="78"/>
      <c r="M593" s="78"/>
      <c r="N593" s="78"/>
      <c r="O593" s="281"/>
      <c r="P593" s="281"/>
    </row>
    <row r="594" spans="1:16" s="147" customFormat="1" ht="13.2" x14ac:dyDescent="0.25">
      <c r="A594" s="165" t="s">
        <v>929</v>
      </c>
      <c r="B594" s="180"/>
      <c r="C594" s="181" t="s">
        <v>930</v>
      </c>
      <c r="D594" s="182">
        <v>10</v>
      </c>
      <c r="E594" s="182" t="s">
        <v>27</v>
      </c>
      <c r="F594" s="184">
        <v>5217000</v>
      </c>
      <c r="G594" s="184">
        <f>ROUNDDOWN(D594*F594,-3)</f>
        <v>52170000</v>
      </c>
      <c r="H594" s="184" t="b">
        <f>G594='[5]Pvt SP2D Pusdik'!B595</f>
        <v>1</v>
      </c>
      <c r="I594" s="184">
        <f>'[5]Pvt SP2D Pusdik'!C595</f>
        <v>0</v>
      </c>
      <c r="J594" s="184">
        <f>G594-I594</f>
        <v>52170000</v>
      </c>
      <c r="K594" s="184"/>
      <c r="L594" s="184"/>
      <c r="M594" s="184"/>
      <c r="N594" s="184"/>
      <c r="O594" s="281"/>
      <c r="P594" s="281"/>
    </row>
    <row r="595" spans="1:16" s="147" customFormat="1" x14ac:dyDescent="0.3">
      <c r="C595" s="148"/>
      <c r="D595" s="149"/>
      <c r="E595" s="149"/>
      <c r="F595" s="150"/>
      <c r="G595" s="150"/>
      <c r="H595" s="151"/>
      <c r="I595" s="151"/>
    </row>
    <row r="596" spans="1:16" s="147" customFormat="1" x14ac:dyDescent="0.3">
      <c r="C596" s="148"/>
      <c r="D596" s="149"/>
      <c r="E596" s="149"/>
      <c r="F596" s="150"/>
      <c r="G596" s="150"/>
      <c r="H596" s="151"/>
      <c r="I596" s="151"/>
    </row>
    <row r="597" spans="1:16" s="147" customFormat="1" x14ac:dyDescent="0.3">
      <c r="C597" s="148"/>
      <c r="D597" s="149"/>
      <c r="E597" s="149"/>
      <c r="F597" s="150"/>
      <c r="G597" s="150"/>
      <c r="H597" s="151"/>
      <c r="I597" s="151"/>
    </row>
    <row r="598" spans="1:16" s="147" customFormat="1" x14ac:dyDescent="0.3">
      <c r="C598" s="148"/>
      <c r="D598" s="149"/>
      <c r="E598" s="149"/>
      <c r="F598" s="150"/>
      <c r="G598" s="150"/>
      <c r="H598" s="151"/>
      <c r="I598" s="151"/>
    </row>
    <row r="599" spans="1:16" s="147" customFormat="1" x14ac:dyDescent="0.3">
      <c r="C599" s="148"/>
      <c r="D599" s="149"/>
      <c r="E599" s="149"/>
      <c r="F599" s="150"/>
      <c r="G599" s="150"/>
      <c r="H599" s="151"/>
      <c r="I599" s="151"/>
    </row>
    <row r="600" spans="1:16" s="147" customFormat="1" x14ac:dyDescent="0.3">
      <c r="C600" s="148"/>
      <c r="D600" s="149"/>
      <c r="E600" s="149"/>
      <c r="F600" s="150"/>
      <c r="G600" s="150"/>
      <c r="H600" s="151"/>
      <c r="I600" s="151"/>
    </row>
    <row r="601" spans="1:16" s="147" customFormat="1" x14ac:dyDescent="0.3">
      <c r="C601" s="148"/>
      <c r="D601" s="149"/>
      <c r="E601" s="149"/>
      <c r="F601" s="150"/>
      <c r="G601" s="150"/>
      <c r="H601" s="151"/>
      <c r="I601" s="151"/>
    </row>
    <row r="602" spans="1:16" s="147" customFormat="1" x14ac:dyDescent="0.3">
      <c r="C602" s="148"/>
      <c r="D602" s="149"/>
      <c r="E602" s="149"/>
      <c r="F602" s="150"/>
      <c r="G602" s="150"/>
      <c r="H602" s="151"/>
      <c r="I602" s="151"/>
    </row>
    <row r="603" spans="1:16" s="147" customFormat="1" x14ac:dyDescent="0.3">
      <c r="C603" s="148"/>
      <c r="D603" s="149"/>
      <c r="E603" s="149"/>
      <c r="F603" s="150"/>
      <c r="G603" s="150"/>
      <c r="H603" s="151"/>
      <c r="I603" s="151"/>
    </row>
    <row r="604" spans="1:16" s="147" customFormat="1" x14ac:dyDescent="0.3">
      <c r="C604" s="148"/>
      <c r="D604" s="149"/>
      <c r="E604" s="149"/>
      <c r="F604" s="150"/>
      <c r="G604" s="150"/>
      <c r="H604" s="151"/>
      <c r="I604" s="151"/>
    </row>
    <row r="605" spans="1:16" s="147" customFormat="1" x14ac:dyDescent="0.3">
      <c r="C605" s="148"/>
      <c r="D605" s="149"/>
      <c r="E605" s="149"/>
      <c r="F605" s="150"/>
      <c r="G605" s="150"/>
      <c r="H605" s="151"/>
      <c r="I605" s="151"/>
    </row>
    <row r="606" spans="1:16" s="147" customFormat="1" x14ac:dyDescent="0.3">
      <c r="C606" s="148"/>
      <c r="D606" s="149"/>
      <c r="E606" s="149"/>
      <c r="F606" s="150"/>
      <c r="G606" s="150"/>
      <c r="H606" s="151"/>
      <c r="I606" s="151"/>
    </row>
    <row r="607" spans="1:16" s="147" customFormat="1" x14ac:dyDescent="0.3">
      <c r="C607" s="148"/>
      <c r="D607" s="149"/>
      <c r="E607" s="149"/>
      <c r="F607" s="150"/>
      <c r="G607" s="150"/>
      <c r="H607" s="151"/>
      <c r="I607" s="151"/>
    </row>
    <row r="608" spans="1:16" s="147" customFormat="1" x14ac:dyDescent="0.3">
      <c r="C608" s="148"/>
      <c r="D608" s="149"/>
      <c r="E608" s="149"/>
      <c r="F608" s="150"/>
      <c r="G608" s="150"/>
      <c r="H608" s="151"/>
      <c r="I608" s="151"/>
    </row>
    <row r="609" spans="3:9" s="147" customFormat="1" x14ac:dyDescent="0.3">
      <c r="C609" s="148"/>
      <c r="D609" s="149"/>
      <c r="E609" s="149"/>
      <c r="F609" s="150"/>
      <c r="G609" s="150"/>
      <c r="H609" s="151"/>
      <c r="I609" s="151"/>
    </row>
    <row r="610" spans="3:9" s="147" customFormat="1" x14ac:dyDescent="0.3">
      <c r="C610" s="148"/>
      <c r="D610" s="149"/>
      <c r="E610" s="149"/>
      <c r="F610" s="150"/>
      <c r="G610" s="150"/>
      <c r="H610" s="151"/>
      <c r="I610" s="151"/>
    </row>
    <row r="611" spans="3:9" s="147" customFormat="1" x14ac:dyDescent="0.3">
      <c r="C611" s="148"/>
      <c r="D611" s="149"/>
      <c r="E611" s="149"/>
      <c r="F611" s="150"/>
      <c r="G611" s="150"/>
      <c r="H611" s="151"/>
      <c r="I611" s="151"/>
    </row>
    <row r="612" spans="3:9" s="147" customFormat="1" x14ac:dyDescent="0.3">
      <c r="C612" s="148"/>
      <c r="D612" s="149"/>
      <c r="E612" s="149"/>
      <c r="F612" s="150"/>
      <c r="G612" s="150"/>
      <c r="H612" s="151"/>
      <c r="I612" s="151"/>
    </row>
    <row r="613" spans="3:9" s="147" customFormat="1" x14ac:dyDescent="0.3">
      <c r="C613" s="148"/>
      <c r="D613" s="149"/>
      <c r="E613" s="149"/>
      <c r="F613" s="150"/>
      <c r="G613" s="150"/>
      <c r="H613" s="151"/>
      <c r="I613" s="151"/>
    </row>
    <row r="614" spans="3:9" s="147" customFormat="1" x14ac:dyDescent="0.3">
      <c r="C614" s="148"/>
      <c r="D614" s="149"/>
      <c r="E614" s="149"/>
      <c r="F614" s="150"/>
      <c r="G614" s="150"/>
      <c r="H614" s="151"/>
      <c r="I614" s="151"/>
    </row>
    <row r="615" spans="3:9" s="147" customFormat="1" x14ac:dyDescent="0.3">
      <c r="C615" s="148"/>
      <c r="D615" s="149"/>
      <c r="E615" s="149"/>
      <c r="F615" s="150"/>
      <c r="G615" s="150"/>
      <c r="H615" s="151"/>
      <c r="I615" s="151"/>
    </row>
    <row r="616" spans="3:9" s="147" customFormat="1" x14ac:dyDescent="0.3">
      <c r="C616" s="148"/>
      <c r="D616" s="149"/>
      <c r="E616" s="149"/>
      <c r="F616" s="150"/>
      <c r="G616" s="150"/>
      <c r="H616" s="151"/>
      <c r="I616" s="151"/>
    </row>
    <row r="617" spans="3:9" s="147" customFormat="1" x14ac:dyDescent="0.3">
      <c r="C617" s="148"/>
      <c r="D617" s="149"/>
      <c r="E617" s="149"/>
      <c r="F617" s="150"/>
      <c r="G617" s="150"/>
      <c r="H617" s="151"/>
      <c r="I617" s="151"/>
    </row>
    <row r="618" spans="3:9" s="147" customFormat="1" x14ac:dyDescent="0.3">
      <c r="C618" s="148"/>
      <c r="D618" s="149"/>
      <c r="E618" s="149"/>
      <c r="F618" s="150"/>
      <c r="G618" s="150"/>
      <c r="H618" s="151"/>
      <c r="I618" s="151"/>
    </row>
    <row r="619" spans="3:9" s="147" customFormat="1" x14ac:dyDescent="0.3">
      <c r="C619" s="148"/>
      <c r="D619" s="149"/>
      <c r="E619" s="149"/>
      <c r="F619" s="150"/>
      <c r="G619" s="150"/>
      <c r="H619" s="151"/>
      <c r="I619" s="151"/>
    </row>
    <row r="620" spans="3:9" s="147" customFormat="1" x14ac:dyDescent="0.3">
      <c r="C620" s="148"/>
      <c r="D620" s="149"/>
      <c r="E620" s="149"/>
      <c r="F620" s="150"/>
      <c r="G620" s="150"/>
      <c r="H620" s="151"/>
      <c r="I620" s="151"/>
    </row>
    <row r="621" spans="3:9" s="147" customFormat="1" x14ac:dyDescent="0.3">
      <c r="C621" s="148"/>
      <c r="D621" s="149"/>
      <c r="E621" s="149"/>
      <c r="F621" s="150"/>
      <c r="G621" s="150"/>
      <c r="H621" s="151"/>
      <c r="I621" s="151"/>
    </row>
    <row r="622" spans="3:9" s="147" customFormat="1" x14ac:dyDescent="0.3">
      <c r="C622" s="148"/>
      <c r="D622" s="149"/>
      <c r="E622" s="149"/>
      <c r="F622" s="150"/>
      <c r="G622" s="150"/>
      <c r="H622" s="151"/>
      <c r="I622" s="151"/>
    </row>
    <row r="623" spans="3:9" s="147" customFormat="1" x14ac:dyDescent="0.3">
      <c r="C623" s="148"/>
      <c r="D623" s="149"/>
      <c r="E623" s="149"/>
      <c r="F623" s="150"/>
      <c r="G623" s="150"/>
      <c r="H623" s="151"/>
      <c r="I623" s="151"/>
    </row>
    <row r="624" spans="3:9" s="147" customFormat="1" x14ac:dyDescent="0.3">
      <c r="C624" s="148"/>
      <c r="D624" s="149"/>
      <c r="E624" s="149"/>
      <c r="F624" s="150"/>
      <c r="G624" s="150"/>
      <c r="H624" s="151"/>
      <c r="I624" s="151"/>
    </row>
    <row r="625" spans="3:9" s="147" customFormat="1" x14ac:dyDescent="0.3">
      <c r="C625" s="148"/>
      <c r="D625" s="149"/>
      <c r="E625" s="149"/>
      <c r="F625" s="150"/>
      <c r="G625" s="150"/>
      <c r="H625" s="151"/>
      <c r="I625" s="151"/>
    </row>
    <row r="626" spans="3:9" s="147" customFormat="1" x14ac:dyDescent="0.3">
      <c r="C626" s="148"/>
      <c r="D626" s="149"/>
      <c r="E626" s="149"/>
      <c r="F626" s="150"/>
      <c r="G626" s="150"/>
      <c r="H626" s="151"/>
      <c r="I626" s="151"/>
    </row>
    <row r="627" spans="3:9" s="147" customFormat="1" x14ac:dyDescent="0.3">
      <c r="C627" s="148"/>
      <c r="D627" s="149"/>
      <c r="E627" s="149"/>
      <c r="F627" s="150"/>
      <c r="G627" s="150"/>
      <c r="H627" s="151"/>
      <c r="I627" s="151"/>
    </row>
    <row r="628" spans="3:9" s="147" customFormat="1" x14ac:dyDescent="0.3">
      <c r="C628" s="148"/>
      <c r="D628" s="149"/>
      <c r="E628" s="149"/>
      <c r="F628" s="150"/>
      <c r="G628" s="150"/>
      <c r="H628" s="151"/>
      <c r="I628" s="151"/>
    </row>
    <row r="629" spans="3:9" s="147" customFormat="1" x14ac:dyDescent="0.3">
      <c r="C629" s="148"/>
      <c r="D629" s="149"/>
      <c r="E629" s="149"/>
      <c r="F629" s="150"/>
      <c r="G629" s="150"/>
      <c r="H629" s="151"/>
      <c r="I629" s="151"/>
    </row>
    <row r="630" spans="3:9" s="147" customFormat="1" x14ac:dyDescent="0.3">
      <c r="C630" s="148"/>
      <c r="D630" s="149"/>
      <c r="E630" s="149"/>
      <c r="F630" s="150"/>
      <c r="G630" s="150"/>
      <c r="H630" s="151"/>
      <c r="I630" s="151"/>
    </row>
    <row r="631" spans="3:9" s="147" customFormat="1" x14ac:dyDescent="0.3">
      <c r="C631" s="148"/>
      <c r="D631" s="149"/>
      <c r="E631" s="149"/>
      <c r="F631" s="150"/>
      <c r="G631" s="150"/>
      <c r="H631" s="151"/>
      <c r="I631" s="151"/>
    </row>
    <row r="632" spans="3:9" s="147" customFormat="1" x14ac:dyDescent="0.3">
      <c r="C632" s="148"/>
      <c r="D632" s="149"/>
      <c r="E632" s="149"/>
      <c r="F632" s="150"/>
      <c r="G632" s="150"/>
      <c r="H632" s="151"/>
      <c r="I632" s="151"/>
    </row>
    <row r="633" spans="3:9" s="147" customFormat="1" x14ac:dyDescent="0.3">
      <c r="C633" s="148"/>
      <c r="D633" s="149"/>
      <c r="E633" s="149"/>
      <c r="F633" s="150"/>
      <c r="G633" s="150"/>
      <c r="H633" s="151"/>
      <c r="I633" s="151"/>
    </row>
    <row r="634" spans="3:9" s="147" customFormat="1" x14ac:dyDescent="0.3">
      <c r="C634" s="148"/>
      <c r="D634" s="149"/>
      <c r="E634" s="149"/>
      <c r="F634" s="150"/>
      <c r="G634" s="150"/>
      <c r="H634" s="151"/>
      <c r="I634" s="151"/>
    </row>
    <row r="635" spans="3:9" s="147" customFormat="1" x14ac:dyDescent="0.3">
      <c r="C635" s="148"/>
      <c r="D635" s="149"/>
      <c r="E635" s="149"/>
      <c r="F635" s="150"/>
      <c r="G635" s="150"/>
      <c r="H635" s="151"/>
      <c r="I635" s="151"/>
    </row>
    <row r="636" spans="3:9" s="147" customFormat="1" x14ac:dyDescent="0.3">
      <c r="C636" s="148"/>
      <c r="D636" s="149"/>
      <c r="E636" s="149"/>
      <c r="F636" s="150"/>
      <c r="G636" s="150"/>
      <c r="H636" s="151"/>
      <c r="I636" s="151"/>
    </row>
    <row r="637" spans="3:9" s="147" customFormat="1" x14ac:dyDescent="0.3">
      <c r="C637" s="148"/>
      <c r="D637" s="149"/>
      <c r="E637" s="149"/>
      <c r="F637" s="150"/>
      <c r="G637" s="150"/>
      <c r="H637" s="151"/>
      <c r="I637" s="151"/>
    </row>
    <row r="638" spans="3:9" s="147" customFormat="1" x14ac:dyDescent="0.3">
      <c r="C638" s="148"/>
      <c r="D638" s="149"/>
      <c r="E638" s="149"/>
      <c r="F638" s="150"/>
      <c r="G638" s="150"/>
      <c r="H638" s="151"/>
      <c r="I638" s="151"/>
    </row>
    <row r="639" spans="3:9" s="147" customFormat="1" x14ac:dyDescent="0.3">
      <c r="C639" s="148"/>
      <c r="D639" s="149"/>
      <c r="E639" s="149"/>
      <c r="F639" s="150"/>
      <c r="G639" s="150"/>
      <c r="H639" s="151"/>
      <c r="I639" s="151"/>
    </row>
    <row r="640" spans="3:9" s="147" customFormat="1" x14ac:dyDescent="0.3">
      <c r="C640" s="148"/>
      <c r="D640" s="149"/>
      <c r="E640" s="149"/>
      <c r="F640" s="150"/>
      <c r="G640" s="150"/>
      <c r="H640" s="151"/>
      <c r="I640" s="151"/>
    </row>
    <row r="641" spans="3:9" s="147" customFormat="1" x14ac:dyDescent="0.3">
      <c r="C641" s="148"/>
      <c r="D641" s="149"/>
      <c r="E641" s="149"/>
      <c r="F641" s="150"/>
      <c r="G641" s="150"/>
      <c r="H641" s="151"/>
      <c r="I641" s="151"/>
    </row>
    <row r="642" spans="3:9" s="147" customFormat="1" x14ac:dyDescent="0.3">
      <c r="C642" s="148"/>
      <c r="D642" s="149"/>
      <c r="E642" s="149"/>
      <c r="F642" s="150"/>
      <c r="G642" s="150"/>
      <c r="H642" s="151"/>
      <c r="I642" s="151"/>
    </row>
    <row r="643" spans="3:9" s="147" customFormat="1" x14ac:dyDescent="0.3">
      <c r="C643" s="148"/>
      <c r="D643" s="149"/>
      <c r="E643" s="149"/>
      <c r="F643" s="150"/>
      <c r="G643" s="150"/>
      <c r="H643" s="151"/>
      <c r="I643" s="151"/>
    </row>
    <row r="644" spans="3:9" s="147" customFormat="1" x14ac:dyDescent="0.3">
      <c r="C644" s="148"/>
      <c r="D644" s="149"/>
      <c r="E644" s="149"/>
      <c r="F644" s="150"/>
      <c r="G644" s="150"/>
      <c r="H644" s="151"/>
      <c r="I644" s="151"/>
    </row>
    <row r="645" spans="3:9" s="147" customFormat="1" x14ac:dyDescent="0.3">
      <c r="C645" s="148"/>
      <c r="D645" s="149"/>
      <c r="E645" s="149"/>
      <c r="F645" s="150"/>
      <c r="G645" s="150"/>
      <c r="H645" s="151"/>
      <c r="I645" s="151"/>
    </row>
    <row r="646" spans="3:9" s="147" customFormat="1" x14ac:dyDescent="0.3">
      <c r="C646" s="148"/>
      <c r="D646" s="149"/>
      <c r="E646" s="149"/>
      <c r="F646" s="150"/>
      <c r="G646" s="150"/>
      <c r="H646" s="151"/>
      <c r="I646" s="151"/>
    </row>
    <row r="647" spans="3:9" s="147" customFormat="1" x14ac:dyDescent="0.3">
      <c r="C647" s="148"/>
      <c r="D647" s="149"/>
      <c r="E647" s="149"/>
      <c r="F647" s="150"/>
      <c r="G647" s="150"/>
      <c r="H647" s="151"/>
      <c r="I647" s="151"/>
    </row>
    <row r="648" spans="3:9" s="147" customFormat="1" x14ac:dyDescent="0.3">
      <c r="C648" s="148"/>
      <c r="D648" s="149"/>
      <c r="E648" s="149"/>
      <c r="F648" s="150"/>
      <c r="G648" s="150"/>
      <c r="H648" s="151"/>
      <c r="I648" s="151"/>
    </row>
    <row r="649" spans="3:9" s="147" customFormat="1" x14ac:dyDescent="0.3">
      <c r="C649" s="148"/>
      <c r="D649" s="149"/>
      <c r="E649" s="149"/>
      <c r="F649" s="150"/>
      <c r="G649" s="150"/>
      <c r="H649" s="151"/>
      <c r="I649" s="151"/>
    </row>
    <row r="650" spans="3:9" s="147" customFormat="1" x14ac:dyDescent="0.3">
      <c r="C650" s="148"/>
      <c r="D650" s="149"/>
      <c r="E650" s="149"/>
      <c r="F650" s="150"/>
      <c r="G650" s="150"/>
      <c r="H650" s="151"/>
      <c r="I650" s="151"/>
    </row>
    <row r="651" spans="3:9" s="147" customFormat="1" x14ac:dyDescent="0.3">
      <c r="C651" s="148"/>
      <c r="D651" s="149"/>
      <c r="E651" s="149"/>
      <c r="F651" s="150"/>
      <c r="G651" s="150"/>
      <c r="H651" s="151"/>
      <c r="I651" s="151"/>
    </row>
    <row r="652" spans="3:9" s="147" customFormat="1" x14ac:dyDescent="0.3">
      <c r="C652" s="148"/>
      <c r="D652" s="149"/>
      <c r="E652" s="149"/>
      <c r="F652" s="150"/>
      <c r="G652" s="150"/>
      <c r="H652" s="151"/>
      <c r="I652" s="151"/>
    </row>
    <row r="653" spans="3:9" s="147" customFormat="1" x14ac:dyDescent="0.3">
      <c r="C653" s="148"/>
      <c r="D653" s="149"/>
      <c r="E653" s="149"/>
      <c r="F653" s="150"/>
      <c r="G653" s="150"/>
      <c r="H653" s="151"/>
      <c r="I653" s="151"/>
    </row>
    <row r="654" spans="3:9" s="147" customFormat="1" x14ac:dyDescent="0.3">
      <c r="C654" s="148"/>
      <c r="D654" s="149"/>
      <c r="E654" s="149"/>
      <c r="F654" s="150"/>
      <c r="G654" s="150"/>
      <c r="H654" s="151"/>
      <c r="I654" s="151"/>
    </row>
    <row r="655" spans="3:9" s="147" customFormat="1" x14ac:dyDescent="0.3">
      <c r="C655" s="148"/>
      <c r="D655" s="149"/>
      <c r="E655" s="149"/>
      <c r="F655" s="150"/>
      <c r="G655" s="150"/>
      <c r="H655" s="151"/>
      <c r="I655" s="151"/>
    </row>
    <row r="656" spans="3:9" s="147" customFormat="1" x14ac:dyDescent="0.3">
      <c r="C656" s="148"/>
      <c r="D656" s="149"/>
      <c r="E656" s="149"/>
      <c r="F656" s="150"/>
      <c r="G656" s="150"/>
      <c r="H656" s="151"/>
      <c r="I656" s="151"/>
    </row>
    <row r="657" spans="3:9" s="147" customFormat="1" x14ac:dyDescent="0.3">
      <c r="C657" s="148"/>
      <c r="D657" s="149"/>
      <c r="E657" s="149"/>
      <c r="F657" s="150"/>
      <c r="G657" s="150"/>
      <c r="H657" s="151"/>
      <c r="I657" s="151"/>
    </row>
    <row r="658" spans="3:9" s="147" customFormat="1" x14ac:dyDescent="0.3">
      <c r="C658" s="148"/>
      <c r="D658" s="149"/>
      <c r="E658" s="149"/>
      <c r="F658" s="150"/>
      <c r="G658" s="150"/>
      <c r="H658" s="151"/>
      <c r="I658" s="151"/>
    </row>
    <row r="659" spans="3:9" s="147" customFormat="1" x14ac:dyDescent="0.3">
      <c r="C659" s="148"/>
      <c r="D659" s="149"/>
      <c r="E659" s="149"/>
      <c r="F659" s="150"/>
      <c r="G659" s="150"/>
      <c r="H659" s="151"/>
      <c r="I659" s="151"/>
    </row>
    <row r="660" spans="3:9" s="147" customFormat="1" x14ac:dyDescent="0.3">
      <c r="C660" s="148"/>
      <c r="D660" s="149"/>
      <c r="E660" s="149"/>
      <c r="F660" s="150"/>
      <c r="G660" s="150"/>
      <c r="H660" s="151"/>
      <c r="I660" s="151"/>
    </row>
    <row r="661" spans="3:9" s="147" customFormat="1" x14ac:dyDescent="0.3">
      <c r="C661" s="148"/>
      <c r="D661" s="149"/>
      <c r="E661" s="149"/>
      <c r="F661" s="150"/>
      <c r="G661" s="150"/>
      <c r="H661" s="151"/>
      <c r="I661" s="151"/>
    </row>
    <row r="662" spans="3:9" s="147" customFormat="1" x14ac:dyDescent="0.3">
      <c r="C662" s="148"/>
      <c r="D662" s="149"/>
      <c r="E662" s="149"/>
      <c r="F662" s="150"/>
      <c r="G662" s="150"/>
      <c r="H662" s="151"/>
      <c r="I662" s="151"/>
    </row>
    <row r="663" spans="3:9" s="147" customFormat="1" x14ac:dyDescent="0.3">
      <c r="C663" s="148"/>
      <c r="D663" s="149"/>
      <c r="E663" s="149"/>
      <c r="F663" s="150"/>
      <c r="G663" s="150"/>
      <c r="H663" s="151"/>
      <c r="I663" s="151"/>
    </row>
    <row r="664" spans="3:9" s="147" customFormat="1" x14ac:dyDescent="0.3">
      <c r="C664" s="148"/>
      <c r="D664" s="149"/>
      <c r="E664" s="149"/>
      <c r="F664" s="150"/>
      <c r="G664" s="150"/>
      <c r="H664" s="151"/>
      <c r="I664" s="151"/>
    </row>
    <row r="665" spans="3:9" s="147" customFormat="1" x14ac:dyDescent="0.3">
      <c r="C665" s="148"/>
      <c r="D665" s="149"/>
      <c r="E665" s="149"/>
      <c r="F665" s="150"/>
      <c r="G665" s="150"/>
      <c r="H665" s="151"/>
      <c r="I665" s="151"/>
    </row>
    <row r="666" spans="3:9" s="147" customFormat="1" x14ac:dyDescent="0.3">
      <c r="C666" s="148"/>
      <c r="D666" s="149"/>
      <c r="E666" s="149"/>
      <c r="F666" s="150"/>
      <c r="G666" s="150"/>
      <c r="H666" s="151"/>
      <c r="I666" s="151"/>
    </row>
    <row r="667" spans="3:9" s="147" customFormat="1" x14ac:dyDescent="0.3">
      <c r="C667" s="148"/>
      <c r="D667" s="149"/>
      <c r="E667" s="149"/>
      <c r="F667" s="150"/>
      <c r="G667" s="150"/>
      <c r="H667" s="151"/>
      <c r="I667" s="151"/>
    </row>
    <row r="668" spans="3:9" s="147" customFormat="1" x14ac:dyDescent="0.3">
      <c r="C668" s="148"/>
      <c r="D668" s="149"/>
      <c r="E668" s="149"/>
      <c r="F668" s="150"/>
      <c r="G668" s="150"/>
      <c r="H668" s="151"/>
      <c r="I668" s="151"/>
    </row>
    <row r="669" spans="3:9" s="147" customFormat="1" x14ac:dyDescent="0.3">
      <c r="C669" s="148"/>
      <c r="D669" s="149"/>
      <c r="E669" s="149"/>
      <c r="F669" s="150"/>
      <c r="G669" s="150"/>
      <c r="H669" s="151"/>
      <c r="I669" s="151"/>
    </row>
    <row r="670" spans="3:9" s="147" customFormat="1" x14ac:dyDescent="0.3">
      <c r="C670" s="148"/>
      <c r="D670" s="149"/>
      <c r="E670" s="149"/>
      <c r="F670" s="150"/>
      <c r="G670" s="150"/>
      <c r="H670" s="151"/>
      <c r="I670" s="151"/>
    </row>
    <row r="671" spans="3:9" s="147" customFormat="1" x14ac:dyDescent="0.3">
      <c r="C671" s="148"/>
      <c r="D671" s="149"/>
      <c r="E671" s="149"/>
      <c r="F671" s="150"/>
      <c r="G671" s="150"/>
      <c r="H671" s="151"/>
      <c r="I671" s="151"/>
    </row>
    <row r="672" spans="3:9" s="147" customFormat="1" x14ac:dyDescent="0.3">
      <c r="C672" s="148"/>
      <c r="D672" s="149"/>
      <c r="E672" s="149"/>
      <c r="F672" s="150"/>
      <c r="G672" s="150"/>
      <c r="H672" s="151"/>
      <c r="I672" s="151"/>
    </row>
    <row r="673" spans="3:9" s="147" customFormat="1" x14ac:dyDescent="0.3">
      <c r="C673" s="148"/>
      <c r="D673" s="149"/>
      <c r="E673" s="149"/>
      <c r="F673" s="150"/>
      <c r="G673" s="150"/>
      <c r="H673" s="151"/>
      <c r="I673" s="151"/>
    </row>
    <row r="674" spans="3:9" s="147" customFormat="1" x14ac:dyDescent="0.3">
      <c r="C674" s="148"/>
      <c r="D674" s="149"/>
      <c r="E674" s="149"/>
      <c r="F674" s="150"/>
      <c r="G674" s="150"/>
      <c r="H674" s="151"/>
      <c r="I674" s="151"/>
    </row>
    <row r="675" spans="3:9" s="147" customFormat="1" x14ac:dyDescent="0.3">
      <c r="C675" s="148"/>
      <c r="D675" s="149"/>
      <c r="E675" s="149"/>
      <c r="F675" s="150"/>
      <c r="G675" s="150"/>
      <c r="H675" s="151"/>
      <c r="I675" s="151"/>
    </row>
    <row r="676" spans="3:9" s="147" customFormat="1" x14ac:dyDescent="0.3">
      <c r="C676" s="148"/>
      <c r="D676" s="149"/>
      <c r="E676" s="149"/>
      <c r="F676" s="150"/>
      <c r="G676" s="150"/>
      <c r="H676" s="151"/>
      <c r="I676" s="151"/>
    </row>
    <row r="677" spans="3:9" s="147" customFormat="1" x14ac:dyDescent="0.3">
      <c r="C677" s="148"/>
      <c r="D677" s="149"/>
      <c r="E677" s="149"/>
      <c r="F677" s="150"/>
      <c r="G677" s="150"/>
      <c r="H677" s="151"/>
      <c r="I677" s="151"/>
    </row>
    <row r="678" spans="3:9" s="147" customFormat="1" x14ac:dyDescent="0.3">
      <c r="C678" s="148"/>
      <c r="D678" s="149"/>
      <c r="E678" s="149"/>
      <c r="F678" s="150"/>
      <c r="G678" s="150"/>
      <c r="H678" s="151"/>
      <c r="I678" s="151"/>
    </row>
    <row r="679" spans="3:9" s="147" customFormat="1" x14ac:dyDescent="0.3">
      <c r="C679" s="148"/>
      <c r="D679" s="149"/>
      <c r="E679" s="149"/>
      <c r="F679" s="150"/>
      <c r="G679" s="150"/>
      <c r="H679" s="151"/>
      <c r="I679" s="151"/>
    </row>
    <row r="680" spans="3:9" s="147" customFormat="1" x14ac:dyDescent="0.3">
      <c r="C680" s="148"/>
      <c r="D680" s="149"/>
      <c r="E680" s="149"/>
      <c r="F680" s="150"/>
      <c r="G680" s="150"/>
      <c r="H680" s="151"/>
      <c r="I680" s="151"/>
    </row>
    <row r="681" spans="3:9" s="147" customFormat="1" x14ac:dyDescent="0.3">
      <c r="C681" s="148"/>
      <c r="D681" s="149"/>
      <c r="E681" s="149"/>
      <c r="F681" s="150"/>
      <c r="G681" s="150"/>
      <c r="H681" s="151"/>
      <c r="I681" s="151"/>
    </row>
    <row r="682" spans="3:9" s="147" customFormat="1" x14ac:dyDescent="0.3">
      <c r="C682" s="148"/>
      <c r="D682" s="149"/>
      <c r="E682" s="149"/>
      <c r="F682" s="150"/>
      <c r="G682" s="150"/>
      <c r="H682" s="151"/>
      <c r="I682" s="151"/>
    </row>
    <row r="683" spans="3:9" s="147" customFormat="1" x14ac:dyDescent="0.3">
      <c r="C683" s="148"/>
      <c r="D683" s="149"/>
      <c r="E683" s="149"/>
      <c r="F683" s="150"/>
      <c r="G683" s="150"/>
      <c r="H683" s="151"/>
      <c r="I683" s="151"/>
    </row>
    <row r="684" spans="3:9" s="147" customFormat="1" x14ac:dyDescent="0.3">
      <c r="C684" s="148"/>
      <c r="D684" s="149"/>
      <c r="E684" s="149"/>
      <c r="F684" s="150"/>
      <c r="G684" s="150"/>
      <c r="H684" s="151"/>
      <c r="I684" s="151"/>
    </row>
    <row r="685" spans="3:9" s="147" customFormat="1" x14ac:dyDescent="0.3">
      <c r="C685" s="148"/>
      <c r="D685" s="149"/>
      <c r="E685" s="149"/>
      <c r="F685" s="150"/>
      <c r="G685" s="150"/>
      <c r="H685" s="151"/>
      <c r="I685" s="151"/>
    </row>
    <row r="686" spans="3:9" s="147" customFormat="1" x14ac:dyDescent="0.3">
      <c r="C686" s="148"/>
      <c r="D686" s="149"/>
      <c r="E686" s="149"/>
      <c r="F686" s="150"/>
      <c r="G686" s="150"/>
      <c r="H686" s="151"/>
      <c r="I686" s="151"/>
    </row>
    <row r="687" spans="3:9" s="147" customFormat="1" x14ac:dyDescent="0.3">
      <c r="C687" s="148"/>
      <c r="D687" s="149"/>
      <c r="E687" s="149"/>
      <c r="F687" s="150"/>
      <c r="G687" s="150"/>
      <c r="H687" s="151"/>
      <c r="I687" s="151"/>
    </row>
    <row r="688" spans="3:9" s="147" customFormat="1" x14ac:dyDescent="0.3">
      <c r="C688" s="148"/>
      <c r="D688" s="149"/>
      <c r="E688" s="149"/>
      <c r="F688" s="150"/>
      <c r="G688" s="150"/>
      <c r="H688" s="151"/>
      <c r="I688" s="151"/>
    </row>
    <row r="689" spans="3:9" s="147" customFormat="1" x14ac:dyDescent="0.3">
      <c r="C689" s="148"/>
      <c r="D689" s="149"/>
      <c r="E689" s="149"/>
      <c r="F689" s="150"/>
      <c r="G689" s="150"/>
      <c r="H689" s="151"/>
      <c r="I689" s="151"/>
    </row>
    <row r="690" spans="3:9" s="147" customFormat="1" x14ac:dyDescent="0.3">
      <c r="C690" s="148"/>
      <c r="D690" s="149"/>
      <c r="E690" s="149"/>
      <c r="F690" s="150"/>
      <c r="G690" s="150"/>
      <c r="H690" s="151"/>
      <c r="I690" s="151"/>
    </row>
    <row r="691" spans="3:9" s="147" customFormat="1" x14ac:dyDescent="0.3">
      <c r="C691" s="148"/>
      <c r="D691" s="149"/>
      <c r="E691" s="149"/>
      <c r="F691" s="150"/>
      <c r="G691" s="150"/>
      <c r="H691" s="151"/>
      <c r="I691" s="151"/>
    </row>
    <row r="692" spans="3:9" s="147" customFormat="1" x14ac:dyDescent="0.3">
      <c r="C692" s="148"/>
      <c r="D692" s="149"/>
      <c r="E692" s="149"/>
      <c r="F692" s="150"/>
      <c r="G692" s="150"/>
      <c r="H692" s="151"/>
      <c r="I692" s="151"/>
    </row>
    <row r="693" spans="3:9" s="147" customFormat="1" x14ac:dyDescent="0.3">
      <c r="C693" s="148"/>
      <c r="D693" s="149"/>
      <c r="E693" s="149"/>
      <c r="F693" s="150"/>
      <c r="G693" s="150"/>
      <c r="H693" s="151"/>
      <c r="I693" s="151"/>
    </row>
    <row r="694" spans="3:9" s="147" customFormat="1" x14ac:dyDescent="0.3">
      <c r="C694" s="148"/>
      <c r="D694" s="149"/>
      <c r="E694" s="149"/>
      <c r="F694" s="150"/>
      <c r="G694" s="150"/>
      <c r="H694" s="151"/>
      <c r="I694" s="151"/>
    </row>
    <row r="695" spans="3:9" s="147" customFormat="1" x14ac:dyDescent="0.3">
      <c r="C695" s="148"/>
      <c r="D695" s="149"/>
      <c r="E695" s="149"/>
      <c r="F695" s="150"/>
      <c r="G695" s="150"/>
      <c r="H695" s="151"/>
      <c r="I695" s="151"/>
    </row>
    <row r="696" spans="3:9" s="147" customFormat="1" x14ac:dyDescent="0.3">
      <c r="C696" s="148"/>
      <c r="D696" s="149"/>
      <c r="E696" s="149"/>
      <c r="F696" s="150"/>
      <c r="G696" s="150"/>
      <c r="H696" s="151"/>
      <c r="I696" s="151"/>
    </row>
    <row r="697" spans="3:9" s="147" customFormat="1" x14ac:dyDescent="0.3">
      <c r="C697" s="148"/>
      <c r="D697" s="149"/>
      <c r="E697" s="149"/>
      <c r="F697" s="150"/>
      <c r="G697" s="150"/>
      <c r="H697" s="151"/>
      <c r="I697" s="151"/>
    </row>
    <row r="698" spans="3:9" s="147" customFormat="1" x14ac:dyDescent="0.3">
      <c r="C698" s="148"/>
      <c r="D698" s="149"/>
      <c r="E698" s="149"/>
      <c r="F698" s="150"/>
      <c r="G698" s="150"/>
      <c r="H698" s="151"/>
      <c r="I698" s="151"/>
    </row>
    <row r="699" spans="3:9" s="147" customFormat="1" x14ac:dyDescent="0.3">
      <c r="C699" s="148"/>
      <c r="D699" s="149"/>
      <c r="E699" s="149"/>
      <c r="F699" s="150"/>
      <c r="G699" s="150"/>
      <c r="H699" s="151"/>
      <c r="I699" s="151"/>
    </row>
    <row r="700" spans="3:9" s="147" customFormat="1" x14ac:dyDescent="0.3">
      <c r="C700" s="148"/>
      <c r="D700" s="149"/>
      <c r="E700" s="149"/>
      <c r="F700" s="150"/>
      <c r="G700" s="150"/>
      <c r="H700" s="151"/>
      <c r="I700" s="151"/>
    </row>
    <row r="701" spans="3:9" s="147" customFormat="1" x14ac:dyDescent="0.3">
      <c r="C701" s="148"/>
      <c r="D701" s="149"/>
      <c r="E701" s="149"/>
      <c r="F701" s="150"/>
      <c r="G701" s="150"/>
      <c r="H701" s="151"/>
      <c r="I701" s="151"/>
    </row>
    <row r="702" spans="3:9" s="147" customFormat="1" x14ac:dyDescent="0.3">
      <c r="C702" s="148"/>
      <c r="D702" s="149"/>
      <c r="E702" s="149"/>
      <c r="F702" s="150"/>
      <c r="G702" s="150"/>
      <c r="H702" s="151"/>
      <c r="I702" s="151"/>
    </row>
    <row r="703" spans="3:9" s="147" customFormat="1" x14ac:dyDescent="0.3">
      <c r="C703" s="148"/>
      <c r="D703" s="149"/>
      <c r="E703" s="149"/>
      <c r="F703" s="150"/>
      <c r="G703" s="150"/>
      <c r="H703" s="151"/>
      <c r="I703" s="151"/>
    </row>
    <row r="704" spans="3:9" s="147" customFormat="1" x14ac:dyDescent="0.3">
      <c r="C704" s="148"/>
      <c r="D704" s="149"/>
      <c r="E704" s="149"/>
      <c r="F704" s="150"/>
      <c r="G704" s="150"/>
      <c r="H704" s="151"/>
      <c r="I704" s="151"/>
    </row>
    <row r="705" spans="3:9" s="147" customFormat="1" x14ac:dyDescent="0.3">
      <c r="C705" s="148"/>
      <c r="D705" s="149"/>
      <c r="E705" s="149"/>
      <c r="F705" s="150"/>
      <c r="G705" s="150"/>
      <c r="H705" s="151"/>
      <c r="I705" s="151"/>
    </row>
    <row r="706" spans="3:9" s="147" customFormat="1" x14ac:dyDescent="0.3">
      <c r="C706" s="148"/>
      <c r="D706" s="149"/>
      <c r="E706" s="149"/>
      <c r="F706" s="150"/>
      <c r="G706" s="150"/>
      <c r="H706" s="151"/>
      <c r="I706" s="151"/>
    </row>
    <row r="707" spans="3:9" s="147" customFormat="1" x14ac:dyDescent="0.3">
      <c r="C707" s="148"/>
      <c r="D707" s="149"/>
      <c r="E707" s="149"/>
      <c r="F707" s="150"/>
      <c r="G707" s="150"/>
      <c r="H707" s="151"/>
      <c r="I707" s="151"/>
    </row>
    <row r="708" spans="3:9" s="147" customFormat="1" x14ac:dyDescent="0.3">
      <c r="C708" s="148"/>
      <c r="D708" s="149"/>
      <c r="E708" s="149"/>
      <c r="F708" s="150"/>
      <c r="G708" s="150"/>
      <c r="H708" s="151"/>
      <c r="I708" s="151"/>
    </row>
    <row r="709" spans="3:9" s="147" customFormat="1" x14ac:dyDescent="0.3">
      <c r="C709" s="148"/>
      <c r="D709" s="149"/>
      <c r="E709" s="149"/>
      <c r="F709" s="150"/>
      <c r="G709" s="150"/>
      <c r="H709" s="151"/>
      <c r="I709" s="151"/>
    </row>
    <row r="710" spans="3:9" s="147" customFormat="1" x14ac:dyDescent="0.3">
      <c r="C710" s="148"/>
      <c r="D710" s="149"/>
      <c r="E710" s="149"/>
      <c r="F710" s="150"/>
      <c r="G710" s="150"/>
      <c r="H710" s="151"/>
      <c r="I710" s="151"/>
    </row>
    <row r="711" spans="3:9" s="147" customFormat="1" x14ac:dyDescent="0.3">
      <c r="C711" s="148"/>
      <c r="D711" s="149"/>
      <c r="E711" s="149"/>
      <c r="F711" s="150"/>
      <c r="G711" s="150"/>
      <c r="H711" s="151"/>
      <c r="I711" s="151"/>
    </row>
    <row r="712" spans="3:9" s="147" customFormat="1" x14ac:dyDescent="0.3">
      <c r="C712" s="148"/>
      <c r="D712" s="149"/>
      <c r="E712" s="149"/>
      <c r="F712" s="150"/>
      <c r="G712" s="150"/>
      <c r="H712" s="151"/>
      <c r="I712" s="151"/>
    </row>
    <row r="713" spans="3:9" s="147" customFormat="1" x14ac:dyDescent="0.3">
      <c r="C713" s="148"/>
      <c r="D713" s="149"/>
      <c r="E713" s="149"/>
      <c r="F713" s="150"/>
      <c r="G713" s="150"/>
      <c r="H713" s="151"/>
      <c r="I713" s="151"/>
    </row>
    <row r="714" spans="3:9" s="147" customFormat="1" x14ac:dyDescent="0.3">
      <c r="C714" s="148"/>
      <c r="D714" s="149"/>
      <c r="E714" s="149"/>
      <c r="F714" s="150"/>
      <c r="G714" s="150"/>
      <c r="H714" s="151"/>
      <c r="I714" s="151"/>
    </row>
    <row r="715" spans="3:9" s="147" customFormat="1" x14ac:dyDescent="0.3">
      <c r="C715" s="148"/>
      <c r="D715" s="149"/>
      <c r="E715" s="149"/>
      <c r="F715" s="150"/>
      <c r="G715" s="150"/>
      <c r="H715" s="151"/>
      <c r="I715" s="151"/>
    </row>
    <row r="716" spans="3:9" s="147" customFormat="1" x14ac:dyDescent="0.3">
      <c r="C716" s="148"/>
      <c r="D716" s="149"/>
      <c r="E716" s="149"/>
      <c r="F716" s="150"/>
      <c r="G716" s="150"/>
      <c r="H716" s="151"/>
      <c r="I716" s="151"/>
    </row>
    <row r="717" spans="3:9" s="147" customFormat="1" x14ac:dyDescent="0.3">
      <c r="C717" s="148"/>
      <c r="D717" s="149"/>
      <c r="E717" s="149"/>
      <c r="F717" s="150"/>
      <c r="G717" s="150"/>
      <c r="H717" s="151"/>
      <c r="I717" s="151"/>
    </row>
    <row r="718" spans="3:9" s="147" customFormat="1" x14ac:dyDescent="0.3">
      <c r="C718" s="148"/>
      <c r="D718" s="149"/>
      <c r="E718" s="149"/>
      <c r="F718" s="150"/>
      <c r="G718" s="150"/>
      <c r="H718" s="151"/>
      <c r="I718" s="151"/>
    </row>
    <row r="719" spans="3:9" s="147" customFormat="1" x14ac:dyDescent="0.3">
      <c r="C719" s="148"/>
      <c r="D719" s="149"/>
      <c r="E719" s="149"/>
      <c r="F719" s="150"/>
      <c r="G719" s="150"/>
      <c r="H719" s="151"/>
      <c r="I719" s="151"/>
    </row>
    <row r="720" spans="3:9" s="147" customFormat="1" x14ac:dyDescent="0.3">
      <c r="C720" s="148"/>
      <c r="D720" s="149"/>
      <c r="E720" s="149"/>
      <c r="F720" s="150"/>
      <c r="G720" s="150"/>
      <c r="H720" s="151"/>
      <c r="I720" s="151"/>
    </row>
    <row r="721" spans="3:9" s="147" customFormat="1" x14ac:dyDescent="0.3">
      <c r="C721" s="148"/>
      <c r="D721" s="149"/>
      <c r="E721" s="149"/>
      <c r="F721" s="150"/>
      <c r="G721" s="150"/>
      <c r="H721" s="151"/>
      <c r="I721" s="151"/>
    </row>
    <row r="722" spans="3:9" s="147" customFormat="1" x14ac:dyDescent="0.3">
      <c r="C722" s="148"/>
      <c r="D722" s="149"/>
      <c r="E722" s="149"/>
      <c r="F722" s="150"/>
      <c r="G722" s="150"/>
      <c r="H722" s="151"/>
      <c r="I722" s="151"/>
    </row>
    <row r="723" spans="3:9" s="147" customFormat="1" x14ac:dyDescent="0.3">
      <c r="C723" s="148"/>
      <c r="D723" s="149"/>
      <c r="E723" s="149"/>
      <c r="F723" s="150"/>
      <c r="G723" s="150"/>
      <c r="H723" s="151"/>
      <c r="I723" s="151"/>
    </row>
    <row r="724" spans="3:9" s="147" customFormat="1" x14ac:dyDescent="0.3">
      <c r="C724" s="148"/>
      <c r="D724" s="149"/>
      <c r="E724" s="149"/>
      <c r="F724" s="150"/>
      <c r="G724" s="150"/>
      <c r="H724" s="151"/>
      <c r="I724" s="151"/>
    </row>
    <row r="725" spans="3:9" s="147" customFormat="1" x14ac:dyDescent="0.3">
      <c r="C725" s="148"/>
      <c r="D725" s="149"/>
      <c r="E725" s="149"/>
      <c r="F725" s="150"/>
      <c r="G725" s="150"/>
      <c r="H725" s="151"/>
      <c r="I725" s="151"/>
    </row>
    <row r="726" spans="3:9" s="147" customFormat="1" x14ac:dyDescent="0.3">
      <c r="C726" s="148"/>
      <c r="D726" s="149"/>
      <c r="E726" s="149"/>
      <c r="F726" s="150"/>
      <c r="G726" s="150"/>
      <c r="H726" s="151"/>
      <c r="I726" s="151"/>
    </row>
    <row r="727" spans="3:9" s="147" customFormat="1" x14ac:dyDescent="0.3">
      <c r="C727" s="148"/>
      <c r="D727" s="149"/>
      <c r="E727" s="149"/>
      <c r="F727" s="150"/>
      <c r="G727" s="150"/>
      <c r="H727" s="151"/>
      <c r="I727" s="151"/>
    </row>
    <row r="728" spans="3:9" s="147" customFormat="1" x14ac:dyDescent="0.3">
      <c r="C728" s="148"/>
      <c r="D728" s="149"/>
      <c r="E728" s="149"/>
      <c r="F728" s="150"/>
      <c r="G728" s="150"/>
      <c r="H728" s="151"/>
      <c r="I728" s="151"/>
    </row>
    <row r="729" spans="3:9" s="147" customFormat="1" x14ac:dyDescent="0.3">
      <c r="C729" s="148"/>
      <c r="D729" s="149"/>
      <c r="E729" s="149"/>
      <c r="F729" s="150"/>
      <c r="G729" s="150"/>
      <c r="H729" s="151"/>
      <c r="I729" s="151"/>
    </row>
    <row r="730" spans="3:9" s="147" customFormat="1" x14ac:dyDescent="0.3">
      <c r="C730" s="148"/>
      <c r="D730" s="149"/>
      <c r="E730" s="149"/>
      <c r="F730" s="150"/>
      <c r="G730" s="150"/>
      <c r="H730" s="151"/>
      <c r="I730" s="151"/>
    </row>
    <row r="731" spans="3:9" s="147" customFormat="1" x14ac:dyDescent="0.3">
      <c r="C731" s="148"/>
      <c r="D731" s="149"/>
      <c r="E731" s="149"/>
      <c r="F731" s="150"/>
      <c r="G731" s="150"/>
      <c r="H731" s="151"/>
      <c r="I731" s="151"/>
    </row>
    <row r="732" spans="3:9" s="147" customFormat="1" x14ac:dyDescent="0.3">
      <c r="C732" s="148"/>
      <c r="D732" s="149"/>
      <c r="E732" s="149"/>
      <c r="F732" s="150"/>
      <c r="G732" s="150"/>
      <c r="H732" s="151"/>
      <c r="I732" s="151"/>
    </row>
    <row r="733" spans="3:9" s="147" customFormat="1" x14ac:dyDescent="0.3">
      <c r="C733" s="148"/>
      <c r="D733" s="149"/>
      <c r="E733" s="149"/>
      <c r="F733" s="150"/>
      <c r="G733" s="150"/>
      <c r="H733" s="151"/>
      <c r="I733" s="151"/>
    </row>
    <row r="734" spans="3:9" s="147" customFormat="1" x14ac:dyDescent="0.3">
      <c r="C734" s="148"/>
      <c r="D734" s="149"/>
      <c r="E734" s="149"/>
      <c r="F734" s="150"/>
      <c r="G734" s="150"/>
      <c r="H734" s="151"/>
      <c r="I734" s="151"/>
    </row>
    <row r="735" spans="3:9" s="147" customFormat="1" x14ac:dyDescent="0.3">
      <c r="C735" s="148"/>
      <c r="D735" s="149"/>
      <c r="E735" s="149"/>
      <c r="F735" s="150"/>
      <c r="G735" s="150"/>
      <c r="H735" s="151"/>
      <c r="I735" s="151"/>
    </row>
    <row r="736" spans="3:9" s="147" customFormat="1" x14ac:dyDescent="0.3">
      <c r="C736" s="148"/>
      <c r="D736" s="149"/>
      <c r="E736" s="149"/>
      <c r="F736" s="150"/>
      <c r="G736" s="150"/>
      <c r="H736" s="151"/>
      <c r="I736" s="151"/>
    </row>
    <row r="737" spans="3:9" s="147" customFormat="1" x14ac:dyDescent="0.3">
      <c r="C737" s="148"/>
      <c r="D737" s="149"/>
      <c r="E737" s="149"/>
      <c r="F737" s="150"/>
      <c r="G737" s="150"/>
      <c r="H737" s="151"/>
      <c r="I737" s="151"/>
    </row>
    <row r="738" spans="3:9" s="147" customFormat="1" x14ac:dyDescent="0.3">
      <c r="C738" s="148"/>
      <c r="D738" s="149"/>
      <c r="E738" s="149"/>
      <c r="F738" s="150"/>
      <c r="G738" s="150"/>
      <c r="H738" s="151"/>
      <c r="I738" s="151"/>
    </row>
    <row r="739" spans="3:9" s="147" customFormat="1" x14ac:dyDescent="0.3">
      <c r="C739" s="148"/>
      <c r="D739" s="149"/>
      <c r="E739" s="149"/>
      <c r="F739" s="150"/>
      <c r="G739" s="150"/>
      <c r="H739" s="151"/>
      <c r="I739" s="151"/>
    </row>
    <row r="740" spans="3:9" s="147" customFormat="1" x14ac:dyDescent="0.3">
      <c r="C740" s="148"/>
      <c r="D740" s="149"/>
      <c r="E740" s="149"/>
      <c r="F740" s="150"/>
      <c r="G740" s="150"/>
      <c r="H740" s="151"/>
      <c r="I740" s="151"/>
    </row>
    <row r="741" spans="3:9" s="147" customFormat="1" x14ac:dyDescent="0.3">
      <c r="C741" s="148"/>
      <c r="D741" s="149"/>
      <c r="E741" s="149"/>
      <c r="F741" s="150"/>
      <c r="G741" s="150"/>
      <c r="H741" s="151"/>
      <c r="I741" s="151"/>
    </row>
    <row r="742" spans="3:9" s="147" customFormat="1" x14ac:dyDescent="0.3">
      <c r="C742" s="148"/>
      <c r="D742" s="149"/>
      <c r="E742" s="149"/>
      <c r="F742" s="150"/>
      <c r="G742" s="150"/>
      <c r="H742" s="151"/>
      <c r="I742" s="151"/>
    </row>
    <row r="743" spans="3:9" s="147" customFormat="1" x14ac:dyDescent="0.3">
      <c r="C743" s="148"/>
      <c r="D743" s="149"/>
      <c r="E743" s="149"/>
      <c r="F743" s="150"/>
      <c r="G743" s="150"/>
      <c r="H743" s="151"/>
      <c r="I743" s="151"/>
    </row>
    <row r="744" spans="3:9" s="147" customFormat="1" x14ac:dyDescent="0.3">
      <c r="C744" s="148"/>
      <c r="D744" s="149"/>
      <c r="E744" s="149"/>
      <c r="F744" s="150"/>
      <c r="G744" s="150"/>
      <c r="H744" s="151"/>
      <c r="I744" s="151"/>
    </row>
    <row r="745" spans="3:9" s="147" customFormat="1" x14ac:dyDescent="0.3">
      <c r="C745" s="148"/>
      <c r="D745" s="149"/>
      <c r="E745" s="149"/>
      <c r="F745" s="150"/>
      <c r="G745" s="150"/>
      <c r="H745" s="151"/>
      <c r="I745" s="151"/>
    </row>
    <row r="746" spans="3:9" s="147" customFormat="1" x14ac:dyDescent="0.3">
      <c r="C746" s="148"/>
      <c r="D746" s="149"/>
      <c r="E746" s="149"/>
      <c r="F746" s="150"/>
      <c r="G746" s="150"/>
      <c r="H746" s="151"/>
      <c r="I746" s="151"/>
    </row>
    <row r="747" spans="3:9" s="147" customFormat="1" x14ac:dyDescent="0.3">
      <c r="C747" s="148"/>
      <c r="D747" s="149"/>
      <c r="E747" s="149"/>
      <c r="F747" s="150"/>
      <c r="G747" s="150"/>
      <c r="H747" s="151"/>
      <c r="I747" s="151"/>
    </row>
    <row r="748" spans="3:9" s="147" customFormat="1" x14ac:dyDescent="0.3">
      <c r="C748" s="148"/>
      <c r="D748" s="149"/>
      <c r="E748" s="149"/>
      <c r="F748" s="150"/>
      <c r="G748" s="150"/>
      <c r="H748" s="151"/>
      <c r="I748" s="151"/>
    </row>
    <row r="749" spans="3:9" s="147" customFormat="1" x14ac:dyDescent="0.3">
      <c r="C749" s="148"/>
      <c r="D749" s="149"/>
      <c r="E749" s="149"/>
      <c r="F749" s="150"/>
      <c r="G749" s="150"/>
      <c r="H749" s="151"/>
      <c r="I749" s="151"/>
    </row>
    <row r="750" spans="3:9" s="147" customFormat="1" x14ac:dyDescent="0.3">
      <c r="C750" s="148"/>
      <c r="D750" s="149"/>
      <c r="E750" s="149"/>
      <c r="F750" s="150"/>
      <c r="G750" s="150"/>
      <c r="H750" s="151"/>
      <c r="I750" s="151"/>
    </row>
    <row r="751" spans="3:9" s="147" customFormat="1" x14ac:dyDescent="0.3">
      <c r="C751" s="148"/>
      <c r="D751" s="149"/>
      <c r="E751" s="149"/>
      <c r="F751" s="150"/>
      <c r="G751" s="150"/>
      <c r="H751" s="151"/>
      <c r="I751" s="151"/>
    </row>
    <row r="752" spans="3:9" s="147" customFormat="1" x14ac:dyDescent="0.3">
      <c r="C752" s="148"/>
      <c r="D752" s="149"/>
      <c r="E752" s="149"/>
      <c r="F752" s="150"/>
      <c r="G752" s="150"/>
      <c r="H752" s="151"/>
      <c r="I752" s="151"/>
    </row>
    <row r="753" spans="3:9" s="147" customFormat="1" x14ac:dyDescent="0.3">
      <c r="C753" s="148"/>
      <c r="D753" s="149"/>
      <c r="E753" s="149"/>
      <c r="F753" s="150"/>
      <c r="G753" s="150"/>
      <c r="H753" s="151"/>
      <c r="I753" s="151"/>
    </row>
    <row r="754" spans="3:9" s="147" customFormat="1" x14ac:dyDescent="0.3">
      <c r="C754" s="148"/>
      <c r="D754" s="149"/>
      <c r="E754" s="149"/>
      <c r="F754" s="150"/>
      <c r="G754" s="150"/>
      <c r="H754" s="151"/>
      <c r="I754" s="151"/>
    </row>
    <row r="755" spans="3:9" s="147" customFormat="1" x14ac:dyDescent="0.3">
      <c r="C755" s="148"/>
      <c r="D755" s="149"/>
      <c r="E755" s="149"/>
      <c r="F755" s="150"/>
      <c r="G755" s="150"/>
      <c r="H755" s="151"/>
      <c r="I755" s="151"/>
    </row>
    <row r="756" spans="3:9" s="147" customFormat="1" x14ac:dyDescent="0.3">
      <c r="C756" s="148"/>
      <c r="D756" s="149"/>
      <c r="E756" s="149"/>
      <c r="F756" s="150"/>
      <c r="G756" s="150"/>
      <c r="H756" s="151"/>
      <c r="I756" s="151"/>
    </row>
    <row r="757" spans="3:9" s="147" customFormat="1" x14ac:dyDescent="0.3">
      <c r="C757" s="148"/>
      <c r="D757" s="149"/>
      <c r="E757" s="149"/>
      <c r="F757" s="150"/>
      <c r="G757" s="150"/>
      <c r="H757" s="151"/>
      <c r="I757" s="151"/>
    </row>
    <row r="758" spans="3:9" s="147" customFormat="1" x14ac:dyDescent="0.3">
      <c r="C758" s="148"/>
      <c r="D758" s="149"/>
      <c r="E758" s="149"/>
      <c r="F758" s="150"/>
      <c r="G758" s="150"/>
      <c r="H758" s="151"/>
      <c r="I758" s="151"/>
    </row>
    <row r="759" spans="3:9" s="147" customFormat="1" x14ac:dyDescent="0.3">
      <c r="C759" s="148"/>
      <c r="D759" s="149"/>
      <c r="E759" s="149"/>
      <c r="F759" s="150"/>
      <c r="G759" s="150"/>
      <c r="H759" s="151"/>
      <c r="I759" s="151"/>
    </row>
    <row r="760" spans="3:9" s="147" customFormat="1" x14ac:dyDescent="0.3">
      <c r="C760" s="148"/>
      <c r="D760" s="149"/>
      <c r="E760" s="149"/>
      <c r="F760" s="150"/>
      <c r="G760" s="150"/>
      <c r="H760" s="151"/>
      <c r="I760" s="151"/>
    </row>
    <row r="761" spans="3:9" s="147" customFormat="1" x14ac:dyDescent="0.3">
      <c r="C761" s="148"/>
      <c r="D761" s="149"/>
      <c r="E761" s="149"/>
      <c r="F761" s="150"/>
      <c r="G761" s="150"/>
      <c r="H761" s="151"/>
      <c r="I761" s="151"/>
    </row>
    <row r="762" spans="3:9" s="147" customFormat="1" x14ac:dyDescent="0.3">
      <c r="C762" s="148"/>
      <c r="D762" s="149"/>
      <c r="E762" s="149"/>
      <c r="F762" s="150"/>
      <c r="G762" s="150"/>
      <c r="H762" s="151"/>
      <c r="I762" s="151"/>
    </row>
    <row r="763" spans="3:9" s="147" customFormat="1" x14ac:dyDescent="0.3">
      <c r="C763" s="148"/>
      <c r="D763" s="149"/>
      <c r="E763" s="149"/>
      <c r="F763" s="150"/>
      <c r="G763" s="150"/>
      <c r="H763" s="151"/>
      <c r="I763" s="151"/>
    </row>
    <row r="764" spans="3:9" s="147" customFormat="1" x14ac:dyDescent="0.3">
      <c r="C764" s="148"/>
      <c r="D764" s="149"/>
      <c r="E764" s="149"/>
      <c r="F764" s="150"/>
      <c r="G764" s="150"/>
      <c r="H764" s="151"/>
      <c r="I764" s="151"/>
    </row>
    <row r="765" spans="3:9" s="147" customFormat="1" x14ac:dyDescent="0.3">
      <c r="C765" s="148"/>
      <c r="D765" s="149"/>
      <c r="E765" s="149"/>
      <c r="F765" s="150"/>
      <c r="G765" s="150"/>
      <c r="H765" s="151"/>
      <c r="I765" s="151"/>
    </row>
    <row r="766" spans="3:9" s="147" customFormat="1" x14ac:dyDescent="0.3">
      <c r="C766" s="148"/>
      <c r="D766" s="149"/>
      <c r="E766" s="149"/>
      <c r="F766" s="150"/>
      <c r="G766" s="150"/>
      <c r="H766" s="151"/>
      <c r="I766" s="151"/>
    </row>
    <row r="767" spans="3:9" s="147" customFormat="1" x14ac:dyDescent="0.3">
      <c r="C767" s="148"/>
      <c r="D767" s="149"/>
      <c r="E767" s="149"/>
      <c r="F767" s="150"/>
      <c r="G767" s="150"/>
      <c r="H767" s="151"/>
      <c r="I767" s="151"/>
    </row>
    <row r="768" spans="3:9" s="147" customFormat="1" x14ac:dyDescent="0.3">
      <c r="C768" s="148"/>
      <c r="D768" s="149"/>
      <c r="E768" s="149"/>
      <c r="F768" s="150"/>
      <c r="G768" s="150"/>
      <c r="H768" s="151"/>
      <c r="I768" s="151"/>
    </row>
    <row r="769" spans="3:9" s="147" customFormat="1" x14ac:dyDescent="0.3">
      <c r="C769" s="148"/>
      <c r="D769" s="149"/>
      <c r="E769" s="149"/>
      <c r="F769" s="150"/>
      <c r="G769" s="150"/>
      <c r="H769" s="151"/>
      <c r="I769" s="151"/>
    </row>
    <row r="770" spans="3:9" s="147" customFormat="1" x14ac:dyDescent="0.3">
      <c r="C770" s="148"/>
      <c r="D770" s="149"/>
      <c r="E770" s="149"/>
      <c r="F770" s="150"/>
      <c r="G770" s="150"/>
      <c r="H770" s="151"/>
      <c r="I770" s="151"/>
    </row>
    <row r="771" spans="3:9" s="147" customFormat="1" x14ac:dyDescent="0.3">
      <c r="C771" s="148"/>
      <c r="D771" s="149"/>
      <c r="E771" s="149"/>
      <c r="F771" s="150"/>
      <c r="G771" s="150"/>
      <c r="H771" s="151"/>
      <c r="I771" s="151"/>
    </row>
    <row r="772" spans="3:9" s="147" customFormat="1" x14ac:dyDescent="0.3">
      <c r="C772" s="148"/>
      <c r="D772" s="149"/>
      <c r="E772" s="149"/>
      <c r="F772" s="150"/>
      <c r="G772" s="150"/>
      <c r="H772" s="151"/>
      <c r="I772" s="151"/>
    </row>
    <row r="773" spans="3:9" s="147" customFormat="1" x14ac:dyDescent="0.3">
      <c r="C773" s="148"/>
      <c r="D773" s="149"/>
      <c r="E773" s="149"/>
      <c r="F773" s="150"/>
      <c r="G773" s="150"/>
      <c r="H773" s="151"/>
      <c r="I773" s="151"/>
    </row>
    <row r="774" spans="3:9" s="147" customFormat="1" x14ac:dyDescent="0.3">
      <c r="C774" s="148"/>
      <c r="D774" s="149"/>
      <c r="E774" s="149"/>
      <c r="F774" s="150"/>
      <c r="G774" s="150"/>
      <c r="H774" s="151"/>
      <c r="I774" s="151"/>
    </row>
    <row r="775" spans="3:9" s="147" customFormat="1" x14ac:dyDescent="0.3">
      <c r="C775" s="148"/>
      <c r="D775" s="149"/>
      <c r="E775" s="149"/>
      <c r="F775" s="150"/>
      <c r="G775" s="150"/>
      <c r="H775" s="151"/>
      <c r="I775" s="151"/>
    </row>
    <row r="776" spans="3:9" s="147" customFormat="1" x14ac:dyDescent="0.3">
      <c r="C776" s="148"/>
      <c r="D776" s="149"/>
      <c r="E776" s="149"/>
      <c r="F776" s="150"/>
      <c r="G776" s="150"/>
      <c r="H776" s="151"/>
      <c r="I776" s="151"/>
    </row>
    <row r="777" spans="3:9" s="147" customFormat="1" x14ac:dyDescent="0.3">
      <c r="C777" s="148"/>
      <c r="D777" s="149"/>
      <c r="E777" s="149"/>
      <c r="F777" s="150"/>
      <c r="G777" s="150"/>
      <c r="H777" s="151"/>
      <c r="I777" s="151"/>
    </row>
    <row r="778" spans="3:9" s="147" customFormat="1" x14ac:dyDescent="0.3">
      <c r="C778" s="148"/>
      <c r="D778" s="149"/>
      <c r="E778" s="149"/>
      <c r="F778" s="150"/>
      <c r="G778" s="150"/>
      <c r="H778" s="151"/>
      <c r="I778" s="151"/>
    </row>
    <row r="779" spans="3:9" s="147" customFormat="1" x14ac:dyDescent="0.3">
      <c r="C779" s="148"/>
      <c r="D779" s="149"/>
      <c r="E779" s="149"/>
      <c r="F779" s="150"/>
      <c r="G779" s="150"/>
      <c r="H779" s="151"/>
      <c r="I779" s="151"/>
    </row>
    <row r="780" spans="3:9" s="147" customFormat="1" x14ac:dyDescent="0.3">
      <c r="C780" s="148"/>
      <c r="D780" s="149"/>
      <c r="E780" s="149"/>
      <c r="F780" s="150"/>
      <c r="G780" s="150"/>
      <c r="H780" s="151"/>
      <c r="I780" s="151"/>
    </row>
    <row r="781" spans="3:9" s="147" customFormat="1" x14ac:dyDescent="0.3">
      <c r="C781" s="148"/>
      <c r="D781" s="149"/>
      <c r="E781" s="149"/>
      <c r="F781" s="150"/>
      <c r="G781" s="150"/>
      <c r="H781" s="151"/>
      <c r="I781" s="151"/>
    </row>
    <row r="782" spans="3:9" s="147" customFormat="1" x14ac:dyDescent="0.3">
      <c r="C782" s="148"/>
      <c r="D782" s="149"/>
      <c r="E782" s="149"/>
      <c r="F782" s="150"/>
      <c r="G782" s="150"/>
      <c r="H782" s="151"/>
      <c r="I782" s="151"/>
    </row>
    <row r="783" spans="3:9" s="147" customFormat="1" x14ac:dyDescent="0.3">
      <c r="C783" s="148"/>
      <c r="D783" s="149"/>
      <c r="E783" s="149"/>
      <c r="F783" s="150"/>
      <c r="G783" s="150"/>
      <c r="H783" s="151"/>
      <c r="I783" s="151"/>
    </row>
    <row r="784" spans="3:9" s="147" customFormat="1" x14ac:dyDescent="0.3">
      <c r="C784" s="148"/>
      <c r="D784" s="149"/>
      <c r="E784" s="149"/>
      <c r="F784" s="150"/>
      <c r="G784" s="150"/>
      <c r="H784" s="151"/>
      <c r="I784" s="151"/>
    </row>
    <row r="785" spans="3:9" s="147" customFormat="1" x14ac:dyDescent="0.3">
      <c r="C785" s="148"/>
      <c r="D785" s="149"/>
      <c r="E785" s="149"/>
      <c r="F785" s="150"/>
      <c r="G785" s="150"/>
      <c r="H785" s="151"/>
      <c r="I785" s="151"/>
    </row>
    <row r="786" spans="3:9" s="147" customFormat="1" x14ac:dyDescent="0.3">
      <c r="C786" s="148"/>
      <c r="D786" s="149"/>
      <c r="E786" s="149"/>
      <c r="F786" s="150"/>
      <c r="G786" s="150"/>
      <c r="H786" s="151"/>
      <c r="I786" s="151"/>
    </row>
    <row r="787" spans="3:9" s="147" customFormat="1" x14ac:dyDescent="0.3">
      <c r="C787" s="148"/>
      <c r="D787" s="149"/>
      <c r="E787" s="149"/>
      <c r="F787" s="150"/>
      <c r="G787" s="150"/>
      <c r="H787" s="151"/>
      <c r="I787" s="151"/>
    </row>
    <row r="788" spans="3:9" s="147" customFormat="1" x14ac:dyDescent="0.3">
      <c r="C788" s="148"/>
      <c r="D788" s="149"/>
      <c r="E788" s="149"/>
      <c r="F788" s="150"/>
      <c r="G788" s="150"/>
      <c r="H788" s="151"/>
      <c r="I788" s="151"/>
    </row>
    <row r="789" spans="3:9" s="147" customFormat="1" x14ac:dyDescent="0.3">
      <c r="C789" s="148"/>
      <c r="D789" s="149"/>
      <c r="E789" s="149"/>
      <c r="F789" s="150"/>
      <c r="G789" s="150"/>
      <c r="H789" s="151"/>
      <c r="I789" s="151"/>
    </row>
    <row r="790" spans="3:9" s="147" customFormat="1" x14ac:dyDescent="0.3">
      <c r="C790" s="148"/>
      <c r="D790" s="149"/>
      <c r="E790" s="149"/>
      <c r="F790" s="150"/>
      <c r="G790" s="150"/>
      <c r="H790" s="151"/>
      <c r="I790" s="151"/>
    </row>
    <row r="791" spans="3:9" s="147" customFormat="1" x14ac:dyDescent="0.3">
      <c r="C791" s="148"/>
      <c r="D791" s="149"/>
      <c r="E791" s="149"/>
      <c r="F791" s="150"/>
      <c r="G791" s="150"/>
      <c r="H791" s="151"/>
      <c r="I791" s="151"/>
    </row>
    <row r="792" spans="3:9" s="147" customFormat="1" x14ac:dyDescent="0.3">
      <c r="C792" s="148"/>
      <c r="D792" s="149"/>
      <c r="E792" s="149"/>
      <c r="F792" s="150"/>
      <c r="G792" s="150"/>
      <c r="H792" s="151"/>
      <c r="I792" s="151"/>
    </row>
    <row r="793" spans="3:9" s="147" customFormat="1" x14ac:dyDescent="0.3">
      <c r="C793" s="148"/>
      <c r="D793" s="149"/>
      <c r="E793" s="149"/>
      <c r="F793" s="150"/>
      <c r="G793" s="150"/>
      <c r="H793" s="151"/>
      <c r="I793" s="151"/>
    </row>
    <row r="794" spans="3:9" s="147" customFormat="1" x14ac:dyDescent="0.3">
      <c r="C794" s="148"/>
      <c r="D794" s="149"/>
      <c r="E794" s="149"/>
      <c r="F794" s="150"/>
      <c r="G794" s="150"/>
      <c r="H794" s="151"/>
      <c r="I794" s="151"/>
    </row>
    <row r="795" spans="3:9" s="147" customFormat="1" x14ac:dyDescent="0.3">
      <c r="C795" s="148"/>
      <c r="D795" s="149"/>
      <c r="E795" s="149"/>
      <c r="F795" s="150"/>
      <c r="G795" s="150"/>
      <c r="H795" s="151"/>
      <c r="I795" s="151"/>
    </row>
    <row r="796" spans="3:9" s="147" customFormat="1" x14ac:dyDescent="0.3">
      <c r="C796" s="148"/>
      <c r="D796" s="149"/>
      <c r="E796" s="149"/>
      <c r="F796" s="150"/>
      <c r="G796" s="150"/>
      <c r="H796" s="151"/>
      <c r="I796" s="151"/>
    </row>
    <row r="797" spans="3:9" s="147" customFormat="1" x14ac:dyDescent="0.3">
      <c r="C797" s="148"/>
      <c r="D797" s="149"/>
      <c r="E797" s="149"/>
      <c r="F797" s="150"/>
      <c r="G797" s="150"/>
      <c r="H797" s="151"/>
      <c r="I797" s="151"/>
    </row>
    <row r="798" spans="3:9" s="147" customFormat="1" x14ac:dyDescent="0.3">
      <c r="C798" s="148"/>
      <c r="D798" s="149"/>
      <c r="E798" s="149"/>
      <c r="F798" s="150"/>
      <c r="G798" s="150"/>
      <c r="H798" s="151"/>
      <c r="I798" s="151"/>
    </row>
    <row r="799" spans="3:9" s="147" customFormat="1" x14ac:dyDescent="0.3">
      <c r="C799" s="148"/>
      <c r="D799" s="149"/>
      <c r="E799" s="149"/>
      <c r="F799" s="150"/>
      <c r="G799" s="150"/>
      <c r="H799" s="151"/>
      <c r="I799" s="151"/>
    </row>
    <row r="800" spans="3:9" s="147" customFormat="1" x14ac:dyDescent="0.3">
      <c r="C800" s="148"/>
      <c r="D800" s="149"/>
      <c r="E800" s="149"/>
      <c r="F800" s="150"/>
      <c r="G800" s="150"/>
      <c r="H800" s="151"/>
      <c r="I800" s="151"/>
    </row>
    <row r="801" spans="3:9" s="147" customFormat="1" x14ac:dyDescent="0.3">
      <c r="C801" s="148"/>
      <c r="D801" s="149"/>
      <c r="E801" s="149"/>
      <c r="F801" s="150"/>
      <c r="G801" s="150"/>
      <c r="H801" s="151"/>
      <c r="I801" s="151"/>
    </row>
    <row r="802" spans="3:9" s="147" customFormat="1" x14ac:dyDescent="0.3">
      <c r="C802" s="148"/>
      <c r="D802" s="149"/>
      <c r="E802" s="149"/>
      <c r="F802" s="150"/>
      <c r="G802" s="150"/>
      <c r="H802" s="151"/>
      <c r="I802" s="151"/>
    </row>
    <row r="803" spans="3:9" s="147" customFormat="1" x14ac:dyDescent="0.3">
      <c r="C803" s="148"/>
      <c r="D803" s="149"/>
      <c r="E803" s="149"/>
      <c r="F803" s="150"/>
      <c r="G803" s="150"/>
      <c r="H803" s="151"/>
      <c r="I803" s="151"/>
    </row>
    <row r="804" spans="3:9" s="147" customFormat="1" x14ac:dyDescent="0.3">
      <c r="C804" s="148"/>
      <c r="D804" s="149"/>
      <c r="E804" s="149"/>
      <c r="F804" s="150"/>
      <c r="G804" s="150"/>
      <c r="H804" s="151"/>
      <c r="I804" s="151"/>
    </row>
    <row r="805" spans="3:9" s="147" customFormat="1" x14ac:dyDescent="0.3">
      <c r="C805" s="148"/>
      <c r="D805" s="149"/>
      <c r="E805" s="149"/>
      <c r="F805" s="150"/>
      <c r="G805" s="150"/>
      <c r="H805" s="151"/>
      <c r="I805" s="151"/>
    </row>
    <row r="806" spans="3:9" s="147" customFormat="1" x14ac:dyDescent="0.3">
      <c r="C806" s="148"/>
      <c r="D806" s="149"/>
      <c r="E806" s="149"/>
      <c r="F806" s="150"/>
      <c r="G806" s="150"/>
      <c r="H806" s="151"/>
      <c r="I806" s="151"/>
    </row>
    <row r="807" spans="3:9" s="147" customFormat="1" x14ac:dyDescent="0.3">
      <c r="C807" s="148"/>
      <c r="D807" s="149"/>
      <c r="E807" s="149"/>
      <c r="F807" s="150"/>
      <c r="G807" s="150"/>
      <c r="H807" s="151"/>
      <c r="I807" s="151"/>
    </row>
    <row r="808" spans="3:9" s="147" customFormat="1" x14ac:dyDescent="0.3">
      <c r="C808" s="148"/>
      <c r="D808" s="149"/>
      <c r="E808" s="149"/>
      <c r="F808" s="150"/>
      <c r="G808" s="150"/>
      <c r="H808" s="151"/>
      <c r="I808" s="151"/>
    </row>
    <row r="809" spans="3:9" s="147" customFormat="1" x14ac:dyDescent="0.3">
      <c r="C809" s="148"/>
      <c r="D809" s="149"/>
      <c r="E809" s="149"/>
      <c r="F809" s="150"/>
      <c r="G809" s="150"/>
      <c r="H809" s="151"/>
      <c r="I809" s="151"/>
    </row>
    <row r="810" spans="3:9" s="147" customFormat="1" x14ac:dyDescent="0.3">
      <c r="C810" s="148"/>
      <c r="D810" s="149"/>
      <c r="E810" s="149"/>
      <c r="F810" s="150"/>
      <c r="G810" s="150"/>
      <c r="H810" s="151"/>
      <c r="I810" s="151"/>
    </row>
    <row r="811" spans="3:9" s="147" customFormat="1" x14ac:dyDescent="0.3">
      <c r="C811" s="148"/>
      <c r="D811" s="149"/>
      <c r="E811" s="149"/>
      <c r="F811" s="150"/>
      <c r="G811" s="150"/>
      <c r="H811" s="151"/>
      <c r="I811" s="151"/>
    </row>
    <row r="812" spans="3:9" s="147" customFormat="1" x14ac:dyDescent="0.3">
      <c r="C812" s="148"/>
      <c r="D812" s="149"/>
      <c r="E812" s="149"/>
      <c r="F812" s="150"/>
      <c r="G812" s="150"/>
      <c r="H812" s="151"/>
      <c r="I812" s="151"/>
    </row>
    <row r="813" spans="3:9" s="147" customFormat="1" x14ac:dyDescent="0.3">
      <c r="C813" s="148"/>
      <c r="D813" s="149"/>
      <c r="E813" s="149"/>
      <c r="F813" s="150"/>
      <c r="G813" s="150"/>
      <c r="H813" s="151"/>
      <c r="I813" s="151"/>
    </row>
    <row r="814" spans="3:9" s="147" customFormat="1" x14ac:dyDescent="0.3">
      <c r="C814" s="148"/>
      <c r="D814" s="149"/>
      <c r="E814" s="149"/>
      <c r="F814" s="150"/>
      <c r="G814" s="150"/>
      <c r="H814" s="151"/>
      <c r="I814" s="151"/>
    </row>
    <row r="815" spans="3:9" s="147" customFormat="1" x14ac:dyDescent="0.3">
      <c r="C815" s="148"/>
      <c r="D815" s="149"/>
      <c r="E815" s="149"/>
      <c r="F815" s="150"/>
      <c r="G815" s="150"/>
      <c r="H815" s="151"/>
      <c r="I815" s="151"/>
    </row>
    <row r="816" spans="3:9" s="147" customFormat="1" x14ac:dyDescent="0.3">
      <c r="C816" s="148"/>
      <c r="D816" s="149"/>
      <c r="E816" s="149"/>
      <c r="F816" s="150"/>
      <c r="G816" s="150"/>
      <c r="H816" s="151"/>
      <c r="I816" s="151"/>
    </row>
    <row r="817" spans="3:9" s="147" customFormat="1" x14ac:dyDescent="0.3">
      <c r="C817" s="148"/>
      <c r="D817" s="149"/>
      <c r="E817" s="149"/>
      <c r="F817" s="150"/>
      <c r="G817" s="150"/>
      <c r="H817" s="151"/>
      <c r="I817" s="151"/>
    </row>
    <row r="818" spans="3:9" s="147" customFormat="1" x14ac:dyDescent="0.3">
      <c r="C818" s="148"/>
      <c r="D818" s="149"/>
      <c r="E818" s="149"/>
      <c r="F818" s="150"/>
      <c r="G818" s="150"/>
      <c r="H818" s="151"/>
      <c r="I818" s="151"/>
    </row>
    <row r="819" spans="3:9" s="147" customFormat="1" x14ac:dyDescent="0.3">
      <c r="C819" s="148"/>
      <c r="D819" s="149"/>
      <c r="E819" s="149"/>
      <c r="F819" s="150"/>
      <c r="G819" s="150"/>
      <c r="H819" s="151"/>
      <c r="I819" s="151"/>
    </row>
    <row r="820" spans="3:9" s="147" customFormat="1" x14ac:dyDescent="0.3">
      <c r="C820" s="148"/>
      <c r="D820" s="149"/>
      <c r="E820" s="149"/>
      <c r="F820" s="150"/>
      <c r="G820" s="150"/>
      <c r="H820" s="151"/>
      <c r="I820" s="151"/>
    </row>
    <row r="821" spans="3:9" s="147" customFormat="1" x14ac:dyDescent="0.3">
      <c r="C821" s="148"/>
      <c r="D821" s="149"/>
      <c r="E821" s="149"/>
      <c r="F821" s="150"/>
      <c r="G821" s="150"/>
      <c r="H821" s="151"/>
      <c r="I821" s="151"/>
    </row>
    <row r="822" spans="3:9" s="147" customFormat="1" x14ac:dyDescent="0.3">
      <c r="C822" s="148"/>
      <c r="D822" s="149"/>
      <c r="E822" s="149"/>
      <c r="F822" s="150"/>
      <c r="G822" s="150"/>
      <c r="H822" s="151"/>
      <c r="I822" s="151"/>
    </row>
    <row r="823" spans="3:9" s="147" customFormat="1" x14ac:dyDescent="0.3">
      <c r="C823" s="148"/>
      <c r="D823" s="149"/>
      <c r="E823" s="149"/>
      <c r="F823" s="150"/>
      <c r="G823" s="150"/>
      <c r="H823" s="151"/>
      <c r="I823" s="151"/>
    </row>
    <row r="824" spans="3:9" s="147" customFormat="1" x14ac:dyDescent="0.3">
      <c r="C824" s="148"/>
      <c r="D824" s="149"/>
      <c r="E824" s="149"/>
      <c r="F824" s="150"/>
      <c r="G824" s="150"/>
      <c r="H824" s="151"/>
      <c r="I824" s="151"/>
    </row>
    <row r="825" spans="3:9" s="147" customFormat="1" x14ac:dyDescent="0.3">
      <c r="C825" s="148"/>
      <c r="D825" s="149"/>
      <c r="E825" s="149"/>
      <c r="F825" s="150"/>
      <c r="G825" s="150"/>
      <c r="H825" s="151"/>
      <c r="I825" s="151"/>
    </row>
    <row r="826" spans="3:9" s="147" customFormat="1" x14ac:dyDescent="0.3">
      <c r="C826" s="148"/>
      <c r="D826" s="149"/>
      <c r="E826" s="149"/>
      <c r="F826" s="150"/>
      <c r="G826" s="150"/>
      <c r="H826" s="151"/>
      <c r="I826" s="151"/>
    </row>
    <row r="827" spans="3:9" s="147" customFormat="1" x14ac:dyDescent="0.3">
      <c r="C827" s="148"/>
      <c r="D827" s="149"/>
      <c r="E827" s="149"/>
      <c r="F827" s="150"/>
      <c r="G827" s="150"/>
      <c r="H827" s="151"/>
      <c r="I827" s="151"/>
    </row>
    <row r="828" spans="3:9" s="147" customFormat="1" x14ac:dyDescent="0.3">
      <c r="C828" s="148"/>
      <c r="D828" s="149"/>
      <c r="E828" s="149"/>
      <c r="F828" s="150"/>
      <c r="G828" s="150"/>
      <c r="H828" s="151"/>
      <c r="I828" s="151"/>
    </row>
    <row r="829" spans="3:9" s="147" customFormat="1" x14ac:dyDescent="0.3">
      <c r="C829" s="148"/>
      <c r="D829" s="149"/>
      <c r="E829" s="149"/>
      <c r="F829" s="150"/>
      <c r="G829" s="150"/>
      <c r="H829" s="151"/>
      <c r="I829" s="151"/>
    </row>
    <row r="830" spans="3:9" s="147" customFormat="1" x14ac:dyDescent="0.3">
      <c r="C830" s="148"/>
      <c r="D830" s="149"/>
      <c r="E830" s="149"/>
      <c r="F830" s="150"/>
      <c r="G830" s="150"/>
      <c r="H830" s="151"/>
      <c r="I830" s="151"/>
    </row>
    <row r="831" spans="3:9" s="147" customFormat="1" x14ac:dyDescent="0.3">
      <c r="C831" s="148"/>
      <c r="D831" s="149"/>
      <c r="E831" s="149"/>
      <c r="F831" s="150"/>
      <c r="G831" s="150"/>
      <c r="H831" s="151"/>
      <c r="I831" s="151"/>
    </row>
    <row r="832" spans="3:9" s="147" customFormat="1" x14ac:dyDescent="0.3">
      <c r="C832" s="148"/>
      <c r="D832" s="149"/>
      <c r="E832" s="149"/>
      <c r="F832" s="150"/>
      <c r="G832" s="150"/>
      <c r="H832" s="151"/>
      <c r="I832" s="151"/>
    </row>
    <row r="833" spans="3:9" s="147" customFormat="1" x14ac:dyDescent="0.3">
      <c r="C833" s="148"/>
      <c r="D833" s="149"/>
      <c r="E833" s="149"/>
      <c r="F833" s="150"/>
      <c r="G833" s="150"/>
      <c r="H833" s="151"/>
      <c r="I833" s="151"/>
    </row>
    <row r="834" spans="3:9" s="147" customFormat="1" x14ac:dyDescent="0.3">
      <c r="C834" s="148"/>
      <c r="D834" s="149"/>
      <c r="E834" s="149"/>
      <c r="F834" s="150"/>
      <c r="G834" s="150"/>
      <c r="H834" s="151"/>
      <c r="I834" s="151"/>
    </row>
    <row r="835" spans="3:9" s="147" customFormat="1" x14ac:dyDescent="0.3">
      <c r="C835" s="148"/>
      <c r="D835" s="149"/>
      <c r="E835" s="149"/>
      <c r="F835" s="150"/>
      <c r="G835" s="150"/>
      <c r="H835" s="151"/>
      <c r="I835" s="151"/>
    </row>
    <row r="836" spans="3:9" s="147" customFormat="1" x14ac:dyDescent="0.3">
      <c r="C836" s="148"/>
      <c r="D836" s="149"/>
      <c r="E836" s="149"/>
      <c r="F836" s="150"/>
      <c r="G836" s="150"/>
      <c r="H836" s="151"/>
      <c r="I836" s="151"/>
    </row>
    <row r="837" spans="3:9" s="147" customFormat="1" x14ac:dyDescent="0.3">
      <c r="C837" s="148"/>
      <c r="D837" s="149"/>
      <c r="E837" s="149"/>
      <c r="F837" s="150"/>
      <c r="G837" s="150"/>
      <c r="H837" s="151"/>
      <c r="I837" s="151"/>
    </row>
    <row r="838" spans="3:9" s="147" customFormat="1" x14ac:dyDescent="0.3">
      <c r="C838" s="148"/>
      <c r="D838" s="149"/>
      <c r="E838" s="149"/>
      <c r="F838" s="150"/>
      <c r="G838" s="150"/>
      <c r="H838" s="151"/>
      <c r="I838" s="151"/>
    </row>
    <row r="839" spans="3:9" s="147" customFormat="1" x14ac:dyDescent="0.3">
      <c r="C839" s="148"/>
      <c r="D839" s="149"/>
      <c r="E839" s="149"/>
      <c r="F839" s="150"/>
      <c r="G839" s="150"/>
      <c r="H839" s="151"/>
      <c r="I839" s="151"/>
    </row>
    <row r="840" spans="3:9" s="147" customFormat="1" x14ac:dyDescent="0.3">
      <c r="C840" s="148"/>
      <c r="D840" s="149"/>
      <c r="E840" s="149"/>
      <c r="F840" s="150"/>
      <c r="G840" s="150"/>
      <c r="H840" s="151"/>
      <c r="I840" s="151"/>
    </row>
    <row r="841" spans="3:9" s="147" customFormat="1" x14ac:dyDescent="0.3">
      <c r="C841" s="148"/>
      <c r="D841" s="149"/>
      <c r="E841" s="149"/>
      <c r="F841" s="150"/>
      <c r="G841" s="150"/>
      <c r="H841" s="151"/>
      <c r="I841" s="151"/>
    </row>
    <row r="842" spans="3:9" s="147" customFormat="1" x14ac:dyDescent="0.3">
      <c r="C842" s="148"/>
      <c r="D842" s="149"/>
      <c r="E842" s="149"/>
      <c r="F842" s="150"/>
      <c r="G842" s="150"/>
      <c r="H842" s="151"/>
      <c r="I842" s="151"/>
    </row>
    <row r="843" spans="3:9" s="147" customFormat="1" x14ac:dyDescent="0.3">
      <c r="C843" s="148"/>
      <c r="D843" s="149"/>
      <c r="E843" s="149"/>
      <c r="F843" s="150"/>
      <c r="G843" s="150"/>
      <c r="H843" s="151"/>
      <c r="I843" s="151"/>
    </row>
    <row r="844" spans="3:9" s="147" customFormat="1" x14ac:dyDescent="0.3">
      <c r="C844" s="148"/>
      <c r="D844" s="149"/>
      <c r="E844" s="149"/>
      <c r="F844" s="150"/>
      <c r="G844" s="150"/>
      <c r="H844" s="151"/>
      <c r="I844" s="151"/>
    </row>
    <row r="845" spans="3:9" s="147" customFormat="1" x14ac:dyDescent="0.3">
      <c r="C845" s="148"/>
      <c r="D845" s="149"/>
      <c r="E845" s="149"/>
      <c r="F845" s="150"/>
      <c r="G845" s="150"/>
      <c r="H845" s="151"/>
      <c r="I845" s="151"/>
    </row>
    <row r="846" spans="3:9" s="147" customFormat="1" x14ac:dyDescent="0.3">
      <c r="C846" s="148"/>
      <c r="D846" s="149"/>
      <c r="E846" s="149"/>
      <c r="F846" s="150"/>
      <c r="G846" s="150"/>
      <c r="H846" s="151"/>
      <c r="I846" s="151"/>
    </row>
    <row r="847" spans="3:9" s="147" customFormat="1" x14ac:dyDescent="0.3">
      <c r="C847" s="148"/>
      <c r="D847" s="149"/>
      <c r="E847" s="149"/>
      <c r="F847" s="150"/>
      <c r="G847" s="150"/>
      <c r="H847" s="151"/>
      <c r="I847" s="151"/>
    </row>
    <row r="848" spans="3:9" s="147" customFormat="1" x14ac:dyDescent="0.3">
      <c r="C848" s="148"/>
      <c r="D848" s="149"/>
      <c r="E848" s="149"/>
      <c r="F848" s="150"/>
      <c r="G848" s="150"/>
      <c r="H848" s="151"/>
      <c r="I848" s="151"/>
    </row>
    <row r="849" spans="3:9" s="147" customFormat="1" x14ac:dyDescent="0.3">
      <c r="C849" s="148"/>
      <c r="D849" s="149"/>
      <c r="E849" s="149"/>
      <c r="F849" s="150"/>
      <c r="G849" s="150"/>
      <c r="H849" s="151"/>
      <c r="I849" s="151"/>
    </row>
    <row r="850" spans="3:9" s="147" customFormat="1" x14ac:dyDescent="0.3">
      <c r="C850" s="148"/>
      <c r="D850" s="149"/>
      <c r="E850" s="149"/>
      <c r="F850" s="150"/>
      <c r="G850" s="150"/>
      <c r="H850" s="151"/>
      <c r="I850" s="151"/>
    </row>
    <row r="851" spans="3:9" s="147" customFormat="1" x14ac:dyDescent="0.3">
      <c r="C851" s="148"/>
      <c r="D851" s="149"/>
      <c r="E851" s="149"/>
      <c r="F851" s="150"/>
      <c r="G851" s="150"/>
      <c r="H851" s="151"/>
      <c r="I851" s="151"/>
    </row>
    <row r="852" spans="3:9" s="147" customFormat="1" x14ac:dyDescent="0.3">
      <c r="C852" s="148"/>
      <c r="D852" s="149"/>
      <c r="E852" s="149"/>
      <c r="F852" s="150"/>
      <c r="G852" s="150"/>
      <c r="H852" s="151"/>
      <c r="I852" s="151"/>
    </row>
    <row r="853" spans="3:9" s="147" customFormat="1" x14ac:dyDescent="0.3">
      <c r="C853" s="148"/>
      <c r="D853" s="149"/>
      <c r="E853" s="149"/>
      <c r="F853" s="150"/>
      <c r="G853" s="150"/>
      <c r="H853" s="151"/>
      <c r="I853" s="151"/>
    </row>
    <row r="854" spans="3:9" s="147" customFormat="1" x14ac:dyDescent="0.3">
      <c r="C854" s="148"/>
      <c r="D854" s="149"/>
      <c r="E854" s="149"/>
      <c r="F854" s="150"/>
      <c r="G854" s="150"/>
      <c r="H854" s="151"/>
      <c r="I854" s="151"/>
    </row>
    <row r="855" spans="3:9" s="147" customFormat="1" x14ac:dyDescent="0.3">
      <c r="C855" s="148"/>
      <c r="D855" s="149"/>
      <c r="E855" s="149"/>
      <c r="F855" s="150"/>
      <c r="G855" s="150"/>
      <c r="H855" s="151"/>
      <c r="I855" s="151"/>
    </row>
    <row r="856" spans="3:9" s="147" customFormat="1" x14ac:dyDescent="0.3">
      <c r="C856" s="148"/>
      <c r="D856" s="149"/>
      <c r="E856" s="149"/>
      <c r="F856" s="150"/>
      <c r="G856" s="150"/>
      <c r="H856" s="151"/>
      <c r="I856" s="151"/>
    </row>
    <row r="857" spans="3:9" s="147" customFormat="1" x14ac:dyDescent="0.3">
      <c r="C857" s="148"/>
      <c r="D857" s="149"/>
      <c r="E857" s="149"/>
      <c r="F857" s="150"/>
      <c r="G857" s="150"/>
      <c r="H857" s="151"/>
      <c r="I857" s="151"/>
    </row>
    <row r="858" spans="3:9" s="147" customFormat="1" x14ac:dyDescent="0.3">
      <c r="C858" s="148"/>
      <c r="D858" s="149"/>
      <c r="E858" s="149"/>
      <c r="F858" s="150"/>
      <c r="G858" s="150"/>
      <c r="H858" s="151"/>
      <c r="I858" s="151"/>
    </row>
    <row r="859" spans="3:9" s="147" customFormat="1" x14ac:dyDescent="0.3">
      <c r="C859" s="148"/>
      <c r="D859" s="149"/>
      <c r="E859" s="149"/>
      <c r="F859" s="150"/>
      <c r="G859" s="150"/>
      <c r="H859" s="151"/>
      <c r="I859" s="151"/>
    </row>
    <row r="860" spans="3:9" s="147" customFormat="1" x14ac:dyDescent="0.3">
      <c r="C860" s="148"/>
      <c r="D860" s="149"/>
      <c r="E860" s="149"/>
      <c r="F860" s="150"/>
      <c r="G860" s="150"/>
      <c r="H860" s="151"/>
      <c r="I860" s="151"/>
    </row>
    <row r="861" spans="3:9" s="147" customFormat="1" x14ac:dyDescent="0.3">
      <c r="C861" s="148"/>
      <c r="D861" s="149"/>
      <c r="E861" s="149"/>
      <c r="F861" s="150"/>
      <c r="G861" s="150"/>
      <c r="H861" s="151"/>
      <c r="I861" s="151"/>
    </row>
    <row r="862" spans="3:9" s="147" customFormat="1" x14ac:dyDescent="0.3">
      <c r="C862" s="148"/>
      <c r="D862" s="149"/>
      <c r="E862" s="149"/>
      <c r="F862" s="150"/>
      <c r="G862" s="150"/>
      <c r="H862" s="151"/>
      <c r="I862" s="151"/>
    </row>
    <row r="863" spans="3:9" s="147" customFormat="1" x14ac:dyDescent="0.3">
      <c r="C863" s="148"/>
      <c r="D863" s="149"/>
      <c r="E863" s="149"/>
      <c r="F863" s="150"/>
      <c r="G863" s="150"/>
      <c r="H863" s="151"/>
      <c r="I863" s="151"/>
    </row>
    <row r="864" spans="3:9" s="147" customFormat="1" x14ac:dyDescent="0.3">
      <c r="C864" s="148"/>
      <c r="D864" s="149"/>
      <c r="E864" s="149"/>
      <c r="F864" s="150"/>
      <c r="G864" s="150"/>
      <c r="H864" s="151"/>
      <c r="I864" s="151"/>
    </row>
    <row r="865" spans="3:9" s="147" customFormat="1" x14ac:dyDescent="0.3">
      <c r="C865" s="148"/>
      <c r="D865" s="149"/>
      <c r="E865" s="149"/>
      <c r="F865" s="150"/>
      <c r="G865" s="150"/>
      <c r="H865" s="151"/>
      <c r="I865" s="151"/>
    </row>
    <row r="866" spans="3:9" s="147" customFormat="1" x14ac:dyDescent="0.3">
      <c r="C866" s="148"/>
      <c r="D866" s="149"/>
      <c r="E866" s="149"/>
      <c r="F866" s="150"/>
      <c r="G866" s="150"/>
      <c r="H866" s="151"/>
      <c r="I866" s="151"/>
    </row>
    <row r="867" spans="3:9" s="147" customFormat="1" x14ac:dyDescent="0.3">
      <c r="C867" s="148"/>
      <c r="D867" s="149"/>
      <c r="E867" s="149"/>
      <c r="F867" s="150"/>
      <c r="G867" s="150"/>
      <c r="H867" s="151"/>
      <c r="I867" s="151"/>
    </row>
    <row r="868" spans="3:9" s="147" customFormat="1" x14ac:dyDescent="0.3">
      <c r="C868" s="148"/>
      <c r="D868" s="149"/>
      <c r="E868" s="149"/>
      <c r="F868" s="150"/>
      <c r="G868" s="150"/>
      <c r="H868" s="151"/>
      <c r="I868" s="151"/>
    </row>
    <row r="869" spans="3:9" s="147" customFormat="1" x14ac:dyDescent="0.3">
      <c r="C869" s="148"/>
      <c r="D869" s="149"/>
      <c r="E869" s="149"/>
      <c r="F869" s="150"/>
      <c r="G869" s="150"/>
      <c r="H869" s="151"/>
      <c r="I869" s="151"/>
    </row>
    <row r="870" spans="3:9" s="147" customFormat="1" x14ac:dyDescent="0.3">
      <c r="C870" s="148"/>
      <c r="D870" s="149"/>
      <c r="E870" s="149"/>
      <c r="F870" s="150"/>
      <c r="G870" s="150"/>
      <c r="H870" s="151"/>
      <c r="I870" s="151"/>
    </row>
    <row r="871" spans="3:9" s="147" customFormat="1" x14ac:dyDescent="0.3">
      <c r="C871" s="148"/>
      <c r="D871" s="149"/>
      <c r="E871" s="149"/>
      <c r="F871" s="150"/>
      <c r="G871" s="150"/>
      <c r="H871" s="151"/>
      <c r="I871" s="151"/>
    </row>
    <row r="872" spans="3:9" s="147" customFormat="1" x14ac:dyDescent="0.3">
      <c r="C872" s="148"/>
      <c r="D872" s="149"/>
      <c r="E872" s="149"/>
      <c r="F872" s="150"/>
      <c r="G872" s="150"/>
      <c r="H872" s="151"/>
      <c r="I872" s="151"/>
    </row>
    <row r="873" spans="3:9" s="147" customFormat="1" x14ac:dyDescent="0.3">
      <c r="C873" s="148"/>
      <c r="D873" s="149"/>
      <c r="E873" s="149"/>
      <c r="F873" s="150"/>
      <c r="G873" s="150"/>
      <c r="H873" s="151"/>
      <c r="I873" s="151"/>
    </row>
    <row r="874" spans="3:9" s="147" customFormat="1" x14ac:dyDescent="0.3">
      <c r="C874" s="148"/>
      <c r="D874" s="149"/>
      <c r="E874" s="149"/>
      <c r="F874" s="150"/>
      <c r="G874" s="150"/>
      <c r="H874" s="151"/>
      <c r="I874" s="151"/>
    </row>
    <row r="875" spans="3:9" s="147" customFormat="1" x14ac:dyDescent="0.3">
      <c r="C875" s="148"/>
      <c r="D875" s="149"/>
      <c r="E875" s="149"/>
      <c r="F875" s="150"/>
      <c r="G875" s="150"/>
      <c r="H875" s="151"/>
      <c r="I875" s="151"/>
    </row>
    <row r="876" spans="3:9" s="147" customFormat="1" x14ac:dyDescent="0.3">
      <c r="C876" s="148"/>
      <c r="D876" s="149"/>
      <c r="E876" s="149"/>
      <c r="F876" s="150"/>
      <c r="G876" s="150"/>
      <c r="H876" s="151"/>
      <c r="I876" s="151"/>
    </row>
    <row r="877" spans="3:9" s="147" customFormat="1" x14ac:dyDescent="0.3">
      <c r="C877" s="148"/>
      <c r="D877" s="149"/>
      <c r="E877" s="149"/>
      <c r="F877" s="150"/>
      <c r="G877" s="150"/>
      <c r="H877" s="151"/>
      <c r="I877" s="151"/>
    </row>
    <row r="878" spans="3:9" s="147" customFormat="1" x14ac:dyDescent="0.3">
      <c r="C878" s="148"/>
      <c r="D878" s="149"/>
      <c r="E878" s="149"/>
      <c r="F878" s="150"/>
      <c r="G878" s="150"/>
      <c r="H878" s="151"/>
      <c r="I878" s="151"/>
    </row>
    <row r="879" spans="3:9" s="147" customFormat="1" x14ac:dyDescent="0.3">
      <c r="C879" s="148"/>
      <c r="D879" s="149"/>
      <c r="E879" s="149"/>
      <c r="F879" s="150"/>
      <c r="G879" s="150"/>
      <c r="H879" s="151"/>
      <c r="I879" s="151"/>
    </row>
    <row r="880" spans="3:9" s="147" customFormat="1" x14ac:dyDescent="0.3">
      <c r="C880" s="148"/>
      <c r="D880" s="149"/>
      <c r="E880" s="149"/>
      <c r="F880" s="150"/>
      <c r="G880" s="150"/>
      <c r="H880" s="151"/>
      <c r="I880" s="151"/>
    </row>
    <row r="881" spans="3:9" s="147" customFormat="1" x14ac:dyDescent="0.3">
      <c r="C881" s="148"/>
      <c r="D881" s="149"/>
      <c r="E881" s="149"/>
      <c r="F881" s="150"/>
      <c r="G881" s="150"/>
      <c r="H881" s="151"/>
      <c r="I881" s="151"/>
    </row>
    <row r="882" spans="3:9" s="147" customFormat="1" x14ac:dyDescent="0.3">
      <c r="C882" s="148"/>
      <c r="D882" s="149"/>
      <c r="E882" s="149"/>
      <c r="F882" s="150"/>
      <c r="G882" s="150"/>
      <c r="H882" s="151"/>
      <c r="I882" s="151"/>
    </row>
    <row r="883" spans="3:9" s="147" customFormat="1" x14ac:dyDescent="0.3">
      <c r="C883" s="148"/>
      <c r="D883" s="149"/>
      <c r="E883" s="149"/>
      <c r="F883" s="150"/>
      <c r="G883" s="150"/>
      <c r="H883" s="151"/>
      <c r="I883" s="151"/>
    </row>
    <row r="884" spans="3:9" s="147" customFormat="1" x14ac:dyDescent="0.3">
      <c r="C884" s="148"/>
      <c r="D884" s="149"/>
      <c r="E884" s="149"/>
      <c r="F884" s="150"/>
      <c r="G884" s="150"/>
      <c r="H884" s="151"/>
      <c r="I884" s="151"/>
    </row>
    <row r="885" spans="3:9" s="147" customFormat="1" x14ac:dyDescent="0.3">
      <c r="C885" s="148"/>
      <c r="D885" s="149"/>
      <c r="E885" s="149"/>
      <c r="F885" s="150"/>
      <c r="G885" s="150"/>
      <c r="H885" s="151"/>
      <c r="I885" s="151"/>
    </row>
    <row r="886" spans="3:9" s="147" customFormat="1" x14ac:dyDescent="0.3">
      <c r="C886" s="148"/>
      <c r="D886" s="149"/>
      <c r="E886" s="149"/>
      <c r="F886" s="150"/>
      <c r="G886" s="150"/>
      <c r="H886" s="151"/>
      <c r="I886" s="151"/>
    </row>
    <row r="887" spans="3:9" s="147" customFormat="1" x14ac:dyDescent="0.3">
      <c r="C887" s="148"/>
      <c r="D887" s="149"/>
      <c r="E887" s="149"/>
      <c r="F887" s="150"/>
      <c r="G887" s="150"/>
      <c r="H887" s="151"/>
      <c r="I887" s="151"/>
    </row>
    <row r="888" spans="3:9" s="147" customFormat="1" x14ac:dyDescent="0.3">
      <c r="C888" s="148"/>
      <c r="D888" s="149"/>
      <c r="E888" s="149"/>
      <c r="F888" s="150"/>
      <c r="G888" s="150"/>
      <c r="H888" s="151"/>
      <c r="I888" s="151"/>
    </row>
    <row r="889" spans="3:9" s="147" customFormat="1" x14ac:dyDescent="0.3">
      <c r="C889" s="148"/>
      <c r="D889" s="149"/>
      <c r="E889" s="149"/>
      <c r="F889" s="150"/>
      <c r="G889" s="150"/>
      <c r="H889" s="151"/>
      <c r="I889" s="151"/>
    </row>
    <row r="890" spans="3:9" s="147" customFormat="1" x14ac:dyDescent="0.3">
      <c r="C890" s="148"/>
      <c r="D890" s="149"/>
      <c r="E890" s="149"/>
      <c r="F890" s="150"/>
      <c r="G890" s="150"/>
      <c r="H890" s="151"/>
      <c r="I890" s="151"/>
    </row>
    <row r="891" spans="3:9" s="147" customFormat="1" x14ac:dyDescent="0.3">
      <c r="C891" s="148"/>
      <c r="D891" s="149"/>
      <c r="E891" s="149"/>
      <c r="F891" s="150"/>
      <c r="G891" s="150"/>
      <c r="H891" s="151"/>
      <c r="I891" s="151"/>
    </row>
    <row r="892" spans="3:9" s="147" customFormat="1" x14ac:dyDescent="0.3">
      <c r="C892" s="148"/>
      <c r="D892" s="149"/>
      <c r="E892" s="149"/>
      <c r="F892" s="150"/>
      <c r="G892" s="150"/>
      <c r="H892" s="151"/>
      <c r="I892" s="151"/>
    </row>
    <row r="893" spans="3:9" s="147" customFormat="1" x14ac:dyDescent="0.3">
      <c r="C893" s="148"/>
      <c r="D893" s="149"/>
      <c r="E893" s="149"/>
      <c r="F893" s="150"/>
      <c r="G893" s="150"/>
      <c r="H893" s="151"/>
      <c r="I893" s="151"/>
    </row>
    <row r="894" spans="3:9" s="147" customFormat="1" x14ac:dyDescent="0.3">
      <c r="C894" s="148"/>
      <c r="D894" s="149"/>
      <c r="E894" s="149"/>
      <c r="F894" s="150"/>
      <c r="G894" s="150"/>
      <c r="H894" s="151"/>
      <c r="I894" s="151"/>
    </row>
    <row r="895" spans="3:9" s="147" customFormat="1" x14ac:dyDescent="0.3">
      <c r="C895" s="148"/>
      <c r="D895" s="149"/>
      <c r="E895" s="149"/>
      <c r="F895" s="150"/>
      <c r="G895" s="150"/>
      <c r="H895" s="151"/>
      <c r="I895" s="151"/>
    </row>
    <row r="896" spans="3:9" s="147" customFormat="1" x14ac:dyDescent="0.3">
      <c r="C896" s="148"/>
      <c r="D896" s="149"/>
      <c r="E896" s="149"/>
      <c r="F896" s="150"/>
      <c r="G896" s="150"/>
      <c r="H896" s="151"/>
      <c r="I896" s="151"/>
    </row>
    <row r="897" spans="3:9" s="147" customFormat="1" x14ac:dyDescent="0.3">
      <c r="C897" s="148"/>
      <c r="D897" s="149"/>
      <c r="E897" s="149"/>
      <c r="F897" s="150"/>
      <c r="G897" s="150"/>
      <c r="H897" s="151"/>
      <c r="I897" s="151"/>
    </row>
    <row r="898" spans="3:9" s="147" customFormat="1" x14ac:dyDescent="0.3">
      <c r="C898" s="148"/>
      <c r="D898" s="149"/>
      <c r="E898" s="149"/>
      <c r="F898" s="150"/>
      <c r="G898" s="150"/>
      <c r="H898" s="151"/>
      <c r="I898" s="151"/>
    </row>
    <row r="899" spans="3:9" s="147" customFormat="1" x14ac:dyDescent="0.3">
      <c r="C899" s="148"/>
      <c r="D899" s="149"/>
      <c r="E899" s="149"/>
      <c r="F899" s="150"/>
      <c r="G899" s="150"/>
      <c r="H899" s="151"/>
      <c r="I899" s="151"/>
    </row>
    <row r="900" spans="3:9" s="147" customFormat="1" x14ac:dyDescent="0.3">
      <c r="C900" s="148"/>
      <c r="D900" s="149"/>
      <c r="E900" s="149"/>
      <c r="F900" s="150"/>
      <c r="G900" s="150"/>
      <c r="H900" s="151"/>
      <c r="I900" s="151"/>
    </row>
    <row r="901" spans="3:9" s="147" customFormat="1" x14ac:dyDescent="0.3">
      <c r="C901" s="148"/>
      <c r="D901" s="149"/>
      <c r="E901" s="149"/>
      <c r="F901" s="150"/>
      <c r="G901" s="150"/>
      <c r="H901" s="151"/>
      <c r="I901" s="151"/>
    </row>
    <row r="902" spans="3:9" s="147" customFormat="1" x14ac:dyDescent="0.3">
      <c r="C902" s="148"/>
      <c r="D902" s="149"/>
      <c r="E902" s="149"/>
      <c r="F902" s="150"/>
      <c r="G902" s="150"/>
      <c r="H902" s="151"/>
      <c r="I902" s="151"/>
    </row>
    <row r="903" spans="3:9" s="147" customFormat="1" x14ac:dyDescent="0.3">
      <c r="C903" s="148"/>
      <c r="D903" s="149"/>
      <c r="E903" s="149"/>
      <c r="F903" s="150"/>
      <c r="G903" s="150"/>
      <c r="H903" s="151"/>
      <c r="I903" s="151"/>
    </row>
    <row r="904" spans="3:9" s="147" customFormat="1" x14ac:dyDescent="0.3">
      <c r="C904" s="148"/>
      <c r="D904" s="149"/>
      <c r="E904" s="149"/>
      <c r="F904" s="150"/>
      <c r="G904" s="150"/>
      <c r="H904" s="151"/>
      <c r="I904" s="151"/>
    </row>
    <row r="905" spans="3:9" s="147" customFormat="1" x14ac:dyDescent="0.3">
      <c r="C905" s="148"/>
      <c r="D905" s="149"/>
      <c r="E905" s="149"/>
      <c r="F905" s="150"/>
      <c r="G905" s="150"/>
      <c r="H905" s="151"/>
      <c r="I905" s="151"/>
    </row>
    <row r="906" spans="3:9" s="147" customFormat="1" x14ac:dyDescent="0.3">
      <c r="C906" s="148"/>
      <c r="D906" s="149"/>
      <c r="E906" s="149"/>
      <c r="F906" s="150"/>
      <c r="G906" s="150"/>
      <c r="H906" s="151"/>
      <c r="I906" s="151"/>
    </row>
    <row r="907" spans="3:9" s="147" customFormat="1" x14ac:dyDescent="0.3">
      <c r="C907" s="148"/>
      <c r="D907" s="149"/>
      <c r="E907" s="149"/>
      <c r="F907" s="150"/>
      <c r="G907" s="150"/>
      <c r="H907" s="151"/>
      <c r="I907" s="151"/>
    </row>
    <row r="908" spans="3:9" s="147" customFormat="1" x14ac:dyDescent="0.3">
      <c r="C908" s="148"/>
      <c r="D908" s="149"/>
      <c r="E908" s="149"/>
      <c r="F908" s="150"/>
      <c r="G908" s="150"/>
      <c r="H908" s="151"/>
      <c r="I908" s="151"/>
    </row>
    <row r="909" spans="3:9" s="147" customFormat="1" x14ac:dyDescent="0.3">
      <c r="C909" s="148"/>
      <c r="D909" s="149"/>
      <c r="E909" s="149"/>
      <c r="F909" s="150"/>
      <c r="G909" s="150"/>
      <c r="H909" s="151"/>
      <c r="I909" s="151"/>
    </row>
    <row r="910" spans="3:9" s="147" customFormat="1" x14ac:dyDescent="0.3">
      <c r="C910" s="148"/>
      <c r="D910" s="149"/>
      <c r="E910" s="149"/>
      <c r="F910" s="150"/>
      <c r="G910" s="150"/>
      <c r="H910" s="151"/>
      <c r="I910" s="151"/>
    </row>
    <row r="911" spans="3:9" s="147" customFormat="1" x14ac:dyDescent="0.3">
      <c r="C911" s="148"/>
      <c r="D911" s="149"/>
      <c r="E911" s="149"/>
      <c r="F911" s="150"/>
      <c r="G911" s="150"/>
      <c r="H911" s="151"/>
      <c r="I911" s="151"/>
    </row>
    <row r="912" spans="3:9" s="147" customFormat="1" x14ac:dyDescent="0.3">
      <c r="C912" s="148"/>
      <c r="D912" s="149"/>
      <c r="E912" s="149"/>
      <c r="F912" s="150"/>
      <c r="G912" s="150"/>
      <c r="H912" s="151"/>
      <c r="I912" s="151"/>
    </row>
    <row r="913" spans="3:9" s="147" customFormat="1" x14ac:dyDescent="0.3">
      <c r="C913" s="148"/>
      <c r="D913" s="149"/>
      <c r="E913" s="149"/>
      <c r="F913" s="150"/>
      <c r="G913" s="150"/>
      <c r="H913" s="151"/>
      <c r="I913" s="151"/>
    </row>
    <row r="914" spans="3:9" s="147" customFormat="1" x14ac:dyDescent="0.3">
      <c r="C914" s="148"/>
      <c r="D914" s="149"/>
      <c r="E914" s="149"/>
      <c r="F914" s="150"/>
      <c r="G914" s="150"/>
      <c r="H914" s="151"/>
      <c r="I914" s="151"/>
    </row>
    <row r="915" spans="3:9" s="147" customFormat="1" x14ac:dyDescent="0.3">
      <c r="C915" s="148"/>
      <c r="D915" s="149"/>
      <c r="E915" s="149"/>
      <c r="F915" s="150"/>
      <c r="G915" s="150"/>
      <c r="H915" s="151"/>
      <c r="I915" s="151"/>
    </row>
    <row r="916" spans="3:9" s="147" customFormat="1" x14ac:dyDescent="0.3">
      <c r="C916" s="148"/>
      <c r="D916" s="149"/>
      <c r="E916" s="149"/>
      <c r="F916" s="150"/>
      <c r="G916" s="150"/>
      <c r="H916" s="151"/>
      <c r="I916" s="151"/>
    </row>
    <row r="917" spans="3:9" s="147" customFormat="1" x14ac:dyDescent="0.3">
      <c r="C917" s="148"/>
      <c r="D917" s="149"/>
      <c r="E917" s="149"/>
      <c r="F917" s="150"/>
      <c r="G917" s="150"/>
      <c r="H917" s="151"/>
      <c r="I917" s="151"/>
    </row>
    <row r="918" spans="3:9" s="147" customFormat="1" x14ac:dyDescent="0.3">
      <c r="C918" s="148"/>
      <c r="D918" s="149"/>
      <c r="E918" s="149"/>
      <c r="F918" s="150"/>
      <c r="G918" s="150"/>
      <c r="H918" s="151"/>
      <c r="I918" s="151"/>
    </row>
    <row r="919" spans="3:9" s="147" customFormat="1" x14ac:dyDescent="0.3">
      <c r="C919" s="148"/>
      <c r="D919" s="149"/>
      <c r="E919" s="149"/>
      <c r="F919" s="150"/>
      <c r="G919" s="150"/>
      <c r="H919" s="151"/>
      <c r="I919" s="151"/>
    </row>
    <row r="920" spans="3:9" s="147" customFormat="1" x14ac:dyDescent="0.3">
      <c r="C920" s="148"/>
      <c r="D920" s="149"/>
      <c r="E920" s="149"/>
      <c r="F920" s="150"/>
      <c r="G920" s="150"/>
      <c r="H920" s="151"/>
      <c r="I920" s="151"/>
    </row>
    <row r="921" spans="3:9" s="147" customFormat="1" x14ac:dyDescent="0.3">
      <c r="C921" s="148"/>
      <c r="D921" s="149"/>
      <c r="E921" s="149"/>
      <c r="F921" s="150"/>
      <c r="G921" s="150"/>
      <c r="H921" s="151"/>
      <c r="I921" s="151"/>
    </row>
    <row r="922" spans="3:9" s="147" customFormat="1" x14ac:dyDescent="0.3">
      <c r="C922" s="148"/>
      <c r="D922" s="149"/>
      <c r="E922" s="149"/>
      <c r="F922" s="150"/>
      <c r="G922" s="150"/>
      <c r="H922" s="151"/>
      <c r="I922" s="151"/>
    </row>
    <row r="923" spans="3:9" s="147" customFormat="1" x14ac:dyDescent="0.3">
      <c r="C923" s="148"/>
      <c r="D923" s="149"/>
      <c r="E923" s="149"/>
      <c r="F923" s="150"/>
      <c r="G923" s="150"/>
      <c r="H923" s="151"/>
      <c r="I923" s="151"/>
    </row>
    <row r="924" spans="3:9" s="147" customFormat="1" x14ac:dyDescent="0.3">
      <c r="C924" s="148"/>
      <c r="D924" s="149"/>
      <c r="E924" s="149"/>
      <c r="F924" s="150"/>
      <c r="G924" s="150"/>
      <c r="H924" s="151"/>
      <c r="I924" s="151"/>
    </row>
    <row r="925" spans="3:9" s="147" customFormat="1" x14ac:dyDescent="0.3">
      <c r="C925" s="148"/>
      <c r="D925" s="149"/>
      <c r="E925" s="149"/>
      <c r="F925" s="150"/>
      <c r="G925" s="150"/>
      <c r="H925" s="151"/>
      <c r="I925" s="151"/>
    </row>
    <row r="926" spans="3:9" s="147" customFormat="1" x14ac:dyDescent="0.3">
      <c r="C926" s="148"/>
      <c r="D926" s="149"/>
      <c r="E926" s="149"/>
      <c r="F926" s="150"/>
      <c r="G926" s="150"/>
      <c r="H926" s="151"/>
      <c r="I926" s="151"/>
    </row>
    <row r="927" spans="3:9" s="147" customFormat="1" x14ac:dyDescent="0.3">
      <c r="C927" s="148"/>
      <c r="D927" s="149"/>
      <c r="E927" s="149"/>
      <c r="F927" s="150"/>
      <c r="G927" s="150"/>
      <c r="H927" s="151"/>
      <c r="I927" s="151"/>
    </row>
    <row r="928" spans="3:9" s="147" customFormat="1" x14ac:dyDescent="0.3">
      <c r="C928" s="148"/>
      <c r="D928" s="149"/>
      <c r="E928" s="149"/>
      <c r="F928" s="150"/>
      <c r="G928" s="150"/>
      <c r="H928" s="151"/>
      <c r="I928" s="151"/>
    </row>
    <row r="929" spans="3:9" s="147" customFormat="1" x14ac:dyDescent="0.3">
      <c r="C929" s="148"/>
      <c r="D929" s="149"/>
      <c r="E929" s="149"/>
      <c r="F929" s="150"/>
      <c r="G929" s="150"/>
      <c r="H929" s="151"/>
      <c r="I929" s="151"/>
    </row>
    <row r="930" spans="3:9" s="147" customFormat="1" x14ac:dyDescent="0.3">
      <c r="C930" s="148"/>
      <c r="D930" s="149"/>
      <c r="E930" s="149"/>
      <c r="F930" s="150"/>
      <c r="G930" s="150"/>
      <c r="H930" s="151"/>
      <c r="I930" s="151"/>
    </row>
    <row r="931" spans="3:9" s="147" customFormat="1" x14ac:dyDescent="0.3">
      <c r="C931" s="148"/>
      <c r="D931" s="149"/>
      <c r="E931" s="149"/>
      <c r="F931" s="150"/>
      <c r="G931" s="150"/>
      <c r="H931" s="151"/>
      <c r="I931" s="151"/>
    </row>
    <row r="932" spans="3:9" s="147" customFormat="1" x14ac:dyDescent="0.3">
      <c r="C932" s="148"/>
      <c r="D932" s="149"/>
      <c r="E932" s="149"/>
      <c r="F932" s="150"/>
      <c r="G932" s="150"/>
      <c r="H932" s="151"/>
      <c r="I932" s="151"/>
    </row>
    <row r="933" spans="3:9" s="147" customFormat="1" x14ac:dyDescent="0.3">
      <c r="C933" s="148"/>
      <c r="D933" s="149"/>
      <c r="E933" s="149"/>
      <c r="F933" s="150"/>
      <c r="G933" s="150"/>
      <c r="H933" s="151"/>
      <c r="I933" s="151"/>
    </row>
    <row r="934" spans="3:9" s="147" customFormat="1" x14ac:dyDescent="0.3">
      <c r="C934" s="148"/>
      <c r="D934" s="149"/>
      <c r="E934" s="149"/>
      <c r="F934" s="150"/>
      <c r="G934" s="150"/>
      <c r="H934" s="151"/>
      <c r="I934" s="151"/>
    </row>
    <row r="935" spans="3:9" s="147" customFormat="1" x14ac:dyDescent="0.3">
      <c r="C935" s="148"/>
      <c r="D935" s="149"/>
      <c r="E935" s="149"/>
      <c r="F935" s="150"/>
      <c r="G935" s="150"/>
      <c r="H935" s="151"/>
      <c r="I935" s="151"/>
    </row>
    <row r="936" spans="3:9" s="147" customFormat="1" x14ac:dyDescent="0.3">
      <c r="C936" s="148"/>
      <c r="D936" s="149"/>
      <c r="E936" s="149"/>
      <c r="F936" s="150"/>
      <c r="G936" s="150"/>
      <c r="H936" s="151"/>
      <c r="I936" s="151"/>
    </row>
    <row r="937" spans="3:9" s="147" customFormat="1" x14ac:dyDescent="0.3">
      <c r="C937" s="148"/>
      <c r="D937" s="149"/>
      <c r="E937" s="149"/>
      <c r="F937" s="150"/>
      <c r="G937" s="150"/>
      <c r="H937" s="151"/>
      <c r="I937" s="151"/>
    </row>
    <row r="938" spans="3:9" s="147" customFormat="1" x14ac:dyDescent="0.3">
      <c r="C938" s="148"/>
      <c r="D938" s="149"/>
      <c r="E938" s="149"/>
      <c r="F938" s="150"/>
      <c r="G938" s="150"/>
      <c r="H938" s="151"/>
      <c r="I938" s="151"/>
    </row>
    <row r="939" spans="3:9" s="147" customFormat="1" x14ac:dyDescent="0.3">
      <c r="C939" s="148"/>
      <c r="D939" s="149"/>
      <c r="E939" s="149"/>
      <c r="F939" s="150"/>
      <c r="G939" s="150"/>
      <c r="H939" s="151"/>
      <c r="I939" s="151"/>
    </row>
    <row r="940" spans="3:9" s="147" customFormat="1" x14ac:dyDescent="0.3">
      <c r="C940" s="148"/>
      <c r="D940" s="149"/>
      <c r="E940" s="149"/>
      <c r="F940" s="150"/>
      <c r="G940" s="150"/>
      <c r="H940" s="151"/>
      <c r="I940" s="151"/>
    </row>
    <row r="941" spans="3:9" s="147" customFormat="1" x14ac:dyDescent="0.3">
      <c r="C941" s="148"/>
      <c r="D941" s="149"/>
      <c r="E941" s="149"/>
      <c r="F941" s="150"/>
      <c r="G941" s="150"/>
      <c r="H941" s="151"/>
      <c r="I941" s="151"/>
    </row>
    <row r="942" spans="3:9" s="147" customFormat="1" x14ac:dyDescent="0.3">
      <c r="C942" s="148"/>
      <c r="D942" s="149"/>
      <c r="E942" s="149"/>
      <c r="F942" s="150"/>
      <c r="G942" s="150"/>
      <c r="H942" s="151"/>
      <c r="I942" s="151"/>
    </row>
    <row r="943" spans="3:9" s="147" customFormat="1" x14ac:dyDescent="0.3">
      <c r="C943" s="148"/>
      <c r="D943" s="149"/>
      <c r="E943" s="149"/>
      <c r="F943" s="150"/>
      <c r="G943" s="150"/>
      <c r="H943" s="151"/>
      <c r="I943" s="151"/>
    </row>
    <row r="944" spans="3:9" s="147" customFormat="1" x14ac:dyDescent="0.3">
      <c r="C944" s="148"/>
      <c r="D944" s="149"/>
      <c r="E944" s="149"/>
      <c r="F944" s="150"/>
      <c r="G944" s="150"/>
      <c r="H944" s="151"/>
      <c r="I944" s="151"/>
    </row>
    <row r="945" spans="3:9" s="147" customFormat="1" x14ac:dyDescent="0.3">
      <c r="C945" s="148"/>
      <c r="D945" s="149"/>
      <c r="E945" s="149"/>
      <c r="F945" s="150"/>
      <c r="G945" s="150"/>
      <c r="H945" s="151"/>
      <c r="I945" s="151"/>
    </row>
    <row r="946" spans="3:9" s="147" customFormat="1" x14ac:dyDescent="0.3">
      <c r="C946" s="148"/>
      <c r="D946" s="149"/>
      <c r="E946" s="149"/>
      <c r="F946" s="150"/>
      <c r="G946" s="150"/>
      <c r="H946" s="151"/>
      <c r="I946" s="151"/>
    </row>
    <row r="947" spans="3:9" s="147" customFormat="1" x14ac:dyDescent="0.3">
      <c r="C947" s="148"/>
      <c r="D947" s="149"/>
      <c r="E947" s="149"/>
      <c r="F947" s="150"/>
      <c r="G947" s="150"/>
      <c r="H947" s="151"/>
      <c r="I947" s="151"/>
    </row>
    <row r="948" spans="3:9" s="147" customFormat="1" x14ac:dyDescent="0.3">
      <c r="C948" s="148"/>
      <c r="D948" s="149"/>
      <c r="E948" s="149"/>
      <c r="F948" s="150"/>
      <c r="G948" s="150"/>
      <c r="H948" s="151"/>
      <c r="I948" s="151"/>
    </row>
    <row r="949" spans="3:9" s="147" customFormat="1" x14ac:dyDescent="0.3">
      <c r="C949" s="148"/>
      <c r="D949" s="149"/>
      <c r="E949" s="149"/>
      <c r="F949" s="150"/>
      <c r="G949" s="150"/>
      <c r="H949" s="151"/>
      <c r="I949" s="151"/>
    </row>
    <row r="950" spans="3:9" s="147" customFormat="1" x14ac:dyDescent="0.3">
      <c r="C950" s="148"/>
      <c r="D950" s="149"/>
      <c r="E950" s="149"/>
      <c r="F950" s="150"/>
      <c r="G950" s="150"/>
      <c r="H950" s="151"/>
      <c r="I950" s="151"/>
    </row>
    <row r="951" spans="3:9" s="147" customFormat="1" x14ac:dyDescent="0.3">
      <c r="C951" s="148"/>
      <c r="D951" s="149"/>
      <c r="E951" s="149"/>
      <c r="F951" s="150"/>
      <c r="G951" s="150"/>
      <c r="H951" s="151"/>
      <c r="I951" s="151"/>
    </row>
    <row r="952" spans="3:9" s="147" customFormat="1" x14ac:dyDescent="0.3">
      <c r="C952" s="148"/>
      <c r="D952" s="149"/>
      <c r="E952" s="149"/>
      <c r="F952" s="150"/>
      <c r="G952" s="150"/>
      <c r="H952" s="151"/>
      <c r="I952" s="151"/>
    </row>
    <row r="953" spans="3:9" s="147" customFormat="1" x14ac:dyDescent="0.3">
      <c r="C953" s="148"/>
      <c r="D953" s="149"/>
      <c r="E953" s="149"/>
      <c r="F953" s="150"/>
      <c r="G953" s="150"/>
      <c r="H953" s="151"/>
      <c r="I953" s="151"/>
    </row>
    <row r="954" spans="3:9" s="147" customFormat="1" x14ac:dyDescent="0.3">
      <c r="C954" s="148"/>
      <c r="D954" s="149"/>
      <c r="E954" s="149"/>
      <c r="F954" s="150"/>
      <c r="G954" s="150"/>
      <c r="H954" s="151"/>
      <c r="I954" s="151"/>
    </row>
    <row r="955" spans="3:9" s="147" customFormat="1" x14ac:dyDescent="0.3">
      <c r="C955" s="148"/>
      <c r="D955" s="149"/>
      <c r="E955" s="149"/>
      <c r="F955" s="150"/>
      <c r="G955" s="150"/>
      <c r="H955" s="151"/>
      <c r="I955" s="151"/>
    </row>
    <row r="956" spans="3:9" s="147" customFormat="1" x14ac:dyDescent="0.3">
      <c r="C956" s="148"/>
      <c r="D956" s="149"/>
      <c r="E956" s="149"/>
      <c r="F956" s="150"/>
      <c r="G956" s="150"/>
      <c r="H956" s="151"/>
      <c r="I956" s="151"/>
    </row>
    <row r="957" spans="3:9" s="147" customFormat="1" x14ac:dyDescent="0.3">
      <c r="C957" s="148"/>
      <c r="D957" s="149"/>
      <c r="E957" s="149"/>
      <c r="F957" s="150"/>
      <c r="G957" s="150"/>
      <c r="H957" s="151"/>
      <c r="I957" s="151"/>
    </row>
    <row r="958" spans="3:9" s="147" customFormat="1" x14ac:dyDescent="0.3">
      <c r="C958" s="148"/>
      <c r="D958" s="149"/>
      <c r="E958" s="149"/>
      <c r="F958" s="150"/>
      <c r="G958" s="150"/>
      <c r="H958" s="151"/>
      <c r="I958" s="151"/>
    </row>
    <row r="959" spans="3:9" s="147" customFormat="1" x14ac:dyDescent="0.3">
      <c r="C959" s="148"/>
      <c r="D959" s="149"/>
      <c r="E959" s="149"/>
      <c r="F959" s="150"/>
      <c r="G959" s="150"/>
      <c r="H959" s="151"/>
      <c r="I959" s="151"/>
    </row>
    <row r="960" spans="3:9" s="147" customFormat="1" x14ac:dyDescent="0.3">
      <c r="C960" s="148"/>
      <c r="D960" s="149"/>
      <c r="E960" s="149"/>
      <c r="F960" s="150"/>
      <c r="G960" s="150"/>
      <c r="H960" s="151"/>
      <c r="I960" s="151"/>
    </row>
    <row r="961" spans="3:9" s="147" customFormat="1" x14ac:dyDescent="0.3">
      <c r="C961" s="148"/>
      <c r="D961" s="149"/>
      <c r="E961" s="149"/>
      <c r="F961" s="150"/>
      <c r="G961" s="150"/>
      <c r="H961" s="151"/>
      <c r="I961" s="151"/>
    </row>
    <row r="962" spans="3:9" s="147" customFormat="1" x14ac:dyDescent="0.3">
      <c r="C962" s="148"/>
      <c r="D962" s="149"/>
      <c r="E962" s="149"/>
      <c r="F962" s="150"/>
      <c r="G962" s="150"/>
      <c r="H962" s="151"/>
      <c r="I962" s="151"/>
    </row>
    <row r="963" spans="3:9" s="147" customFormat="1" x14ac:dyDescent="0.3">
      <c r="C963" s="148"/>
      <c r="D963" s="149"/>
      <c r="E963" s="149"/>
      <c r="F963" s="150"/>
      <c r="G963" s="150"/>
      <c r="H963" s="151"/>
      <c r="I963" s="151"/>
    </row>
    <row r="964" spans="3:9" s="147" customFormat="1" x14ac:dyDescent="0.3">
      <c r="C964" s="148"/>
      <c r="D964" s="149"/>
      <c r="E964" s="149"/>
      <c r="F964" s="150"/>
      <c r="G964" s="150"/>
      <c r="H964" s="151"/>
      <c r="I964" s="151"/>
    </row>
    <row r="965" spans="3:9" s="147" customFormat="1" x14ac:dyDescent="0.3">
      <c r="C965" s="148"/>
      <c r="D965" s="149"/>
      <c r="E965" s="149"/>
      <c r="F965" s="150"/>
      <c r="G965" s="150"/>
      <c r="H965" s="151"/>
      <c r="I965" s="151"/>
    </row>
  </sheetData>
  <autoFilter ref="A14:P594" xr:uid="{3A6C5435-28AC-48AD-A4AE-D532A2415063}"/>
  <mergeCells count="3">
    <mergeCell ref="B5:L5"/>
    <mergeCell ref="B6:L6"/>
    <mergeCell ref="B7:L7"/>
  </mergeCells>
  <phoneticPr fontId="21" type="noConversion"/>
  <conditionalFormatting sqref="L15">
    <cfRule type="expression" dxfId="8" priority="11">
      <formula>AND(K15&gt;0,ISBLANK(L15))=TRUE</formula>
    </cfRule>
  </conditionalFormatting>
  <conditionalFormatting sqref="N15">
    <cfRule type="cellIs" dxfId="7" priority="13" operator="lessThan">
      <formula>0</formula>
    </cfRule>
  </conditionalFormatting>
  <conditionalFormatting sqref="O1:O11">
    <cfRule type="cellIs" dxfId="6" priority="26" operator="lessThan">
      <formula>0</formula>
    </cfRule>
  </conditionalFormatting>
  <conditionalFormatting sqref="G285:G327">
    <cfRule type="expression" dxfId="5" priority="5">
      <formula>AND(ISBLANK(B285),G285&lt;&gt;#REF!)</formula>
    </cfRule>
  </conditionalFormatting>
  <conditionalFormatting sqref="G285:G327">
    <cfRule type="expression" dxfId="4" priority="6">
      <formula>#REF!&lt;0</formula>
    </cfRule>
  </conditionalFormatting>
  <conditionalFormatting sqref="H285:H327">
    <cfRule type="expression" dxfId="3" priority="3">
      <formula>AND(ISBLANK(C285),H285&lt;&gt;#REF!)</formula>
    </cfRule>
  </conditionalFormatting>
  <conditionalFormatting sqref="H285:H327">
    <cfRule type="expression" dxfId="2" priority="4">
      <formula>#REF!&lt;0</formula>
    </cfRule>
  </conditionalFormatting>
  <conditionalFormatting sqref="I286:N286 I285 K285:N285 I296:N297 I287:I295 K287:N295 I299:N299 I298 K298:N298 I302:N303 I300:I301 K300:N301 I313:N313 I304:I312 K304:N312 I315:N316 I314 K314:N314 I318:N318 I317 K317:N317 I319:I327 K319:N327">
    <cfRule type="expression" dxfId="1" priority="1">
      <formula>AND(ISBLANK(D285),I285&lt;&gt;#REF!)</formula>
    </cfRule>
  </conditionalFormatting>
  <conditionalFormatting sqref="I286:N286 I285 K285:N285 I296:N297 I287:I295 K287:N295 I299:N299 I298 K298:N298 I302:N303 I300:I301 K300:N301 I313:N313 I304:I312 K304:N312 I315:N316 I314 K314:N314 I318:N318 I317 K317:N317 I319:I327 K319:N327">
    <cfRule type="expression" dxfId="0" priority="2">
      <formula>#REF!&lt;0</formula>
    </cfRule>
  </conditionalFormatting>
  <dataValidations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0" fitToHeight="0" orientation="portrait" r:id="rId1"/>
  <headerFooter>
    <oddFooter>&amp;LUsulan TUP 2 Pusdik KP, TA. 2023&amp;RHal &amp;P dari &amp;N</oddFooter>
  </headerFooter>
  <rowBreaks count="2" manualBreakCount="2">
    <brk id="148" min="1" max="11" man="1"/>
    <brk id="451" min="1" max="11" man="1"/>
  </row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77734375" bestFit="1" customWidth="1"/>
    <col min="4" max="4" width="30.109375" bestFit="1" customWidth="1"/>
  </cols>
  <sheetData>
    <row r="1" spans="1:4" x14ac:dyDescent="0.3">
      <c r="A1" t="s">
        <v>523</v>
      </c>
      <c r="D1" t="s">
        <v>1016</v>
      </c>
    </row>
    <row r="2" spans="1:4" x14ac:dyDescent="0.3">
      <c r="A2" t="s">
        <v>498</v>
      </c>
      <c r="D2" t="s">
        <v>499</v>
      </c>
    </row>
    <row r="3" spans="1:4" x14ac:dyDescent="0.3">
      <c r="A3" t="s">
        <v>501</v>
      </c>
      <c r="D3" t="s">
        <v>500</v>
      </c>
    </row>
    <row r="4" spans="1:4" x14ac:dyDescent="0.3">
      <c r="A4" t="s">
        <v>504</v>
      </c>
      <c r="D4" t="s">
        <v>502</v>
      </c>
    </row>
    <row r="5" spans="1:4" x14ac:dyDescent="0.3">
      <c r="A5" t="s">
        <v>506</v>
      </c>
      <c r="D5" t="s">
        <v>503</v>
      </c>
    </row>
    <row r="6" spans="1:4" x14ac:dyDescent="0.3">
      <c r="D6" t="s">
        <v>505</v>
      </c>
    </row>
    <row r="7" spans="1:4" x14ac:dyDescent="0.3">
      <c r="D7" t="s">
        <v>507</v>
      </c>
    </row>
    <row r="8" spans="1:4" x14ac:dyDescent="0.3">
      <c r="D8" t="s">
        <v>508</v>
      </c>
    </row>
    <row r="9" spans="1:4" x14ac:dyDescent="0.3">
      <c r="D9" t="s">
        <v>509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2023-03-16T02:23:37Z</cp:lastPrinted>
  <dcterms:created xsi:type="dcterms:W3CDTF">2022-10-11T07:47:57Z</dcterms:created>
  <dcterms:modified xsi:type="dcterms:W3CDTF">2023-06-19T06:21:13Z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